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olivia\Dropbox (Energy Innovation)\Documents\EPS_Models by Region\Texas\Model_TX\InputData\trans\BNVFE\"/>
    </mc:Choice>
  </mc:AlternateContent>
  <xr:revisionPtr revIDLastSave="0" documentId="8_{19FB6314-1AB1-46F8-9CF9-6DA7BC65E850}" xr6:coauthVersionLast="45" xr6:coauthVersionMax="45" xr10:uidLastSave="{00000000-0000-0000-0000-000000000000}"/>
  <bookViews>
    <workbookView xWindow="2557" yWindow="503" windowWidth="16440" windowHeight="9180" firstSheet="5" activeTab="13" xr2:uid="{9BCDBD89-B24E-455C-8337-E27D8BCC6179}"/>
  </bookViews>
  <sheets>
    <sheet name="About" sheetId="1" r:id="rId1"/>
    <sheet name="AEO 7" sheetId="2" r:id="rId2"/>
    <sheet name="AEO 7_original" sheetId="27" r:id="rId3"/>
    <sheet name="AEO 36" sheetId="3" r:id="rId4"/>
    <sheet name="AEO 37" sheetId="26" r:id="rId5"/>
    <sheet name="AEO 39" sheetId="23" r:id="rId6"/>
    <sheet name="AEO 41" sheetId="24" r:id="rId7"/>
    <sheet name="AEO 48_original" sheetId="28" r:id="rId8"/>
    <sheet name="AEO 48" sheetId="4" r:id="rId9"/>
    <sheet name="AEO 49" sheetId="5" r:id="rId10"/>
    <sheet name="AEO 50" sheetId="6" r:id="rId11"/>
    <sheet name="NTS 1-40" sheetId="7" r:id="rId12"/>
    <sheet name="NRBS 40_TX" sheetId="8" r:id="rId13"/>
    <sheet name="NAP F28" sheetId="9" r:id="rId14"/>
    <sheet name="Calculations Etc" sheetId="10" r:id="rId15"/>
    <sheet name="BNVFE-LDVs-psgr" sheetId="11" r:id="rId16"/>
    <sheet name="BNVFE-LDVs-frgt" sheetId="12" r:id="rId17"/>
    <sheet name="BNVFE-HDVs-psgr" sheetId="13" r:id="rId18"/>
    <sheet name="BNVFE-HDVs-frgt" sheetId="14" r:id="rId19"/>
    <sheet name="BNVFE-aircraft-psgr" sheetId="15" r:id="rId20"/>
    <sheet name="BNVFE-aircraft-frgt" sheetId="16" r:id="rId21"/>
    <sheet name="BNVFE-rail-psgr" sheetId="17" r:id="rId22"/>
    <sheet name="BNVFE-rail-frgt" sheetId="18" r:id="rId23"/>
    <sheet name="BNVFE-ships-psgr" sheetId="19" r:id="rId24"/>
    <sheet name="BNVFE-ships-frgt" sheetId="20" r:id="rId25"/>
    <sheet name="BNVFE-motorbikes-psgr" sheetId="21" r:id="rId26"/>
    <sheet name="BNVFE-motorbikes-frgt" sheetId="22" r:id="rId27"/>
    <sheet name="BNVFE for BHNVFEAL" sheetId="29" r:id="rId28"/>
  </sheets>
  <externalReferences>
    <externalReference r:id="rId29"/>
  </externalReferences>
  <definedNames>
    <definedName name="Eno_TM" localSheetId="11">#REF!</definedName>
    <definedName name="Eno_TM">#REF!</definedName>
    <definedName name="Eno_Tons" localSheetId="11">#REF!</definedName>
    <definedName name="Eno_Tons">#REF!</definedName>
    <definedName name="NTS_YR">[1]About!$B$144</definedName>
    <definedName name="Sum_T2" localSheetId="11">#REF!</definedName>
    <definedName name="Sum_T2">#REF!</definedName>
    <definedName name="Sum_TTM" localSheetId="11">#REF!</definedName>
    <definedName name="Sum_TTM">#REF!</definedName>
    <definedName name="ti_tbl_50" localSheetId="11">#REF!</definedName>
    <definedName name="ti_tbl_50">#REF!</definedName>
    <definedName name="ti_tbl_69" localSheetId="11">#REF!</definedName>
    <definedName name="ti_tbl_69">#REF!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5" l="1" a="1"/>
  <c r="C5" i="15" s="1"/>
  <c r="D5" i="15" a="1"/>
  <c r="D5" i="15" s="1"/>
  <c r="E5" i="15" a="1"/>
  <c r="E5" i="15" s="1"/>
  <c r="F5" i="15" a="1"/>
  <c r="F5" i="15" s="1"/>
  <c r="E101" i="10" l="1"/>
  <c r="E100" i="10"/>
  <c r="E99" i="10"/>
  <c r="E98" i="10"/>
  <c r="E97" i="10"/>
  <c r="B69" i="10" l="1"/>
  <c r="B64" i="10"/>
  <c r="B60" i="10"/>
  <c r="B59" i="10"/>
  <c r="E3" i="29" l="1"/>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E4" i="29"/>
  <c r="F4" i="29"/>
  <c r="G4" i="29"/>
  <c r="H4" i="29"/>
  <c r="I4" i="29"/>
  <c r="J4" i="29"/>
  <c r="K4" i="29"/>
  <c r="L4" i="29"/>
  <c r="M4" i="29"/>
  <c r="N4" i="29"/>
  <c r="O4" i="29"/>
  <c r="P4" i="29"/>
  <c r="Q4" i="29"/>
  <c r="R4" i="29"/>
  <c r="S4" i="29"/>
  <c r="T4" i="29"/>
  <c r="U4" i="29"/>
  <c r="V4" i="29"/>
  <c r="W4" i="29"/>
  <c r="X4" i="29"/>
  <c r="Y4" i="29"/>
  <c r="Z4" i="29"/>
  <c r="AA4" i="29"/>
  <c r="AB4" i="29"/>
  <c r="AC4" i="29"/>
  <c r="AD4" i="29"/>
  <c r="AE4" i="29"/>
  <c r="AF4" i="29"/>
  <c r="AG4" i="29"/>
  <c r="AH4" i="29"/>
  <c r="AI4" i="29"/>
  <c r="AJ4" i="29"/>
  <c r="AK4"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E7" i="29"/>
  <c r="F7" i="29"/>
  <c r="G7" i="29"/>
  <c r="H7" i="29"/>
  <c r="I7" i="29"/>
  <c r="J7" i="29"/>
  <c r="K7" i="29"/>
  <c r="L7" i="29"/>
  <c r="M7" i="29"/>
  <c r="N7" i="29"/>
  <c r="O7" i="29"/>
  <c r="P7" i="29"/>
  <c r="Q7" i="29"/>
  <c r="R7" i="29"/>
  <c r="S7" i="29"/>
  <c r="T7" i="29"/>
  <c r="U7" i="29"/>
  <c r="V7" i="29"/>
  <c r="W7" i="29"/>
  <c r="X7" i="29"/>
  <c r="Y7" i="29"/>
  <c r="Z7" i="29"/>
  <c r="AA7" i="29"/>
  <c r="AB7" i="29"/>
  <c r="AC7" i="29"/>
  <c r="AD7" i="29"/>
  <c r="AE7" i="29"/>
  <c r="AF7" i="29"/>
  <c r="AG7" i="29"/>
  <c r="AH7" i="29"/>
  <c r="AI7" i="29"/>
  <c r="AJ7" i="29"/>
  <c r="AK7" i="29"/>
  <c r="E8" i="29"/>
  <c r="F8" i="29"/>
  <c r="G8" i="29"/>
  <c r="H8" i="29"/>
  <c r="I8" i="29"/>
  <c r="J8" i="29"/>
  <c r="K8" i="29"/>
  <c r="L8" i="29"/>
  <c r="M8" i="29"/>
  <c r="N8" i="29"/>
  <c r="O8" i="29"/>
  <c r="P8" i="29"/>
  <c r="Q8" i="29"/>
  <c r="R8" i="29"/>
  <c r="S8" i="29"/>
  <c r="T8" i="29"/>
  <c r="U8" i="29"/>
  <c r="V8" i="29"/>
  <c r="W8" i="29"/>
  <c r="X8" i="29"/>
  <c r="Y8" i="29"/>
  <c r="Z8" i="29"/>
  <c r="AA8" i="29"/>
  <c r="AB8" i="29"/>
  <c r="AC8" i="29"/>
  <c r="AD8" i="29"/>
  <c r="AE8" i="29"/>
  <c r="AF8" i="29"/>
  <c r="AG8" i="29"/>
  <c r="AH8" i="29"/>
  <c r="AI8" i="29"/>
  <c r="AJ8" i="29"/>
  <c r="AK8"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E10" i="29"/>
  <c r="F10" i="29"/>
  <c r="G10" i="29"/>
  <c r="H10" i="29"/>
  <c r="I10" i="29"/>
  <c r="J10" i="29"/>
  <c r="K10" i="29"/>
  <c r="L10" i="29"/>
  <c r="M10" i="29"/>
  <c r="N10" i="29"/>
  <c r="O10" i="29"/>
  <c r="P10" i="29"/>
  <c r="Q10" i="29"/>
  <c r="R10" i="29"/>
  <c r="S10" i="29"/>
  <c r="T10" i="29"/>
  <c r="U10" i="29"/>
  <c r="V10" i="29"/>
  <c r="W10" i="29"/>
  <c r="X10" i="29"/>
  <c r="Y10" i="29"/>
  <c r="Z10" i="29"/>
  <c r="AA10" i="29"/>
  <c r="AB10" i="29"/>
  <c r="AC10" i="29"/>
  <c r="AD10" i="29"/>
  <c r="AE10" i="29"/>
  <c r="AF10" i="29"/>
  <c r="AG10" i="29"/>
  <c r="AH10" i="29"/>
  <c r="AI10" i="29"/>
  <c r="AJ10" i="29"/>
  <c r="AK10"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E12" i="29"/>
  <c r="F12" i="29"/>
  <c r="G12" i="29"/>
  <c r="H12" i="29"/>
  <c r="I12" i="29"/>
  <c r="J12" i="29"/>
  <c r="K12" i="29"/>
  <c r="L12" i="29"/>
  <c r="M12" i="29"/>
  <c r="N12" i="29"/>
  <c r="O12" i="29"/>
  <c r="P12" i="29"/>
  <c r="Q12" i="29"/>
  <c r="R12" i="29"/>
  <c r="S12" i="29"/>
  <c r="T12" i="29"/>
  <c r="U12" i="29"/>
  <c r="V12" i="29"/>
  <c r="W12" i="29"/>
  <c r="X12" i="29"/>
  <c r="Y12" i="29"/>
  <c r="Z12" i="29"/>
  <c r="AA12" i="29"/>
  <c r="AB12" i="29"/>
  <c r="AC12" i="29"/>
  <c r="AD12" i="29"/>
  <c r="AE12" i="29"/>
  <c r="AF12" i="29"/>
  <c r="AG12" i="29"/>
  <c r="AH12" i="29"/>
  <c r="AI12" i="29"/>
  <c r="AJ12" i="29"/>
  <c r="AK12" i="29"/>
  <c r="E13" i="29"/>
  <c r="F13" i="29"/>
  <c r="G13" i="29"/>
  <c r="H13" i="29"/>
  <c r="I13" i="29"/>
  <c r="J13" i="29"/>
  <c r="K13" i="29"/>
  <c r="L13" i="29"/>
  <c r="M13" i="29"/>
  <c r="N13" i="29"/>
  <c r="O13" i="29"/>
  <c r="P13" i="29"/>
  <c r="Q13" i="29"/>
  <c r="R13" i="29"/>
  <c r="S13" i="29"/>
  <c r="T13" i="29"/>
  <c r="U13" i="29"/>
  <c r="V13" i="29"/>
  <c r="W13" i="29"/>
  <c r="X13" i="29"/>
  <c r="Y13" i="29"/>
  <c r="Z13" i="29"/>
  <c r="AA13" i="29"/>
  <c r="AB13" i="29"/>
  <c r="AC13" i="29"/>
  <c r="AD13" i="29"/>
  <c r="AE13" i="29"/>
  <c r="AF13" i="29"/>
  <c r="AG13" i="29"/>
  <c r="AH13" i="29"/>
  <c r="AI13" i="29"/>
  <c r="AJ13" i="29"/>
  <c r="AK13" i="29"/>
  <c r="E1" i="29"/>
  <c r="F1" i="29"/>
  <c r="G1" i="29"/>
  <c r="H1" i="29"/>
  <c r="I1" i="29"/>
  <c r="J1" i="29"/>
  <c r="K1" i="29"/>
  <c r="L1" i="29"/>
  <c r="M1" i="29"/>
  <c r="N1" i="29"/>
  <c r="O1" i="29"/>
  <c r="P1" i="29"/>
  <c r="Q1" i="29"/>
  <c r="R1" i="29"/>
  <c r="S1" i="29"/>
  <c r="T1" i="29"/>
  <c r="U1" i="29"/>
  <c r="V1" i="29"/>
  <c r="W1" i="29"/>
  <c r="X1" i="29"/>
  <c r="Y1" i="29"/>
  <c r="Z1" i="29"/>
  <c r="AA1" i="29"/>
  <c r="AB1" i="29"/>
  <c r="AC1" i="29"/>
  <c r="AD1" i="29"/>
  <c r="AE1" i="29"/>
  <c r="AF1" i="29"/>
  <c r="AG1" i="29"/>
  <c r="AH1" i="29"/>
  <c r="AI1" i="29"/>
  <c r="AJ1" i="29"/>
  <c r="AK1" i="29"/>
  <c r="D1" i="29"/>
  <c r="D13" i="29"/>
  <c r="D12" i="29"/>
  <c r="D11" i="29"/>
  <c r="D10" i="29"/>
  <c r="D9" i="29"/>
  <c r="D8" i="29"/>
  <c r="D7" i="29"/>
  <c r="D6" i="29"/>
  <c r="D5" i="29"/>
  <c r="D3" i="29"/>
  <c r="F145" i="2" l="1"/>
  <c r="B5" i="19"/>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AG5" i="18"/>
  <c r="AH5" i="18"/>
  <c r="AI5" i="18"/>
  <c r="B5" i="18"/>
  <c r="C2" i="17"/>
  <c r="D2" i="17"/>
  <c r="E2"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B2" i="17"/>
  <c r="C5" i="17"/>
  <c r="D5" i="17"/>
  <c r="E5" i="17"/>
  <c r="F5" i="17"/>
  <c r="G5" i="17"/>
  <c r="H5" i="17"/>
  <c r="I5" i="17"/>
  <c r="J5" i="17"/>
  <c r="K5" i="17"/>
  <c r="L5" i="17"/>
  <c r="M5" i="17"/>
  <c r="N5" i="17"/>
  <c r="O5" i="17"/>
  <c r="P5" i="17"/>
  <c r="Q5" i="17"/>
  <c r="R5" i="17"/>
  <c r="S5" i="17"/>
  <c r="T5" i="17"/>
  <c r="U5" i="17"/>
  <c r="V5" i="17"/>
  <c r="W5" i="17"/>
  <c r="X5" i="17"/>
  <c r="Y5" i="17"/>
  <c r="Z5" i="17"/>
  <c r="AA5" i="17"/>
  <c r="AB5" i="17"/>
  <c r="AC5" i="17"/>
  <c r="AD5" i="17"/>
  <c r="AE5" i="17"/>
  <c r="AF5" i="17"/>
  <c r="AG5" i="17"/>
  <c r="AH5" i="17"/>
  <c r="AI5" i="17"/>
  <c r="B5" i="17"/>
  <c r="C5" i="13"/>
  <c r="D5"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AK102" i="10"/>
  <c r="AL102" i="10"/>
  <c r="AK103" i="10"/>
  <c r="AL103" i="10"/>
  <c r="M97" i="10"/>
  <c r="N97" i="10"/>
  <c r="O97" i="10"/>
  <c r="P97" i="10"/>
  <c r="Q97" i="10"/>
  <c r="R97" i="10"/>
  <c r="S97" i="10"/>
  <c r="T97" i="10"/>
  <c r="U97" i="10"/>
  <c r="V97" i="10"/>
  <c r="W97" i="10"/>
  <c r="X97" i="10"/>
  <c r="Y97" i="10"/>
  <c r="Z97" i="10"/>
  <c r="AA97" i="10"/>
  <c r="AB97" i="10"/>
  <c r="AC97" i="10"/>
  <c r="AD97" i="10"/>
  <c r="AE97" i="10"/>
  <c r="AF97" i="10"/>
  <c r="AG97" i="10"/>
  <c r="AH97" i="10"/>
  <c r="AI97" i="10"/>
  <c r="AJ97" i="10"/>
  <c r="AK97" i="10"/>
  <c r="AL97" i="10"/>
  <c r="M98" i="10"/>
  <c r="N98" i="10"/>
  <c r="O98" i="10"/>
  <c r="P98" i="10"/>
  <c r="P100" i="10" s="1"/>
  <c r="Q98" i="10"/>
  <c r="R98" i="10"/>
  <c r="S98" i="10"/>
  <c r="T98" i="10"/>
  <c r="U98" i="10"/>
  <c r="V98" i="10"/>
  <c r="W98" i="10"/>
  <c r="X98" i="10"/>
  <c r="X100" i="10" s="1"/>
  <c r="Y98" i="10"/>
  <c r="Z98" i="10"/>
  <c r="AA98" i="10"/>
  <c r="AB98" i="10"/>
  <c r="AC98" i="10"/>
  <c r="AD98" i="10"/>
  <c r="AE98" i="10"/>
  <c r="AF98" i="10"/>
  <c r="AF100" i="10" s="1"/>
  <c r="AG98" i="10"/>
  <c r="AH98" i="10"/>
  <c r="AI98" i="10"/>
  <c r="AI99" i="10" s="1"/>
  <c r="AI101" i="10" s="1"/>
  <c r="AJ98" i="10"/>
  <c r="AJ99" i="10" s="1"/>
  <c r="AJ101" i="10" s="1"/>
  <c r="AK98" i="10"/>
  <c r="AL98" i="10"/>
  <c r="M99" i="10"/>
  <c r="N99" i="10"/>
  <c r="N101" i="10" s="1"/>
  <c r="O99" i="10"/>
  <c r="Q99" i="10"/>
  <c r="Q101" i="10" s="1"/>
  <c r="R99" i="10"/>
  <c r="S99" i="10"/>
  <c r="S101" i="10" s="1"/>
  <c r="T99" i="10"/>
  <c r="U99" i="10"/>
  <c r="V99" i="10"/>
  <c r="V101" i="10" s="1"/>
  <c r="W99" i="10"/>
  <c r="Y99" i="10"/>
  <c r="Y101" i="10" s="1"/>
  <c r="Z99" i="10"/>
  <c r="AA99" i="10"/>
  <c r="AA101" i="10" s="1"/>
  <c r="AB99" i="10"/>
  <c r="AB101" i="10" s="1"/>
  <c r="AC99" i="10"/>
  <c r="AD99" i="10"/>
  <c r="AD101" i="10" s="1"/>
  <c r="AE99" i="10"/>
  <c r="AG99" i="10"/>
  <c r="AG101" i="10" s="1"/>
  <c r="AH99" i="10"/>
  <c r="AK99" i="10"/>
  <c r="AL99" i="10"/>
  <c r="AL101" i="10" s="1"/>
  <c r="M100" i="10"/>
  <c r="N100" i="10"/>
  <c r="O100" i="10"/>
  <c r="Q100" i="10"/>
  <c r="R100" i="10"/>
  <c r="S100" i="10"/>
  <c r="T100" i="10"/>
  <c r="U100" i="10"/>
  <c r="V100" i="10"/>
  <c r="W100" i="10"/>
  <c r="Y100" i="10"/>
  <c r="Z100" i="10"/>
  <c r="AA100" i="10"/>
  <c r="AB100" i="10"/>
  <c r="AC100" i="10"/>
  <c r="AD100" i="10"/>
  <c r="AE100" i="10"/>
  <c r="AG100" i="10"/>
  <c r="AH100" i="10"/>
  <c r="AJ100" i="10"/>
  <c r="AK100" i="10"/>
  <c r="AL100" i="10"/>
  <c r="M101" i="10"/>
  <c r="O101" i="10"/>
  <c r="R101" i="10"/>
  <c r="T101" i="10"/>
  <c r="U101" i="10"/>
  <c r="W101" i="10"/>
  <c r="Z101" i="10"/>
  <c r="AC101" i="10"/>
  <c r="AE101" i="10"/>
  <c r="AH101" i="10"/>
  <c r="AK101" i="10"/>
  <c r="F97" i="10"/>
  <c r="G97" i="10"/>
  <c r="H97" i="10"/>
  <c r="I97" i="10"/>
  <c r="J97" i="10"/>
  <c r="K97" i="10"/>
  <c r="L97" i="10"/>
  <c r="F98" i="10"/>
  <c r="F100" i="10" s="1"/>
  <c r="G98" i="10"/>
  <c r="G100" i="10" s="1"/>
  <c r="H98" i="10"/>
  <c r="I98" i="10"/>
  <c r="I100" i="10" s="1"/>
  <c r="J98" i="10"/>
  <c r="K98" i="10"/>
  <c r="K100" i="10" s="1"/>
  <c r="L98" i="10"/>
  <c r="L100" i="10" s="1"/>
  <c r="G99" i="10"/>
  <c r="G101" i="10" s="1"/>
  <c r="H99" i="10"/>
  <c r="H101" i="10" s="1"/>
  <c r="J99" i="10"/>
  <c r="J101" i="10" s="1"/>
  <c r="H100" i="10"/>
  <c r="J100" i="10"/>
  <c r="E102" i="10" l="1"/>
  <c r="AF99" i="10"/>
  <c r="AF101" i="10" s="1"/>
  <c r="X99" i="10"/>
  <c r="X101" i="10" s="1"/>
  <c r="P99" i="10"/>
  <c r="P101" i="10" s="1"/>
  <c r="AI100" i="10"/>
  <c r="F99" i="10"/>
  <c r="F101" i="10" s="1"/>
  <c r="L99" i="10"/>
  <c r="L101" i="10" s="1"/>
  <c r="K99" i="10"/>
  <c r="K101" i="10" s="1"/>
  <c r="I99" i="10"/>
  <c r="I101" i="10" s="1"/>
  <c r="B93" i="10" l="1"/>
  <c r="C92" i="10"/>
  <c r="D92" i="10"/>
  <c r="E92" i="10"/>
  <c r="F92" i="10"/>
  <c r="G92" i="10"/>
  <c r="H92" i="10"/>
  <c r="I92" i="10"/>
  <c r="J92" i="10"/>
  <c r="J93" i="10" s="1"/>
  <c r="K92" i="10"/>
  <c r="L92" i="10"/>
  <c r="M92" i="10"/>
  <c r="N92" i="10"/>
  <c r="O92" i="10"/>
  <c r="P92" i="10"/>
  <c r="Q92" i="10"/>
  <c r="R92" i="10"/>
  <c r="R93" i="10" s="1"/>
  <c r="S92" i="10"/>
  <c r="S93" i="10" s="1"/>
  <c r="T92" i="10"/>
  <c r="U92" i="10"/>
  <c r="V92" i="10"/>
  <c r="W92" i="10"/>
  <c r="X92" i="10"/>
  <c r="Y92" i="10"/>
  <c r="Z92" i="10"/>
  <c r="Z93" i="10" s="1"/>
  <c r="AA92" i="10"/>
  <c r="AB92" i="10"/>
  <c r="AC92" i="10"/>
  <c r="AD92" i="10"/>
  <c r="AE92" i="10"/>
  <c r="AF92" i="10"/>
  <c r="AG92" i="10"/>
  <c r="AH92" i="10"/>
  <c r="AI92" i="10"/>
  <c r="B92" i="10"/>
  <c r="C91" i="10"/>
  <c r="D91"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AI91" i="10"/>
  <c r="B91" i="10"/>
  <c r="C90" i="10"/>
  <c r="D90" i="10"/>
  <c r="D93" i="10" s="1"/>
  <c r="E90" i="10"/>
  <c r="F90" i="10"/>
  <c r="G90" i="10"/>
  <c r="H90" i="10"/>
  <c r="H93" i="10" s="1"/>
  <c r="I90" i="10"/>
  <c r="J90" i="10"/>
  <c r="K90" i="10"/>
  <c r="L90" i="10"/>
  <c r="L93" i="10" s="1"/>
  <c r="M90" i="10"/>
  <c r="N90" i="10"/>
  <c r="O90" i="10"/>
  <c r="P90" i="10"/>
  <c r="P93" i="10" s="1"/>
  <c r="Q90" i="10"/>
  <c r="R90" i="10"/>
  <c r="S90" i="10"/>
  <c r="T90" i="10"/>
  <c r="T93" i="10" s="1"/>
  <c r="U90" i="10"/>
  <c r="V90" i="10"/>
  <c r="W90" i="10"/>
  <c r="X90" i="10"/>
  <c r="X93" i="10" s="1"/>
  <c r="Y90" i="10"/>
  <c r="Z90" i="10"/>
  <c r="AA90" i="10"/>
  <c r="AB90" i="10"/>
  <c r="AB93" i="10" s="1"/>
  <c r="AC90" i="10"/>
  <c r="AD90" i="10"/>
  <c r="AE90" i="10"/>
  <c r="AF90" i="10"/>
  <c r="AF93" i="10" s="1"/>
  <c r="AG90" i="10"/>
  <c r="AH90" i="10"/>
  <c r="AI90" i="10"/>
  <c r="B90" i="10"/>
  <c r="F81" i="10"/>
  <c r="G81" i="10"/>
  <c r="H81" i="10"/>
  <c r="I81" i="10"/>
  <c r="J81" i="10"/>
  <c r="K81" i="10"/>
  <c r="L81" i="10"/>
  <c r="M81" i="10"/>
  <c r="N81" i="10"/>
  <c r="N83" i="10" s="1"/>
  <c r="O81" i="10"/>
  <c r="P81" i="10"/>
  <c r="Q81" i="10"/>
  <c r="R81" i="10"/>
  <c r="S81" i="10"/>
  <c r="T81" i="10"/>
  <c r="U81" i="10"/>
  <c r="V81" i="10"/>
  <c r="V83" i="10" s="1"/>
  <c r="W81" i="10"/>
  <c r="X81" i="10"/>
  <c r="Y81" i="10"/>
  <c r="Z81" i="10"/>
  <c r="AA81" i="10"/>
  <c r="AB81" i="10"/>
  <c r="AC81" i="10"/>
  <c r="AD81" i="10"/>
  <c r="AE81" i="10"/>
  <c r="AF81" i="10"/>
  <c r="AG81" i="10"/>
  <c r="AH81" i="10"/>
  <c r="AI81" i="10"/>
  <c r="AJ81" i="10"/>
  <c r="AK81" i="10"/>
  <c r="AK82" i="10" s="1"/>
  <c r="AL81" i="10"/>
  <c r="AL83" i="10" s="1"/>
  <c r="E81" i="10"/>
  <c r="F80" i="10"/>
  <c r="G80" i="10"/>
  <c r="H80" i="10"/>
  <c r="H83" i="10" s="1"/>
  <c r="I80" i="10"/>
  <c r="I83" i="10" s="1"/>
  <c r="J80" i="10"/>
  <c r="K80" i="10"/>
  <c r="L80" i="10"/>
  <c r="M80" i="10"/>
  <c r="N80" i="10"/>
  <c r="O80" i="10"/>
  <c r="P80" i="10"/>
  <c r="P83" i="10" s="1"/>
  <c r="Q80" i="10"/>
  <c r="R80" i="10"/>
  <c r="S80" i="10"/>
  <c r="T80" i="10"/>
  <c r="U80" i="10"/>
  <c r="V80" i="10"/>
  <c r="W80" i="10"/>
  <c r="X80" i="10"/>
  <c r="X83" i="10" s="1"/>
  <c r="Y80" i="10"/>
  <c r="Z80" i="10"/>
  <c r="AA80" i="10"/>
  <c r="AB80" i="10"/>
  <c r="AC80" i="10"/>
  <c r="AD80" i="10"/>
  <c r="AE80" i="10"/>
  <c r="AF80" i="10"/>
  <c r="AF83" i="10" s="1"/>
  <c r="AG80" i="10"/>
  <c r="AH80" i="10"/>
  <c r="AI80" i="10"/>
  <c r="AJ80" i="10"/>
  <c r="AK80" i="10"/>
  <c r="AK83" i="10" s="1"/>
  <c r="AL80" i="10"/>
  <c r="E80" i="10"/>
  <c r="AL82" i="10"/>
  <c r="F83" i="10"/>
  <c r="J83" i="10"/>
  <c r="AH83" i="10"/>
  <c r="F77" i="10"/>
  <c r="G77" i="10"/>
  <c r="H77" i="10"/>
  <c r="I77" i="10"/>
  <c r="J77" i="10"/>
  <c r="K77" i="10"/>
  <c r="L77" i="10"/>
  <c r="M77" i="10"/>
  <c r="M83" i="10" s="1"/>
  <c r="N77" i="10"/>
  <c r="O77" i="10"/>
  <c r="P77" i="10"/>
  <c r="Q77" i="10"/>
  <c r="R77" i="10"/>
  <c r="S77" i="10"/>
  <c r="T77" i="10"/>
  <c r="U77" i="10"/>
  <c r="V77" i="10"/>
  <c r="W77" i="10"/>
  <c r="X77" i="10"/>
  <c r="Y77" i="10"/>
  <c r="Z77" i="10"/>
  <c r="AA77" i="10"/>
  <c r="AB77" i="10"/>
  <c r="AC77" i="10"/>
  <c r="AD77" i="10"/>
  <c r="AE77" i="10"/>
  <c r="AF77" i="10"/>
  <c r="AG77" i="10"/>
  <c r="AH77" i="10"/>
  <c r="AI77" i="10"/>
  <c r="AJ77" i="10"/>
  <c r="AK77" i="10"/>
  <c r="AL77" i="10"/>
  <c r="E77" i="10"/>
  <c r="B86" i="10"/>
  <c r="F79" i="10"/>
  <c r="G79" i="10"/>
  <c r="H79" i="10"/>
  <c r="I79" i="10"/>
  <c r="J79" i="10"/>
  <c r="K79" i="10"/>
  <c r="L79" i="10"/>
  <c r="M79" i="10"/>
  <c r="N79" i="10"/>
  <c r="O79" i="10"/>
  <c r="P79" i="10"/>
  <c r="Q79" i="10"/>
  <c r="R79" i="10"/>
  <c r="S79" i="10"/>
  <c r="T79" i="10"/>
  <c r="U79" i="10"/>
  <c r="V79" i="10"/>
  <c r="W79" i="10"/>
  <c r="X79" i="10"/>
  <c r="Y79" i="10"/>
  <c r="Z79" i="10"/>
  <c r="AA79" i="10"/>
  <c r="AB79" i="10"/>
  <c r="AC79" i="10"/>
  <c r="AD79" i="10"/>
  <c r="AD83" i="10" s="1"/>
  <c r="AE79" i="10"/>
  <c r="AF79" i="10"/>
  <c r="AG79" i="10"/>
  <c r="AH79" i="10"/>
  <c r="AI79" i="10"/>
  <c r="AJ79" i="10"/>
  <c r="AK79" i="10"/>
  <c r="AL79" i="10"/>
  <c r="E79" i="10"/>
  <c r="F78" i="10"/>
  <c r="G78" i="10"/>
  <c r="H78" i="10"/>
  <c r="I78" i="10"/>
  <c r="J78" i="10"/>
  <c r="K78" i="10"/>
  <c r="L78" i="10"/>
  <c r="M78" i="10"/>
  <c r="N78" i="10"/>
  <c r="O78" i="10"/>
  <c r="P78" i="10"/>
  <c r="Q78" i="10"/>
  <c r="R78" i="10"/>
  <c r="S78" i="10"/>
  <c r="T78" i="10"/>
  <c r="U78" i="10"/>
  <c r="V78" i="10"/>
  <c r="W78" i="10"/>
  <c r="X78" i="10"/>
  <c r="Y78" i="10"/>
  <c r="Z78" i="10"/>
  <c r="AA78" i="10"/>
  <c r="AB78" i="10"/>
  <c r="AC78" i="10"/>
  <c r="AD78" i="10"/>
  <c r="AE78" i="10"/>
  <c r="AF78" i="10"/>
  <c r="AG78" i="10"/>
  <c r="AH78" i="10"/>
  <c r="AI78" i="10"/>
  <c r="AJ78" i="10"/>
  <c r="AK78" i="10"/>
  <c r="AL78" i="10"/>
  <c r="E78" i="10"/>
  <c r="AH89" i="10"/>
  <c r="AI89" i="10"/>
  <c r="AG93" i="10"/>
  <c r="AE93" i="10"/>
  <c r="AD93" i="10"/>
  <c r="AA93" i="10"/>
  <c r="Y93" i="10"/>
  <c r="W93" i="10"/>
  <c r="V93" i="10"/>
  <c r="Q93" i="10"/>
  <c r="O93" i="10"/>
  <c r="N93" i="10"/>
  <c r="K93" i="10"/>
  <c r="I93" i="10"/>
  <c r="G93" i="10"/>
  <c r="F93" i="10"/>
  <c r="C93"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E89" i="10"/>
  <c r="D89" i="10"/>
  <c r="C89" i="10"/>
  <c r="B89" i="10"/>
  <c r="AJ83" i="10"/>
  <c r="AB83" i="10"/>
  <c r="T83" i="10"/>
  <c r="L83" i="10"/>
  <c r="D69" i="10"/>
  <c r="E69" i="10"/>
  <c r="F69" i="10"/>
  <c r="G69" i="10"/>
  <c r="H69" i="10"/>
  <c r="I69" i="10"/>
  <c r="J69" i="10"/>
  <c r="K69" i="10"/>
  <c r="L69" i="10"/>
  <c r="M69" i="10"/>
  <c r="N69" i="10"/>
  <c r="O69" i="10"/>
  <c r="P69" i="10"/>
  <c r="Q69" i="10"/>
  <c r="R69" i="10"/>
  <c r="S69" i="10"/>
  <c r="T69" i="10"/>
  <c r="U69" i="10"/>
  <c r="V69" i="10"/>
  <c r="W69" i="10"/>
  <c r="X69" i="10"/>
  <c r="Y69" i="10"/>
  <c r="Z69" i="10"/>
  <c r="AA69" i="10"/>
  <c r="AB69" i="10"/>
  <c r="AC69" i="10"/>
  <c r="AD69" i="10"/>
  <c r="AE69" i="10"/>
  <c r="AF69" i="10"/>
  <c r="AG69" i="10"/>
  <c r="AH69" i="10"/>
  <c r="AI69" i="10"/>
  <c r="D70" i="10"/>
  <c r="D71" i="10" s="1"/>
  <c r="E70" i="10"/>
  <c r="F70" i="10"/>
  <c r="G70" i="10"/>
  <c r="H70" i="10"/>
  <c r="I70" i="10"/>
  <c r="J70" i="10"/>
  <c r="J71" i="10" s="1"/>
  <c r="K70" i="10"/>
  <c r="K71" i="10" s="1"/>
  <c r="L70" i="10"/>
  <c r="M70" i="10"/>
  <c r="N70" i="10"/>
  <c r="N71" i="10" s="1"/>
  <c r="O70" i="10"/>
  <c r="P70" i="10"/>
  <c r="Q70" i="10"/>
  <c r="R70" i="10"/>
  <c r="R71" i="10" s="1"/>
  <c r="S70" i="10"/>
  <c r="S71" i="10" s="1"/>
  <c r="T70" i="10"/>
  <c r="T71" i="10" s="1"/>
  <c r="U70" i="10"/>
  <c r="V70" i="10"/>
  <c r="V71" i="10" s="1"/>
  <c r="W70" i="10"/>
  <c r="X70" i="10"/>
  <c r="X71" i="10" s="1"/>
  <c r="Y70" i="10"/>
  <c r="Z70" i="10"/>
  <c r="Z71" i="10" s="1"/>
  <c r="AA70" i="10"/>
  <c r="AA71" i="10" s="1"/>
  <c r="AB70" i="10"/>
  <c r="AC70" i="10"/>
  <c r="AD70" i="10"/>
  <c r="AD71" i="10" s="1"/>
  <c r="AE70" i="10"/>
  <c r="AF70" i="10"/>
  <c r="AG70" i="10"/>
  <c r="AH70" i="10"/>
  <c r="AI70" i="10"/>
  <c r="AI71" i="10" s="1"/>
  <c r="C70" i="10"/>
  <c r="C69" i="10"/>
  <c r="B70" i="10"/>
  <c r="C64" i="10"/>
  <c r="D64" i="10"/>
  <c r="E64" i="10"/>
  <c r="F64" i="10"/>
  <c r="G64" i="10"/>
  <c r="H64" i="10"/>
  <c r="I64" i="10"/>
  <c r="J64" i="10"/>
  <c r="K64" i="10"/>
  <c r="L64" i="10"/>
  <c r="M64" i="10"/>
  <c r="N64" i="10"/>
  <c r="O64" i="10"/>
  <c r="P64" i="10"/>
  <c r="Q64" i="10"/>
  <c r="R64" i="10"/>
  <c r="S64" i="10"/>
  <c r="T64" i="10"/>
  <c r="U64" i="10"/>
  <c r="V64" i="10"/>
  <c r="W64" i="10"/>
  <c r="X64" i="10"/>
  <c r="Y64" i="10"/>
  <c r="Z64" i="10"/>
  <c r="AA64" i="10"/>
  <c r="AB64" i="10"/>
  <c r="AC64" i="10"/>
  <c r="AD64" i="10"/>
  <c r="AE64" i="10"/>
  <c r="AF64" i="10"/>
  <c r="AG64" i="10"/>
  <c r="AH64" i="10"/>
  <c r="AI64" i="10"/>
  <c r="C65" i="10"/>
  <c r="D65" i="10"/>
  <c r="E65" i="10"/>
  <c r="F65" i="10"/>
  <c r="G65" i="10"/>
  <c r="H65" i="10"/>
  <c r="I65" i="10"/>
  <c r="J65" i="10"/>
  <c r="K65" i="10"/>
  <c r="L65" i="10"/>
  <c r="M65" i="10"/>
  <c r="N65" i="10"/>
  <c r="O65" i="10"/>
  <c r="P65" i="10"/>
  <c r="Q65" i="10"/>
  <c r="R65" i="10"/>
  <c r="S65" i="10"/>
  <c r="T65" i="10"/>
  <c r="U65" i="10"/>
  <c r="V65" i="10"/>
  <c r="W65" i="10"/>
  <c r="X65" i="10"/>
  <c r="Y65" i="10"/>
  <c r="Z65" i="10"/>
  <c r="AA65" i="10"/>
  <c r="AB65" i="10"/>
  <c r="AC65" i="10"/>
  <c r="AD65" i="10"/>
  <c r="AE65" i="10"/>
  <c r="AF65" i="10"/>
  <c r="AG65" i="10"/>
  <c r="AH65" i="10"/>
  <c r="AI65" i="10"/>
  <c r="B65"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AC59" i="10"/>
  <c r="AD59" i="10"/>
  <c r="AE59" i="10"/>
  <c r="AF59" i="10"/>
  <c r="AG59" i="10"/>
  <c r="AH59" i="10"/>
  <c r="AI59" i="10"/>
  <c r="C60" i="10"/>
  <c r="C61" i="10" s="1"/>
  <c r="D60" i="10"/>
  <c r="E60" i="10"/>
  <c r="F60" i="10"/>
  <c r="G60" i="10"/>
  <c r="H60" i="10"/>
  <c r="I60" i="10"/>
  <c r="J60" i="10"/>
  <c r="K60" i="10"/>
  <c r="K61" i="10" s="1"/>
  <c r="L60" i="10"/>
  <c r="M60" i="10"/>
  <c r="N60" i="10"/>
  <c r="O60" i="10"/>
  <c r="P60" i="10"/>
  <c r="Q60" i="10"/>
  <c r="R60" i="10"/>
  <c r="S60" i="10"/>
  <c r="T60" i="10"/>
  <c r="U60" i="10"/>
  <c r="V60" i="10"/>
  <c r="W60" i="10"/>
  <c r="X60" i="10"/>
  <c r="Y60" i="10"/>
  <c r="Z60" i="10"/>
  <c r="AA60" i="10"/>
  <c r="AA61" i="10" s="1"/>
  <c r="AB60" i="10"/>
  <c r="AC60" i="10"/>
  <c r="AD60" i="10"/>
  <c r="AE60" i="10"/>
  <c r="AF60" i="10"/>
  <c r="AG60" i="10"/>
  <c r="AH60" i="10"/>
  <c r="AI60" i="10"/>
  <c r="AI61" i="10" s="1"/>
  <c r="AH62" i="10"/>
  <c r="AH67" i="10" s="1"/>
  <c r="AI62" i="10"/>
  <c r="AI67" i="10"/>
  <c r="AE71" i="10"/>
  <c r="W71" i="10"/>
  <c r="O71" i="10"/>
  <c r="M71" i="10"/>
  <c r="H71" i="10"/>
  <c r="G71" i="10"/>
  <c r="F71" i="10"/>
  <c r="AG62" i="10"/>
  <c r="AG67" i="10" s="1"/>
  <c r="AF62" i="10"/>
  <c r="AF67" i="10" s="1"/>
  <c r="AE62" i="10"/>
  <c r="AE67" i="10" s="1"/>
  <c r="AD62" i="10"/>
  <c r="AD67" i="10" s="1"/>
  <c r="AC62" i="10"/>
  <c r="AC67" i="10" s="1"/>
  <c r="AB62" i="10"/>
  <c r="AB67" i="10" s="1"/>
  <c r="AA62" i="10"/>
  <c r="AA67" i="10" s="1"/>
  <c r="Z62" i="10"/>
  <c r="Z67" i="10" s="1"/>
  <c r="Y62" i="10"/>
  <c r="Y67" i="10" s="1"/>
  <c r="X62" i="10"/>
  <c r="X67" i="10" s="1"/>
  <c r="W62" i="10"/>
  <c r="W67" i="10" s="1"/>
  <c r="V62" i="10"/>
  <c r="V67" i="10" s="1"/>
  <c r="U62" i="10"/>
  <c r="U67" i="10" s="1"/>
  <c r="T62" i="10"/>
  <c r="T67" i="10" s="1"/>
  <c r="S62" i="10"/>
  <c r="S67" i="10" s="1"/>
  <c r="R62" i="10"/>
  <c r="R67" i="10" s="1"/>
  <c r="Q62" i="10"/>
  <c r="Q67" i="10" s="1"/>
  <c r="P62" i="10"/>
  <c r="P67" i="10" s="1"/>
  <c r="O62" i="10"/>
  <c r="O67" i="10" s="1"/>
  <c r="N62" i="10"/>
  <c r="N67" i="10" s="1"/>
  <c r="M62" i="10"/>
  <c r="M67" i="10" s="1"/>
  <c r="L62" i="10"/>
  <c r="L67" i="10" s="1"/>
  <c r="K62" i="10"/>
  <c r="K67" i="10" s="1"/>
  <c r="J62" i="10"/>
  <c r="J67" i="10" s="1"/>
  <c r="I62" i="10"/>
  <c r="I67" i="10" s="1"/>
  <c r="H62" i="10"/>
  <c r="H67" i="10" s="1"/>
  <c r="G62" i="10"/>
  <c r="G67" i="10" s="1"/>
  <c r="F62" i="10"/>
  <c r="F67" i="10" s="1"/>
  <c r="E62" i="10"/>
  <c r="E67" i="10" s="1"/>
  <c r="D62" i="10"/>
  <c r="D67" i="10" s="1"/>
  <c r="C62" i="10"/>
  <c r="C67" i="10" s="1"/>
  <c r="B62" i="10"/>
  <c r="B67" i="10" s="1"/>
  <c r="C13"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B13" i="10"/>
  <c r="AH61" i="10" l="1"/>
  <c r="AH66" i="10" s="1"/>
  <c r="AH73" i="10" s="1"/>
  <c r="AH4" i="11" s="1"/>
  <c r="AJ2" i="29" s="1"/>
  <c r="AC93" i="10"/>
  <c r="U93" i="10"/>
  <c r="M93" i="10"/>
  <c r="E93" i="10"/>
  <c r="AI93" i="10"/>
  <c r="AH93" i="10"/>
  <c r="AE83" i="10"/>
  <c r="O83" i="10"/>
  <c r="G83" i="10"/>
  <c r="AG83" i="10"/>
  <c r="Y83" i="10"/>
  <c r="Q83" i="10"/>
  <c r="Z83" i="10"/>
  <c r="R83" i="10"/>
  <c r="W83" i="10"/>
  <c r="AI83" i="10"/>
  <c r="AA83" i="10"/>
  <c r="K83" i="10"/>
  <c r="S83" i="10"/>
  <c r="U82" i="10"/>
  <c r="E83" i="10"/>
  <c r="AC82" i="10"/>
  <c r="M82" i="10"/>
  <c r="F82" i="10"/>
  <c r="N82" i="10"/>
  <c r="V82" i="10"/>
  <c r="AD82" i="10"/>
  <c r="E82" i="10"/>
  <c r="U83" i="10"/>
  <c r="G82" i="10"/>
  <c r="O82" i="10"/>
  <c r="W82" i="10"/>
  <c r="AE82" i="10"/>
  <c r="H82" i="10"/>
  <c r="P82" i="10"/>
  <c r="X82" i="10"/>
  <c r="AF82" i="10"/>
  <c r="I82" i="10"/>
  <c r="Q82" i="10"/>
  <c r="Y82" i="10"/>
  <c r="AG82" i="10"/>
  <c r="J82" i="10"/>
  <c r="R82" i="10"/>
  <c r="Z82" i="10"/>
  <c r="AH82" i="10"/>
  <c r="AC83" i="10"/>
  <c r="K82" i="10"/>
  <c r="S82" i="10"/>
  <c r="AA82" i="10"/>
  <c r="AI82" i="10"/>
  <c r="L82" i="10"/>
  <c r="T82" i="10"/>
  <c r="AB82" i="10"/>
  <c r="AJ82" i="10"/>
  <c r="AH71" i="10"/>
  <c r="AG71" i="10"/>
  <c r="Y71" i="10"/>
  <c r="Q71" i="10"/>
  <c r="I71" i="10"/>
  <c r="AF71" i="10"/>
  <c r="P71" i="10"/>
  <c r="AC71" i="10"/>
  <c r="U71" i="10"/>
  <c r="E71" i="10"/>
  <c r="AB71" i="10"/>
  <c r="L71" i="10"/>
  <c r="C71" i="10"/>
  <c r="B71" i="10"/>
  <c r="AI66" i="10"/>
  <c r="AI73" i="10" s="1"/>
  <c r="AI4" i="11" s="1"/>
  <c r="AK2" i="29" s="1"/>
  <c r="AA66" i="10"/>
  <c r="AA73" i="10" s="1"/>
  <c r="AA4" i="11" s="1"/>
  <c r="AC2" i="29" s="1"/>
  <c r="B61" i="10"/>
  <c r="B66" i="10" s="1"/>
  <c r="J61" i="10"/>
  <c r="J66" i="10" s="1"/>
  <c r="J73" i="10" s="1"/>
  <c r="J4" i="11" s="1"/>
  <c r="L2" i="29" s="1"/>
  <c r="R61" i="10"/>
  <c r="R66" i="10" s="1"/>
  <c r="R73" i="10" s="1"/>
  <c r="R4" i="11" s="1"/>
  <c r="T2" i="29" s="1"/>
  <c r="Z61" i="10"/>
  <c r="Z66" i="10" s="1"/>
  <c r="Z73" i="10" s="1"/>
  <c r="Z4" i="11" s="1"/>
  <c r="AB2" i="29" s="1"/>
  <c r="S61" i="10"/>
  <c r="S66" i="10" s="1"/>
  <c r="S73" i="10" s="1"/>
  <c r="S4" i="11" s="1"/>
  <c r="U2" i="29" s="1"/>
  <c r="D61" i="10"/>
  <c r="D66" i="10" s="1"/>
  <c r="D73" i="10" s="1"/>
  <c r="D4" i="11" s="1"/>
  <c r="F2" i="29" s="1"/>
  <c r="L61" i="10"/>
  <c r="L66" i="10" s="1"/>
  <c r="T61" i="10"/>
  <c r="T66" i="10" s="1"/>
  <c r="T73" i="10" s="1"/>
  <c r="T4" i="11" s="1"/>
  <c r="V2" i="29" s="1"/>
  <c r="AB61" i="10"/>
  <c r="AB66" i="10" s="1"/>
  <c r="AB73" i="10" s="1"/>
  <c r="AB4" i="11" s="1"/>
  <c r="AD2" i="29" s="1"/>
  <c r="C66" i="10"/>
  <c r="K66" i="10"/>
  <c r="K73" i="10" s="1"/>
  <c r="K4" i="11" s="1"/>
  <c r="M2" i="29" s="1"/>
  <c r="E61" i="10"/>
  <c r="E66" i="10" s="1"/>
  <c r="E73" i="10" s="1"/>
  <c r="E4" i="11" s="1"/>
  <c r="G2" i="29" s="1"/>
  <c r="M61" i="10"/>
  <c r="M66" i="10" s="1"/>
  <c r="M73" i="10" s="1"/>
  <c r="M4" i="11" s="1"/>
  <c r="O2" i="29" s="1"/>
  <c r="U61" i="10"/>
  <c r="U66" i="10" s="1"/>
  <c r="AC61" i="10"/>
  <c r="AC66" i="10" s="1"/>
  <c r="F61" i="10"/>
  <c r="F66" i="10" s="1"/>
  <c r="F73" i="10" s="1"/>
  <c r="F4" i="11" s="1"/>
  <c r="H2" i="29" s="1"/>
  <c r="N61" i="10"/>
  <c r="N66" i="10" s="1"/>
  <c r="N73" i="10" s="1"/>
  <c r="N4" i="11" s="1"/>
  <c r="P2" i="29" s="1"/>
  <c r="V61" i="10"/>
  <c r="V66" i="10" s="1"/>
  <c r="V73" i="10" s="1"/>
  <c r="V4" i="11" s="1"/>
  <c r="X2" i="29" s="1"/>
  <c r="AD61" i="10"/>
  <c r="AD66" i="10" s="1"/>
  <c r="AD73" i="10" s="1"/>
  <c r="AD4" i="11" s="1"/>
  <c r="AF2" i="29" s="1"/>
  <c r="G61" i="10"/>
  <c r="G66" i="10" s="1"/>
  <c r="G73" i="10" s="1"/>
  <c r="G4" i="11" s="1"/>
  <c r="I2" i="29" s="1"/>
  <c r="O61" i="10"/>
  <c r="O66" i="10" s="1"/>
  <c r="O73" i="10" s="1"/>
  <c r="O4" i="11" s="1"/>
  <c r="Q2" i="29" s="1"/>
  <c r="W61" i="10"/>
  <c r="W66" i="10" s="1"/>
  <c r="W73" i="10" s="1"/>
  <c r="W4" i="11" s="1"/>
  <c r="Y2" i="29" s="1"/>
  <c r="AE61" i="10"/>
  <c r="AE66" i="10" s="1"/>
  <c r="AE73" i="10" s="1"/>
  <c r="AE4" i="11" s="1"/>
  <c r="AG2" i="29" s="1"/>
  <c r="H61" i="10"/>
  <c r="H66" i="10" s="1"/>
  <c r="H73" i="10" s="1"/>
  <c r="H4" i="11" s="1"/>
  <c r="J2" i="29" s="1"/>
  <c r="P61" i="10"/>
  <c r="P66" i="10" s="1"/>
  <c r="X61" i="10"/>
  <c r="X66" i="10" s="1"/>
  <c r="X73" i="10" s="1"/>
  <c r="X4" i="11" s="1"/>
  <c r="Z2" i="29" s="1"/>
  <c r="AF61" i="10"/>
  <c r="AF66" i="10" s="1"/>
  <c r="I61" i="10"/>
  <c r="I66" i="10" s="1"/>
  <c r="I73" i="10" s="1"/>
  <c r="I4" i="11" s="1"/>
  <c r="K2" i="29" s="1"/>
  <c r="Q61" i="10"/>
  <c r="Q66" i="10" s="1"/>
  <c r="Q73" i="10" s="1"/>
  <c r="Q4" i="11" s="1"/>
  <c r="S2" i="29" s="1"/>
  <c r="Y61" i="10"/>
  <c r="Y66" i="10" s="1"/>
  <c r="Y73" i="10" s="1"/>
  <c r="Y4" i="11" s="1"/>
  <c r="AA2" i="29" s="1"/>
  <c r="AG61" i="10"/>
  <c r="AG66" i="10" s="1"/>
  <c r="AG73" i="10" s="1"/>
  <c r="AG4" i="11" s="1"/>
  <c r="AI2" i="29" s="1"/>
  <c r="B73" i="10" l="1"/>
  <c r="B4" i="11" s="1"/>
  <c r="D2" i="29" s="1"/>
  <c r="AC103" i="10"/>
  <c r="AC102" i="10"/>
  <c r="U103" i="10"/>
  <c r="U102" i="10"/>
  <c r="AC73" i="10"/>
  <c r="AC4" i="11" s="1"/>
  <c r="AE2" i="29" s="1"/>
  <c r="L73" i="10"/>
  <c r="L4" i="11" s="1"/>
  <c r="N2" i="29" s="1"/>
  <c r="AF73" i="10"/>
  <c r="AF4" i="11" s="1"/>
  <c r="AH2" i="29" s="1"/>
  <c r="P73" i="10"/>
  <c r="P4" i="11" s="1"/>
  <c r="R2" i="29" s="1"/>
  <c r="U73" i="10"/>
  <c r="U4" i="11" s="1"/>
  <c r="W2" i="29" s="1"/>
  <c r="C73" i="10"/>
  <c r="C4" i="11" s="1"/>
  <c r="E2" i="29" s="1"/>
  <c r="AI103" i="10" l="1"/>
  <c r="G102" i="10"/>
  <c r="AI102" i="10"/>
  <c r="R103" i="10"/>
  <c r="R102" i="10"/>
  <c r="AF103" i="10"/>
  <c r="X103" i="10"/>
  <c r="X102" i="10"/>
  <c r="T102" i="10"/>
  <c r="AE103" i="10"/>
  <c r="AE102" i="10"/>
  <c r="F103" i="10"/>
  <c r="F102" i="10"/>
  <c r="Y103" i="10"/>
  <c r="AH102" i="10"/>
  <c r="AJ102" i="10"/>
  <c r="M102" i="10"/>
  <c r="H102" i="10"/>
  <c r="S102" i="10"/>
  <c r="AA102" i="10"/>
  <c r="H103" i="10"/>
  <c r="AB102" i="10"/>
  <c r="AB103" i="10"/>
  <c r="O103" i="10"/>
  <c r="O102" i="10"/>
  <c r="K103" i="10"/>
  <c r="J103" i="10"/>
  <c r="J102" i="10"/>
  <c r="G103" i="10"/>
  <c r="K102" i="10"/>
  <c r="AH103" i="10"/>
  <c r="AJ103" i="10"/>
  <c r="Z102" i="10"/>
  <c r="M103" i="10"/>
  <c r="W102" i="10"/>
  <c r="S103" i="10"/>
  <c r="AD103" i="10"/>
  <c r="P102" i="10"/>
  <c r="L102" i="10"/>
  <c r="L103" i="10"/>
  <c r="Z103" i="10"/>
  <c r="N102" i="10"/>
  <c r="AA103" i="10"/>
  <c r="I103" i="10"/>
  <c r="I102" i="10"/>
  <c r="W103" i="10"/>
  <c r="AG102" i="10"/>
  <c r="AD102" i="10"/>
  <c r="AF102" i="10"/>
  <c r="Y102" i="10"/>
  <c r="V103" i="10"/>
  <c r="V102" i="10"/>
  <c r="P103" i="10"/>
  <c r="E103" i="10"/>
  <c r="B5" i="13" s="1"/>
  <c r="D4" i="29" s="1"/>
  <c r="T103" i="10"/>
  <c r="Q103" i="10"/>
  <c r="Q102" i="10"/>
  <c r="N103" i="10"/>
  <c r="AG103" i="10"/>
  <c r="B5" i="21" l="1"/>
  <c r="AC4" i="21"/>
  <c r="AB4" i="21"/>
  <c r="U4" i="21"/>
  <c r="T4" i="21"/>
  <c r="T3" i="21" s="1"/>
  <c r="M4" i="21"/>
  <c r="L4" i="21"/>
  <c r="E4" i="21"/>
  <c r="D4" i="21"/>
  <c r="D3" i="21" s="1"/>
  <c r="B4" i="21" a="1"/>
  <c r="B4" i="21"/>
  <c r="U2" i="21"/>
  <c r="E2" i="21"/>
  <c r="B2" i="21"/>
  <c r="AI2" i="18"/>
  <c r="AG2" i="18"/>
  <c r="AE2" i="18"/>
  <c r="AC2" i="18"/>
  <c r="AA2" i="18"/>
  <c r="Y2" i="18"/>
  <c r="V2" i="18"/>
  <c r="U2" i="18"/>
  <c r="S2" i="18"/>
  <c r="Q2" i="18"/>
  <c r="O2" i="18"/>
  <c r="M2" i="18"/>
  <c r="L2" i="18"/>
  <c r="K2" i="18"/>
  <c r="I2" i="18"/>
  <c r="G2" i="18"/>
  <c r="F2" i="18"/>
  <c r="E2" i="18"/>
  <c r="C2" i="18"/>
  <c r="AI5" i="14" a="1"/>
  <c r="AI5" i="14" s="1"/>
  <c r="AH5" i="14" a="1"/>
  <c r="AH5" i="14" s="1"/>
  <c r="AG5" i="14" a="1"/>
  <c r="AG5" i="14" s="1"/>
  <c r="AF5" i="14" a="1"/>
  <c r="AF5" i="14" s="1"/>
  <c r="AE5" i="14" a="1"/>
  <c r="AE5" i="14" s="1"/>
  <c r="AD5" i="14" a="1"/>
  <c r="AD5" i="14" s="1"/>
  <c r="AD3" i="14" s="1"/>
  <c r="AC5" i="14" a="1"/>
  <c r="AC5" i="14" s="1"/>
  <c r="AB5" i="14" a="1"/>
  <c r="AB5" i="14" s="1"/>
  <c r="AB4" i="14" s="1"/>
  <c r="AA5" i="14" a="1"/>
  <c r="AA5" i="14" s="1"/>
  <c r="Z5" i="14" a="1"/>
  <c r="Z5" i="14" s="1"/>
  <c r="Y5" i="14" a="1"/>
  <c r="Y5" i="14" s="1"/>
  <c r="X5" i="14" a="1"/>
  <c r="X5" i="14" s="1"/>
  <c r="W5" i="14" a="1"/>
  <c r="W5" i="14" s="1"/>
  <c r="V5" i="14" a="1"/>
  <c r="V5" i="14"/>
  <c r="V4" i="14" s="1"/>
  <c r="U5" i="14" a="1"/>
  <c r="U5" i="14" s="1"/>
  <c r="T5" i="14" a="1"/>
  <c r="T5" i="14" s="1"/>
  <c r="S5" i="14" a="1"/>
  <c r="S5" i="14" s="1"/>
  <c r="R5" i="14" a="1"/>
  <c r="R5" i="14" s="1"/>
  <c r="Q5" i="14" a="1"/>
  <c r="Q5" i="14" s="1"/>
  <c r="P5" i="14" a="1"/>
  <c r="P5" i="14" s="1"/>
  <c r="O5" i="14" a="1"/>
  <c r="O5" i="14"/>
  <c r="O3" i="14" s="1"/>
  <c r="N5" i="14" a="1"/>
  <c r="N5" i="14" s="1"/>
  <c r="M5" i="14" a="1"/>
  <c r="M5" i="14" s="1"/>
  <c r="M4" i="14" s="1"/>
  <c r="L5" i="14" a="1"/>
  <c r="L5" i="14" s="1"/>
  <c r="K5" i="14" a="1"/>
  <c r="K5" i="14"/>
  <c r="K4" i="14" s="1"/>
  <c r="J5" i="14" a="1"/>
  <c r="J5" i="14"/>
  <c r="I5" i="14" a="1"/>
  <c r="I5" i="14" s="1"/>
  <c r="H5" i="14" a="1"/>
  <c r="H5" i="14" s="1"/>
  <c r="G5" i="14" a="1"/>
  <c r="G5" i="14" s="1"/>
  <c r="F5" i="14" a="1"/>
  <c r="F5" i="14" s="1"/>
  <c r="E5" i="14" a="1"/>
  <c r="E5" i="14" s="1"/>
  <c r="E3" i="14" s="1"/>
  <c r="D5" i="14" a="1"/>
  <c r="D5" i="14" s="1"/>
  <c r="C5" i="14" a="1"/>
  <c r="C5" i="14" s="1"/>
  <c r="B5" i="14" a="1"/>
  <c r="B5" i="14" s="1"/>
  <c r="AI4" i="14"/>
  <c r="AG4" i="14"/>
  <c r="AC4" i="14"/>
  <c r="AA4" i="14"/>
  <c r="W4" i="14"/>
  <c r="U4" i="14"/>
  <c r="T4" i="14"/>
  <c r="Q4" i="14"/>
  <c r="L4" i="14"/>
  <c r="F4" i="14"/>
  <c r="E4" i="14"/>
  <c r="AI3" i="14"/>
  <c r="AG3" i="14"/>
  <c r="AE3" i="14"/>
  <c r="AC3" i="14"/>
  <c r="AA3" i="14"/>
  <c r="X3" i="14"/>
  <c r="W3" i="14"/>
  <c r="U3" i="14"/>
  <c r="Q3" i="14"/>
  <c r="AI4" i="12" a="1"/>
  <c r="AI4" i="12" s="1"/>
  <c r="AH4" i="12" a="1"/>
  <c r="AH4" i="12" s="1"/>
  <c r="AG4" i="12" a="1"/>
  <c r="AG4" i="12" s="1"/>
  <c r="AG3" i="12" s="1"/>
  <c r="AF4" i="12" a="1"/>
  <c r="AF4" i="12" s="1"/>
  <c r="AF5" i="12" s="1"/>
  <c r="AE4" i="12" a="1"/>
  <c r="AE4" i="12" s="1"/>
  <c r="AE5" i="12" s="1"/>
  <c r="AD4" i="12" a="1"/>
  <c r="AD4" i="12" s="1"/>
  <c r="AD3" i="12" s="1"/>
  <c r="AC4" i="12" a="1"/>
  <c r="AC4" i="12" s="1"/>
  <c r="AC5" i="12" s="1"/>
  <c r="AB4" i="12" a="1"/>
  <c r="AB4" i="12" s="1"/>
  <c r="AB3" i="12" s="1"/>
  <c r="AA4" i="12" a="1"/>
  <c r="AA4" i="12" s="1"/>
  <c r="Z4" i="12" a="1"/>
  <c r="Z4" i="12" s="1"/>
  <c r="Y4" i="12" a="1"/>
  <c r="Y4" i="12" s="1"/>
  <c r="Y3" i="12" s="1"/>
  <c r="X4" i="12" a="1"/>
  <c r="X4" i="12" s="1"/>
  <c r="X5" i="12" s="1"/>
  <c r="W4" i="12" a="1"/>
  <c r="W4" i="12" s="1"/>
  <c r="W5" i="12" s="1"/>
  <c r="V4" i="12" a="1"/>
  <c r="V4" i="12" s="1"/>
  <c r="U4" i="12" a="1"/>
  <c r="U4" i="12" s="1"/>
  <c r="U5" i="12" s="1"/>
  <c r="T4" i="12" a="1"/>
  <c r="T4" i="12" s="1"/>
  <c r="S4" i="12" a="1"/>
  <c r="S4" i="12" s="1"/>
  <c r="R4" i="12" a="1"/>
  <c r="R4" i="12" s="1"/>
  <c r="Q4" i="12" a="1"/>
  <c r="Q4" i="12" s="1"/>
  <c r="P4" i="12" a="1"/>
  <c r="P4" i="12" s="1"/>
  <c r="P5" i="12" s="1"/>
  <c r="O4" i="12" a="1"/>
  <c r="O4" i="12" s="1"/>
  <c r="N4" i="12" a="1"/>
  <c r="N4" i="12" s="1"/>
  <c r="N3" i="12" s="1"/>
  <c r="M4" i="12" a="1"/>
  <c r="M4" i="12" s="1"/>
  <c r="M3" i="12" s="1"/>
  <c r="L4" i="12" a="1"/>
  <c r="L4" i="12" s="1"/>
  <c r="L3" i="12" s="1"/>
  <c r="K4" i="12" a="1"/>
  <c r="K4" i="12" s="1"/>
  <c r="J4" i="12" a="1"/>
  <c r="J4" i="12" s="1"/>
  <c r="I4" i="12" a="1"/>
  <c r="I4" i="12" s="1"/>
  <c r="H4" i="12" a="1"/>
  <c r="H4" i="12" s="1"/>
  <c r="H3" i="12" s="1"/>
  <c r="G4" i="12" a="1"/>
  <c r="G4" i="12" s="1"/>
  <c r="F4" i="12" a="1"/>
  <c r="F4" i="12" s="1"/>
  <c r="E4" i="12" a="1"/>
  <c r="E4" i="12" s="1"/>
  <c r="D4" i="12" a="1"/>
  <c r="D4" i="12" s="1"/>
  <c r="C4" i="12" a="1"/>
  <c r="C4" i="12" s="1"/>
  <c r="AF3" i="12"/>
  <c r="X3" i="12"/>
  <c r="T3" i="12"/>
  <c r="AF3" i="11"/>
  <c r="AC5" i="11"/>
  <c r="T5" i="11"/>
  <c r="P3" i="11"/>
  <c r="O3" i="11"/>
  <c r="I7" i="11"/>
  <c r="H8" i="11"/>
  <c r="G3" i="11"/>
  <c r="B5" i="11"/>
  <c r="B54" i="10"/>
  <c r="B50" i="10"/>
  <c r="O8" i="14" s="1"/>
  <c r="AI44" i="10"/>
  <c r="AH44" i="10"/>
  <c r="AG44" i="10"/>
  <c r="AF44" i="10"/>
  <c r="AE44" i="10"/>
  <c r="AD44" i="10"/>
  <c r="AC44" i="10"/>
  <c r="AB44" i="10"/>
  <c r="AA44" i="10"/>
  <c r="Z44" i="10"/>
  <c r="Y44" i="10"/>
  <c r="X44" i="10"/>
  <c r="W44" i="10"/>
  <c r="V44" i="10"/>
  <c r="U44" i="10"/>
  <c r="T44" i="10"/>
  <c r="S44" i="10"/>
  <c r="R44" i="10"/>
  <c r="Q44" i="10"/>
  <c r="P44" i="10"/>
  <c r="O44" i="10"/>
  <c r="N44" i="10"/>
  <c r="M44" i="10"/>
  <c r="L44" i="10"/>
  <c r="K44" i="10"/>
  <c r="J44" i="10"/>
  <c r="I44" i="10"/>
  <c r="H44" i="10"/>
  <c r="G44" i="10"/>
  <c r="F44" i="10"/>
  <c r="E44" i="10"/>
  <c r="D44" i="10"/>
  <c r="C44" i="10"/>
  <c r="B44" i="10"/>
  <c r="B45" i="10" s="1"/>
  <c r="E39" i="10"/>
  <c r="B39" i="10" s="1"/>
  <c r="F36" i="10"/>
  <c r="B35" i="10" s="1"/>
  <c r="B36" i="10"/>
  <c r="B9" i="10" a="1"/>
  <c r="B9" i="10" s="1"/>
  <c r="AI8" i="10" a="1"/>
  <c r="AI8" i="10" s="1"/>
  <c r="AI5" i="20" s="1" a="1"/>
  <c r="AI5" i="20" s="1"/>
  <c r="AH8" i="10" a="1"/>
  <c r="AH8" i="10" s="1"/>
  <c r="AH5" i="20" s="1" a="1"/>
  <c r="AH5" i="20" s="1"/>
  <c r="AG8" i="10" a="1"/>
  <c r="AG8" i="10" s="1"/>
  <c r="AG5" i="20" s="1" a="1"/>
  <c r="AG5" i="20" s="1"/>
  <c r="AF8" i="10" a="1"/>
  <c r="AF8" i="10" s="1"/>
  <c r="AF5" i="20" s="1" a="1"/>
  <c r="AF5" i="20" s="1"/>
  <c r="AE8" i="10" a="1"/>
  <c r="AE8" i="10"/>
  <c r="AE5" i="20" s="1" a="1"/>
  <c r="AE5" i="20" s="1"/>
  <c r="AD8" i="10" a="1"/>
  <c r="AD8" i="10" s="1"/>
  <c r="AD5" i="20" s="1" a="1"/>
  <c r="AD5" i="20" s="1"/>
  <c r="AC8" i="10" a="1"/>
  <c r="AC8" i="10" s="1"/>
  <c r="AC5" i="20" s="1" a="1"/>
  <c r="AC5" i="20" s="1"/>
  <c r="AB8" i="10" a="1"/>
  <c r="AB8" i="10" s="1"/>
  <c r="AB5" i="20" s="1" a="1"/>
  <c r="AB5" i="20" s="1"/>
  <c r="AA8" i="10" a="1"/>
  <c r="AA8" i="10" s="1"/>
  <c r="AA5" i="20" s="1" a="1"/>
  <c r="AA5" i="20" s="1"/>
  <c r="Z8" i="10" a="1"/>
  <c r="Z8" i="10" s="1"/>
  <c r="Z5" i="20" s="1" a="1"/>
  <c r="Z5" i="20" s="1"/>
  <c r="Y8" i="10" a="1"/>
  <c r="Y8" i="10" s="1"/>
  <c r="Y5" i="20" s="1" a="1"/>
  <c r="Y5" i="20" s="1"/>
  <c r="X8" i="10" a="1"/>
  <c r="X8" i="10" s="1"/>
  <c r="X5" i="20" s="1" a="1"/>
  <c r="X5" i="20" s="1"/>
  <c r="W8" i="10" a="1"/>
  <c r="W8" i="10"/>
  <c r="W5" i="20" s="1" a="1"/>
  <c r="W5" i="20" s="1"/>
  <c r="V8" i="10" a="1"/>
  <c r="V8" i="10" s="1"/>
  <c r="V5" i="20" s="1" a="1"/>
  <c r="V5" i="20" s="1"/>
  <c r="U8" i="10" a="1"/>
  <c r="U8" i="10" s="1"/>
  <c r="U5" i="20" s="1" a="1"/>
  <c r="U5" i="20" s="1"/>
  <c r="T8" i="10" a="1"/>
  <c r="T8" i="10" s="1"/>
  <c r="T5" i="20" s="1" a="1"/>
  <c r="T5" i="20" s="1"/>
  <c r="S8" i="10" a="1"/>
  <c r="S8" i="10" s="1"/>
  <c r="S5" i="20" s="1" a="1"/>
  <c r="S5" i="20" s="1"/>
  <c r="R8" i="10" a="1"/>
  <c r="R8" i="10" s="1"/>
  <c r="R5" i="20" s="1" a="1"/>
  <c r="R5" i="20" s="1"/>
  <c r="Q8" i="10" a="1"/>
  <c r="Q8" i="10" s="1"/>
  <c r="Q5" i="20" s="1" a="1"/>
  <c r="Q5" i="20" s="1"/>
  <c r="P8" i="10" a="1"/>
  <c r="P8" i="10" s="1"/>
  <c r="P5" i="20" s="1" a="1"/>
  <c r="P5" i="20" s="1"/>
  <c r="O8" i="10" a="1"/>
  <c r="O8" i="10"/>
  <c r="O5" i="20" s="1" a="1"/>
  <c r="O5" i="20" s="1"/>
  <c r="N8" i="10" a="1"/>
  <c r="N8" i="10" s="1"/>
  <c r="N5" i="20" s="1" a="1"/>
  <c r="N5" i="20" s="1"/>
  <c r="M8" i="10" a="1"/>
  <c r="M8" i="10" s="1"/>
  <c r="M5" i="20" s="1" a="1"/>
  <c r="M5" i="20" s="1"/>
  <c r="L8" i="10" a="1"/>
  <c r="L8" i="10" s="1"/>
  <c r="L5" i="20" s="1" a="1"/>
  <c r="L5" i="20" s="1"/>
  <c r="K8" i="10" a="1"/>
  <c r="K8" i="10" s="1"/>
  <c r="K5" i="20" s="1" a="1"/>
  <c r="K5" i="20" s="1"/>
  <c r="J8" i="10" a="1"/>
  <c r="J8" i="10" s="1"/>
  <c r="J5" i="20" s="1" a="1"/>
  <c r="J5" i="20" s="1"/>
  <c r="I8" i="10" a="1"/>
  <c r="I8" i="10" s="1"/>
  <c r="I5" i="20" s="1" a="1"/>
  <c r="I5" i="20" s="1"/>
  <c r="H8" i="10" a="1"/>
  <c r="H8" i="10" s="1"/>
  <c r="H5" i="20" s="1" a="1"/>
  <c r="H5" i="20" s="1"/>
  <c r="G8" i="10" a="1"/>
  <c r="G8" i="10"/>
  <c r="G5" i="20" s="1" a="1"/>
  <c r="G5" i="20" s="1"/>
  <c r="F8" i="10" a="1"/>
  <c r="F8" i="10" s="1"/>
  <c r="F5" i="20" s="1" a="1"/>
  <c r="F5" i="20" s="1"/>
  <c r="E8" i="10" a="1"/>
  <c r="E8" i="10" s="1"/>
  <c r="E5" i="20" s="1" a="1"/>
  <c r="E5" i="20" s="1"/>
  <c r="D8" i="10" a="1"/>
  <c r="D8" i="10" s="1"/>
  <c r="D5" i="20" s="1" a="1"/>
  <c r="D5" i="20" s="1"/>
  <c r="C8" i="10" a="1"/>
  <c r="C8" i="10" s="1"/>
  <c r="C5" i="20" s="1" a="1"/>
  <c r="C5" i="20" s="1"/>
  <c r="B8" i="10" a="1"/>
  <c r="B8" i="10" s="1"/>
  <c r="B5" i="20" s="1" a="1"/>
  <c r="B5" i="20" s="1"/>
  <c r="AI4" i="10" a="1"/>
  <c r="AI4" i="10" s="1"/>
  <c r="AI5" i="16" s="1"/>
  <c r="AH4" i="10" a="1"/>
  <c r="AH4" i="10" s="1"/>
  <c r="AH5" i="16" s="1"/>
  <c r="AG4" i="10" a="1"/>
  <c r="AG4" i="10" s="1"/>
  <c r="AG5" i="16" s="1"/>
  <c r="AF4" i="10" a="1"/>
  <c r="AF4" i="10" s="1"/>
  <c r="AF5" i="16" s="1"/>
  <c r="AE4" i="10" a="1"/>
  <c r="AE4" i="10" s="1"/>
  <c r="AE5" i="16" s="1"/>
  <c r="AD4" i="10" a="1"/>
  <c r="AD4" i="10" s="1"/>
  <c r="AD5" i="16" s="1"/>
  <c r="AC4" i="10" a="1"/>
  <c r="AC4" i="10" s="1"/>
  <c r="AC5" i="16" s="1"/>
  <c r="AB4" i="10" a="1"/>
  <c r="AB4" i="10" s="1"/>
  <c r="AB5" i="16" s="1"/>
  <c r="AA4" i="10" a="1"/>
  <c r="AA4" i="10" s="1"/>
  <c r="AA5" i="16" s="1"/>
  <c r="Z4" i="10" a="1"/>
  <c r="Z4" i="10" s="1"/>
  <c r="Z5" i="16" s="1"/>
  <c r="Y4" i="10" a="1"/>
  <c r="Y4" i="10"/>
  <c r="Y5" i="16" s="1"/>
  <c r="X4" i="10" a="1"/>
  <c r="X4" i="10" s="1"/>
  <c r="X5" i="16" s="1"/>
  <c r="W4" i="10" a="1"/>
  <c r="W4" i="10" s="1"/>
  <c r="W5" i="16" s="1"/>
  <c r="V4" i="10" a="1"/>
  <c r="V4" i="10" s="1"/>
  <c r="V5" i="16" s="1"/>
  <c r="U4" i="10" a="1"/>
  <c r="U4" i="10"/>
  <c r="U5" i="16" s="1"/>
  <c r="T4" i="10" a="1"/>
  <c r="T4" i="10" s="1"/>
  <c r="T5" i="16" s="1"/>
  <c r="S4" i="10" a="1"/>
  <c r="S4" i="10" s="1"/>
  <c r="S5" i="16" s="1"/>
  <c r="R4" i="10" a="1"/>
  <c r="R4" i="10" s="1"/>
  <c r="R5" i="16" s="1"/>
  <c r="Q4" i="10" a="1"/>
  <c r="Q4" i="10" s="1"/>
  <c r="Q5" i="16" s="1"/>
  <c r="P4" i="10" a="1"/>
  <c r="P4" i="10" s="1"/>
  <c r="P5" i="16" s="1"/>
  <c r="O4" i="10" a="1"/>
  <c r="O4" i="10" s="1"/>
  <c r="O5" i="16" s="1"/>
  <c r="N4" i="10" a="1"/>
  <c r="N4" i="10" s="1"/>
  <c r="N5" i="16" s="1"/>
  <c r="M4" i="10" a="1"/>
  <c r="M4" i="10" s="1"/>
  <c r="M5" i="16" s="1"/>
  <c r="L4" i="10" a="1"/>
  <c r="L4" i="10" s="1"/>
  <c r="L5" i="16" s="1"/>
  <c r="K4" i="10" a="1"/>
  <c r="K4" i="10" s="1"/>
  <c r="K5" i="16" s="1"/>
  <c r="J4" i="10" a="1"/>
  <c r="J4" i="10" s="1"/>
  <c r="J5" i="16" s="1"/>
  <c r="I4" i="10" a="1"/>
  <c r="I4" i="10" s="1"/>
  <c r="I5" i="16" s="1"/>
  <c r="H4" i="10" a="1"/>
  <c r="H4" i="10" s="1"/>
  <c r="H5" i="16" s="1"/>
  <c r="G4" i="10" a="1"/>
  <c r="G4" i="10" s="1"/>
  <c r="G5" i="16" s="1"/>
  <c r="F4" i="10" a="1"/>
  <c r="F4" i="10" s="1"/>
  <c r="F5" i="16" s="1"/>
  <c r="E4" i="10" a="1"/>
  <c r="E4" i="10" s="1"/>
  <c r="E5" i="16" s="1"/>
  <c r="D4" i="10" a="1"/>
  <c r="D4" i="10" s="1"/>
  <c r="D5" i="16" s="1"/>
  <c r="C4" i="10" a="1"/>
  <c r="C4" i="10" s="1"/>
  <c r="C5" i="16" s="1"/>
  <c r="B4" i="10" a="1"/>
  <c r="B4" i="10" s="1"/>
  <c r="B5" i="16" s="1"/>
  <c r="AI3" i="10" a="1"/>
  <c r="AI3" i="10" s="1"/>
  <c r="AH3" i="10" a="1"/>
  <c r="AH3" i="10" s="1"/>
  <c r="AG3" i="10" a="1"/>
  <c r="AG3" i="10" s="1"/>
  <c r="AG5" i="15" s="1" a="1"/>
  <c r="AG5" i="15" s="1"/>
  <c r="AF3" i="10" a="1"/>
  <c r="AF3" i="10" s="1"/>
  <c r="AF5" i="15" s="1" a="1"/>
  <c r="AF5" i="15" s="1"/>
  <c r="AE3" i="10" a="1"/>
  <c r="AE3" i="10" s="1"/>
  <c r="AD3" i="10" a="1"/>
  <c r="AD3" i="10" s="1"/>
  <c r="AD5" i="15" s="1" a="1"/>
  <c r="AD5" i="15" s="1"/>
  <c r="AC3" i="10" a="1"/>
  <c r="AC3" i="10" s="1"/>
  <c r="AB3" i="10" a="1"/>
  <c r="AB3" i="10" s="1"/>
  <c r="AA3" i="10" a="1"/>
  <c r="AA3" i="10" s="1"/>
  <c r="Z3" i="10" a="1"/>
  <c r="Z3" i="10" s="1"/>
  <c r="Z5" i="15" s="1" a="1"/>
  <c r="Z5" i="15" s="1"/>
  <c r="Y3" i="10" a="1"/>
  <c r="Y3" i="10" s="1"/>
  <c r="Y5" i="15" s="1" a="1"/>
  <c r="Y5" i="15" s="1"/>
  <c r="X3" i="10" a="1"/>
  <c r="X3" i="10" s="1"/>
  <c r="W3" i="10" a="1"/>
  <c r="W3" i="10" s="1"/>
  <c r="V3" i="10" a="1"/>
  <c r="V3" i="10" s="1"/>
  <c r="U3" i="10" a="1"/>
  <c r="U3" i="10" s="1"/>
  <c r="T3" i="10" a="1"/>
  <c r="T3" i="10" s="1"/>
  <c r="T5" i="15" s="1" a="1"/>
  <c r="T5" i="15" s="1"/>
  <c r="S3" i="10" a="1"/>
  <c r="S3" i="10" s="1"/>
  <c r="R3" i="10" a="1"/>
  <c r="R3" i="10" s="1"/>
  <c r="Q3" i="10" a="1"/>
  <c r="Q3" i="10" s="1"/>
  <c r="Q5" i="15" s="1" a="1"/>
  <c r="Q5" i="15" s="1"/>
  <c r="P3" i="10" a="1"/>
  <c r="P3" i="10" s="1"/>
  <c r="O3" i="10" a="1"/>
  <c r="O3" i="10" s="1"/>
  <c r="N3" i="10" a="1"/>
  <c r="N3" i="10" s="1"/>
  <c r="N5" i="15" s="1" a="1"/>
  <c r="N5" i="15" s="1"/>
  <c r="M3" i="10" a="1"/>
  <c r="M3" i="10" s="1"/>
  <c r="M5" i="15" s="1" a="1"/>
  <c r="M5" i="15" s="1"/>
  <c r="L3" i="10" a="1"/>
  <c r="L3" i="10" s="1"/>
  <c r="L5" i="15" s="1" a="1"/>
  <c r="L5" i="15" s="1"/>
  <c r="K3" i="10" a="1"/>
  <c r="K3" i="10" s="1"/>
  <c r="J3" i="10" a="1"/>
  <c r="J3" i="10" s="1"/>
  <c r="I3" i="10" a="1"/>
  <c r="I3" i="10" s="1"/>
  <c r="H3" i="10" a="1"/>
  <c r="H3" i="10" s="1"/>
  <c r="G3" i="10" a="1"/>
  <c r="G3" i="10" s="1"/>
  <c r="G5" i="15" s="1" a="1"/>
  <c r="G5" i="15" s="1"/>
  <c r="F3" i="10" a="1"/>
  <c r="F3" i="10" s="1"/>
  <c r="E3" i="10" a="1"/>
  <c r="E3" i="10" s="1"/>
  <c r="D3" i="10" a="1"/>
  <c r="D3" i="10" s="1"/>
  <c r="C3" i="10" a="1"/>
  <c r="C3" i="10"/>
  <c r="B3" i="10" a="1"/>
  <c r="B3" i="10" s="1"/>
  <c r="B22" i="9"/>
  <c r="B24" i="9" s="1"/>
  <c r="D19" i="9"/>
  <c r="C19" i="9"/>
  <c r="B19" i="9"/>
  <c r="B22" i="9" s="1" a="1"/>
  <c r="B22" i="8"/>
  <c r="AI127" i="7"/>
  <c r="AH127" i="7"/>
  <c r="AG127" i="7"/>
  <c r="AF127" i="7"/>
  <c r="AE127" i="7"/>
  <c r="AD127" i="7"/>
  <c r="AC127" i="7"/>
  <c r="AD115" i="7" s="1"/>
  <c r="AB127" i="7"/>
  <c r="AA127" i="7"/>
  <c r="Z127" i="7"/>
  <c r="Y127" i="7"/>
  <c r="X127" i="7"/>
  <c r="W127" i="7"/>
  <c r="V127" i="7"/>
  <c r="U127" i="7"/>
  <c r="V117" i="7" s="1"/>
  <c r="T127" i="7"/>
  <c r="S127" i="7"/>
  <c r="R127" i="7"/>
  <c r="Q127" i="7"/>
  <c r="P127" i="7"/>
  <c r="O127" i="7"/>
  <c r="N127" i="7"/>
  <c r="M127" i="7"/>
  <c r="N114" i="7" s="1"/>
  <c r="L127" i="7"/>
  <c r="K127" i="7"/>
  <c r="J127" i="7"/>
  <c r="I127" i="7"/>
  <c r="H127" i="7"/>
  <c r="G127" i="7"/>
  <c r="F127" i="7"/>
  <c r="E127" i="7"/>
  <c r="D127" i="7"/>
  <c r="C127" i="7"/>
  <c r="B127" i="7"/>
  <c r="AH126" i="7"/>
  <c r="AF126" i="7"/>
  <c r="AE126" i="7"/>
  <c r="AD126" i="7"/>
  <c r="AB126" i="7"/>
  <c r="Z126" i="7"/>
  <c r="W126" i="7"/>
  <c r="V126" i="7"/>
  <c r="T126" i="7"/>
  <c r="R126" i="7"/>
  <c r="O126" i="7"/>
  <c r="N126" i="7"/>
  <c r="L126" i="7"/>
  <c r="J126" i="7"/>
  <c r="G126" i="7"/>
  <c r="F126" i="7"/>
  <c r="D126" i="7"/>
  <c r="AI125" i="7"/>
  <c r="AI126" i="7" s="1"/>
  <c r="AH125" i="7"/>
  <c r="AG125" i="7"/>
  <c r="AG126" i="7" s="1"/>
  <c r="AF125" i="7"/>
  <c r="AE125" i="7"/>
  <c r="AD125" i="7"/>
  <c r="AC125" i="7"/>
  <c r="AC126" i="7" s="1"/>
  <c r="AB125" i="7"/>
  <c r="AA125" i="7"/>
  <c r="AA126" i="7" s="1"/>
  <c r="Z125" i="7"/>
  <c r="Y125" i="7"/>
  <c r="Y126" i="7" s="1"/>
  <c r="X125" i="7"/>
  <c r="X126" i="7" s="1"/>
  <c r="W125" i="7"/>
  <c r="V125" i="7"/>
  <c r="U125" i="7"/>
  <c r="U126" i="7" s="1"/>
  <c r="T125" i="7"/>
  <c r="S125" i="7"/>
  <c r="S126" i="7" s="1"/>
  <c r="R125" i="7"/>
  <c r="Q125" i="7"/>
  <c r="Q126" i="7" s="1"/>
  <c r="P125" i="7"/>
  <c r="P126" i="7" s="1"/>
  <c r="O125" i="7"/>
  <c r="N125" i="7"/>
  <c r="M125" i="7"/>
  <c r="M126" i="7" s="1"/>
  <c r="L125" i="7"/>
  <c r="K125" i="7"/>
  <c r="K126" i="7" s="1"/>
  <c r="J125" i="7"/>
  <c r="I125" i="7"/>
  <c r="I126" i="7" s="1"/>
  <c r="H125" i="7"/>
  <c r="H126" i="7" s="1"/>
  <c r="G125" i="7"/>
  <c r="F125" i="7"/>
  <c r="E125" i="7"/>
  <c r="E126" i="7" s="1"/>
  <c r="D125" i="7"/>
  <c r="C125" i="7"/>
  <c r="C126" i="7" s="1"/>
  <c r="AH117" i="7"/>
  <c r="AF117" i="7"/>
  <c r="AB117" i="7"/>
  <c r="Z117" i="7"/>
  <c r="X117" i="7"/>
  <c r="T117" i="7"/>
  <c r="R117" i="7"/>
  <c r="P117" i="7"/>
  <c r="N117" i="7"/>
  <c r="L117" i="7"/>
  <c r="J117" i="7"/>
  <c r="H117" i="7"/>
  <c r="F117" i="7"/>
  <c r="E117" i="7"/>
  <c r="D117" i="7"/>
  <c r="C117" i="7"/>
  <c r="B117" i="7"/>
  <c r="AI116" i="7"/>
  <c r="AH116" i="7"/>
  <c r="AF116" i="7"/>
  <c r="AD116" i="7"/>
  <c r="AB116" i="7"/>
  <c r="AA116" i="7"/>
  <c r="Z116" i="7"/>
  <c r="X116" i="7"/>
  <c r="V116" i="7"/>
  <c r="T116" i="7"/>
  <c r="S116" i="7"/>
  <c r="R116" i="7"/>
  <c r="P116" i="7"/>
  <c r="N116" i="7"/>
  <c r="L116" i="7"/>
  <c r="K116" i="7"/>
  <c r="J116" i="7"/>
  <c r="H116" i="7"/>
  <c r="F116" i="7"/>
  <c r="E116" i="7"/>
  <c r="D116" i="7"/>
  <c r="C116" i="7"/>
  <c r="B116" i="7"/>
  <c r="AH115" i="7"/>
  <c r="AF115" i="7"/>
  <c r="AC115" i="7"/>
  <c r="AB115" i="7"/>
  <c r="Z115" i="7"/>
  <c r="X115" i="7"/>
  <c r="V115" i="7"/>
  <c r="U115" i="7"/>
  <c r="T115" i="7"/>
  <c r="R115" i="7"/>
  <c r="P115" i="7"/>
  <c r="N115" i="7"/>
  <c r="M115" i="7"/>
  <c r="L115" i="7"/>
  <c r="J115" i="7"/>
  <c r="H115" i="7"/>
  <c r="F115" i="7"/>
  <c r="E115" i="7"/>
  <c r="D115" i="7"/>
  <c r="B115" i="7"/>
  <c r="AH114" i="7"/>
  <c r="AF114" i="7"/>
  <c r="AE114" i="7"/>
  <c r="AD114" i="7"/>
  <c r="AB114" i="7"/>
  <c r="Z114" i="7"/>
  <c r="X114" i="7"/>
  <c r="W114" i="7"/>
  <c r="T114" i="7"/>
  <c r="R114" i="7"/>
  <c r="P114" i="7"/>
  <c r="O114" i="7"/>
  <c r="L114" i="7"/>
  <c r="J114" i="7"/>
  <c r="H114" i="7"/>
  <c r="G114" i="7"/>
  <c r="F114" i="7"/>
  <c r="D114" i="7"/>
  <c r="B114" i="7"/>
  <c r="AH113" i="7"/>
  <c r="AF113" i="7"/>
  <c r="AB113" i="7"/>
  <c r="Z113" i="7"/>
  <c r="X113" i="7"/>
  <c r="T113" i="7"/>
  <c r="R113" i="7"/>
  <c r="P113" i="7"/>
  <c r="N113" i="7"/>
  <c r="L113" i="7"/>
  <c r="J113" i="7"/>
  <c r="H113" i="7"/>
  <c r="F113" i="7"/>
  <c r="D113" i="7"/>
  <c r="B113" i="7"/>
  <c r="AI112" i="7"/>
  <c r="AH112" i="7"/>
  <c r="AF112" i="7"/>
  <c r="AB112" i="7"/>
  <c r="AA112" i="7"/>
  <c r="Z112" i="7"/>
  <c r="X112" i="7"/>
  <c r="V112" i="7"/>
  <c r="T112" i="7"/>
  <c r="S112" i="7"/>
  <c r="R112" i="7"/>
  <c r="P112" i="7"/>
  <c r="N112" i="7"/>
  <c r="L112" i="7"/>
  <c r="K112" i="7"/>
  <c r="J112" i="7"/>
  <c r="H112" i="7"/>
  <c r="F112" i="7"/>
  <c r="E112" i="7"/>
  <c r="D112" i="7"/>
  <c r="C112" i="7"/>
  <c r="B112" i="7"/>
  <c r="AH111" i="7"/>
  <c r="AF111" i="7"/>
  <c r="AD111" i="7"/>
  <c r="AC111" i="7"/>
  <c r="AB111" i="7"/>
  <c r="Z111" i="7"/>
  <c r="X111" i="7"/>
  <c r="V111" i="7"/>
  <c r="U111" i="7"/>
  <c r="T111" i="7"/>
  <c r="R111" i="7"/>
  <c r="P111" i="7"/>
  <c r="M111" i="7"/>
  <c r="L111" i="7"/>
  <c r="J111" i="7"/>
  <c r="H111" i="7"/>
  <c r="G111" i="7"/>
  <c r="F111" i="7"/>
  <c r="E111" i="7"/>
  <c r="D111" i="7"/>
  <c r="C111" i="7"/>
  <c r="B111" i="7"/>
  <c r="AH110" i="7"/>
  <c r="AF110" i="7"/>
  <c r="AE110" i="7"/>
  <c r="AD110" i="7"/>
  <c r="AB110" i="7"/>
  <c r="Z110" i="7"/>
  <c r="X110" i="7"/>
  <c r="W110" i="7"/>
  <c r="V110" i="7"/>
  <c r="T110" i="7"/>
  <c r="R110" i="7"/>
  <c r="P110" i="7"/>
  <c r="O110" i="7"/>
  <c r="N110" i="7"/>
  <c r="L110" i="7"/>
  <c r="J110" i="7"/>
  <c r="H110" i="7"/>
  <c r="G110" i="7"/>
  <c r="F110" i="7"/>
  <c r="E110" i="7"/>
  <c r="D110" i="7"/>
  <c r="C110" i="7"/>
  <c r="B110" i="7"/>
  <c r="AH109" i="7"/>
  <c r="AF109" i="7"/>
  <c r="AD109" i="7"/>
  <c r="AB109" i="7"/>
  <c r="Z109" i="7"/>
  <c r="X109" i="7"/>
  <c r="V109" i="7"/>
  <c r="T109" i="7"/>
  <c r="R109" i="7"/>
  <c r="Q109" i="7"/>
  <c r="P109" i="7"/>
  <c r="N109" i="7"/>
  <c r="L109" i="7"/>
  <c r="J109" i="7"/>
  <c r="H109" i="7"/>
  <c r="F109" i="7"/>
  <c r="D109" i="7"/>
  <c r="B109" i="7"/>
  <c r="AI108" i="7"/>
  <c r="AH108" i="7"/>
  <c r="AF108" i="7"/>
  <c r="AD108" i="7"/>
  <c r="AB108" i="7"/>
  <c r="AA108" i="7"/>
  <c r="Z108" i="7"/>
  <c r="X108" i="7"/>
  <c r="V108" i="7"/>
  <c r="T108" i="7"/>
  <c r="S108" i="7"/>
  <c r="R108" i="7"/>
  <c r="P108" i="7"/>
  <c r="N108" i="7"/>
  <c r="L108" i="7"/>
  <c r="K108" i="7"/>
  <c r="J108" i="7"/>
  <c r="H108" i="7"/>
  <c r="F108" i="7"/>
  <c r="E108" i="7"/>
  <c r="D108" i="7"/>
  <c r="C108" i="7"/>
  <c r="B108" i="7"/>
  <c r="AH107" i="7"/>
  <c r="AF107" i="7"/>
  <c r="AD107" i="7"/>
  <c r="AC107" i="7"/>
  <c r="AB107" i="7"/>
  <c r="Z107" i="7"/>
  <c r="X107" i="7"/>
  <c r="V107" i="7"/>
  <c r="U107" i="7"/>
  <c r="T107" i="7"/>
  <c r="R107" i="7"/>
  <c r="P107" i="7"/>
  <c r="N107" i="7"/>
  <c r="M107" i="7"/>
  <c r="L107" i="7"/>
  <c r="J107" i="7"/>
  <c r="H107" i="7"/>
  <c r="F107" i="7"/>
  <c r="E107" i="7"/>
  <c r="D107" i="7"/>
  <c r="C107" i="7"/>
  <c r="B107" i="7"/>
  <c r="AH106" i="7"/>
  <c r="AF106" i="7"/>
  <c r="AE106" i="7"/>
  <c r="AD106" i="7"/>
  <c r="AB106" i="7"/>
  <c r="Z106" i="7"/>
  <c r="X106" i="7"/>
  <c r="W106" i="7"/>
  <c r="V106" i="7"/>
  <c r="T106" i="7"/>
  <c r="R106" i="7"/>
  <c r="P106" i="7"/>
  <c r="O106" i="7"/>
  <c r="N106" i="7"/>
  <c r="L106" i="7"/>
  <c r="J106" i="7"/>
  <c r="H106" i="7"/>
  <c r="G106" i="7"/>
  <c r="F106" i="7"/>
  <c r="E106" i="7"/>
  <c r="D106" i="7"/>
  <c r="C106" i="7"/>
  <c r="B106" i="7"/>
  <c r="AH105" i="7"/>
  <c r="AG105" i="7"/>
  <c r="AF105" i="7"/>
  <c r="AD105" i="7"/>
  <c r="AB105" i="7"/>
  <c r="Z105" i="7"/>
  <c r="X105" i="7"/>
  <c r="V105" i="7"/>
  <c r="T105" i="7"/>
  <c r="R105" i="7"/>
  <c r="P105" i="7"/>
  <c r="N105" i="7"/>
  <c r="L105" i="7"/>
  <c r="J105" i="7"/>
  <c r="H105" i="7"/>
  <c r="F105" i="7"/>
  <c r="E105" i="7"/>
  <c r="D105" i="7"/>
  <c r="C105" i="7"/>
  <c r="B105" i="7"/>
  <c r="AI104" i="7"/>
  <c r="AH104" i="7"/>
  <c r="AF104" i="7"/>
  <c r="AD104" i="7"/>
  <c r="AB104" i="7"/>
  <c r="AA104" i="7"/>
  <c r="Z104" i="7"/>
  <c r="X104" i="7"/>
  <c r="V104" i="7"/>
  <c r="T104" i="7"/>
  <c r="S104" i="7"/>
  <c r="R104" i="7"/>
  <c r="P104" i="7"/>
  <c r="N104" i="7"/>
  <c r="L104" i="7"/>
  <c r="K104" i="7"/>
  <c r="J104" i="7"/>
  <c r="H104" i="7"/>
  <c r="F104" i="7"/>
  <c r="E104" i="7"/>
  <c r="D104" i="7"/>
  <c r="C104" i="7"/>
  <c r="B104" i="7"/>
  <c r="AH103" i="7"/>
  <c r="AF103" i="7"/>
  <c r="AD103" i="7"/>
  <c r="AC103" i="7"/>
  <c r="AB103" i="7"/>
  <c r="Z103" i="7"/>
  <c r="X103" i="7"/>
  <c r="V103" i="7"/>
  <c r="U103" i="7"/>
  <c r="T103" i="7"/>
  <c r="R103" i="7"/>
  <c r="P103" i="7"/>
  <c r="N103" i="7"/>
  <c r="M103" i="7"/>
  <c r="L103" i="7"/>
  <c r="J103" i="7"/>
  <c r="H103" i="7"/>
  <c r="F103" i="7"/>
  <c r="E103" i="7"/>
  <c r="D103" i="7"/>
  <c r="C103" i="7"/>
  <c r="B103" i="7"/>
  <c r="AH102" i="7"/>
  <c r="AF102" i="7"/>
  <c r="AE102" i="7"/>
  <c r="AD102" i="7"/>
  <c r="AB102" i="7"/>
  <c r="Z102" i="7"/>
  <c r="X102" i="7"/>
  <c r="W102" i="7"/>
  <c r="V102" i="7"/>
  <c r="T102" i="7"/>
  <c r="R102" i="7"/>
  <c r="P102" i="7"/>
  <c r="O102" i="7"/>
  <c r="N102" i="7"/>
  <c r="L102" i="7"/>
  <c r="J102" i="7"/>
  <c r="H102" i="7"/>
  <c r="G102" i="7"/>
  <c r="F102" i="7"/>
  <c r="D102" i="7"/>
  <c r="B102" i="7"/>
  <c r="AH101" i="7"/>
  <c r="AG101" i="7"/>
  <c r="AF101" i="7"/>
  <c r="AD101" i="7"/>
  <c r="AB101" i="7"/>
  <c r="Z101" i="7"/>
  <c r="X101" i="7"/>
  <c r="V101" i="7"/>
  <c r="T101" i="7"/>
  <c r="R101" i="7"/>
  <c r="P101" i="7"/>
  <c r="N101" i="7"/>
  <c r="L101" i="7"/>
  <c r="J101" i="7"/>
  <c r="I101" i="7"/>
  <c r="H101" i="7"/>
  <c r="F101" i="7"/>
  <c r="D101" i="7"/>
  <c r="B101" i="7"/>
  <c r="AI100" i="7"/>
  <c r="AH100" i="7"/>
  <c r="AG100" i="7"/>
  <c r="AF100" i="7"/>
  <c r="AE100" i="7"/>
  <c r="AD100" i="7"/>
  <c r="AC100" i="7"/>
  <c r="AB100" i="7"/>
  <c r="AA100" i="7"/>
  <c r="Z100" i="7"/>
  <c r="Y100" i="7"/>
  <c r="X100" i="7"/>
  <c r="V100" i="7"/>
  <c r="T100" i="7"/>
  <c r="S100" i="7"/>
  <c r="R100" i="7"/>
  <c r="P100" i="7"/>
  <c r="N100" i="7"/>
  <c r="L100" i="7"/>
  <c r="K100" i="7"/>
  <c r="J100" i="7"/>
  <c r="H100" i="7"/>
  <c r="F100" i="7"/>
  <c r="D100" i="7"/>
  <c r="C100" i="7"/>
  <c r="B100" i="7"/>
  <c r="AH99" i="7"/>
  <c r="AF99" i="7"/>
  <c r="AD99" i="7"/>
  <c r="AC99" i="7"/>
  <c r="AB99" i="7"/>
  <c r="Z99" i="7"/>
  <c r="X99" i="7"/>
  <c r="W99" i="7"/>
  <c r="V99" i="7"/>
  <c r="U99" i="7"/>
  <c r="T99" i="7"/>
  <c r="S99" i="7"/>
  <c r="R99" i="7"/>
  <c r="Q99" i="7"/>
  <c r="P99" i="7"/>
  <c r="O99" i="7"/>
  <c r="N99" i="7"/>
  <c r="M99" i="7"/>
  <c r="L99" i="7"/>
  <c r="K99" i="7"/>
  <c r="J99" i="7"/>
  <c r="I99" i="7"/>
  <c r="H99" i="7"/>
  <c r="G99" i="7"/>
  <c r="F99" i="7"/>
  <c r="E99" i="7"/>
  <c r="D99" i="7"/>
  <c r="C99" i="7"/>
  <c r="B99" i="7"/>
  <c r="AI98" i="7"/>
  <c r="AH98" i="7"/>
  <c r="AF98" i="7"/>
  <c r="AE98" i="7"/>
  <c r="AD98" i="7"/>
  <c r="AB98" i="7"/>
  <c r="AA98" i="7"/>
  <c r="Z98" i="7"/>
  <c r="X98" i="7"/>
  <c r="W98" i="7"/>
  <c r="V98" i="7"/>
  <c r="T98" i="7"/>
  <c r="S98" i="7"/>
  <c r="R98" i="7"/>
  <c r="P98" i="7"/>
  <c r="O98" i="7"/>
  <c r="N98" i="7"/>
  <c r="L98" i="7"/>
  <c r="K98" i="7"/>
  <c r="J98" i="7"/>
  <c r="H98" i="7"/>
  <c r="G98" i="7"/>
  <c r="F98" i="7"/>
  <c r="D98" i="7"/>
  <c r="C98" i="7"/>
  <c r="B98" i="7"/>
  <c r="AI97" i="7"/>
  <c r="AH97" i="7"/>
  <c r="AG97" i="7"/>
  <c r="AF97" i="7"/>
  <c r="AE97" i="7"/>
  <c r="AD97" i="7"/>
  <c r="AC97" i="7"/>
  <c r="AB97" i="7"/>
  <c r="AA97" i="7"/>
  <c r="Z97" i="7"/>
  <c r="Y97" i="7"/>
  <c r="X97" i="7"/>
  <c r="V97" i="7"/>
  <c r="U97" i="7"/>
  <c r="T97" i="7"/>
  <c r="R97" i="7"/>
  <c r="P97" i="7"/>
  <c r="N97" i="7"/>
  <c r="M97" i="7"/>
  <c r="L97" i="7"/>
  <c r="J97" i="7"/>
  <c r="H97" i="7"/>
  <c r="G97" i="7"/>
  <c r="F97" i="7"/>
  <c r="E97" i="7"/>
  <c r="D97" i="7"/>
  <c r="C97" i="7"/>
  <c r="B97" i="7"/>
  <c r="AI96" i="7"/>
  <c r="AH96" i="7"/>
  <c r="AF96" i="7"/>
  <c r="AE96" i="7"/>
  <c r="AD96" i="7"/>
  <c r="AC96" i="7"/>
  <c r="AB96" i="7"/>
  <c r="AA96" i="7"/>
  <c r="Z96" i="7"/>
  <c r="X96" i="7"/>
  <c r="W96" i="7"/>
  <c r="V96" i="7"/>
  <c r="U96" i="7"/>
  <c r="T96" i="7"/>
  <c r="S96" i="7"/>
  <c r="R96" i="7"/>
  <c r="Q96" i="7"/>
  <c r="P96" i="7"/>
  <c r="O96" i="7"/>
  <c r="N96" i="7"/>
  <c r="M96" i="7"/>
  <c r="L96" i="7"/>
  <c r="K96" i="7"/>
  <c r="J96" i="7"/>
  <c r="I96" i="7"/>
  <c r="H96" i="7"/>
  <c r="G96" i="7"/>
  <c r="F96" i="7"/>
  <c r="E96" i="7"/>
  <c r="D96" i="7"/>
  <c r="C96" i="7"/>
  <c r="B96"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95" i="7"/>
  <c r="AI94" i="7"/>
  <c r="AH94" i="7"/>
  <c r="AF94" i="7"/>
  <c r="AE94" i="7"/>
  <c r="AD94" i="7"/>
  <c r="AC94" i="7"/>
  <c r="AB94" i="7"/>
  <c r="AA94" i="7"/>
  <c r="Z94" i="7"/>
  <c r="X94" i="7"/>
  <c r="W94" i="7"/>
  <c r="V94" i="7"/>
  <c r="U94" i="7"/>
  <c r="T94" i="7"/>
  <c r="S94" i="7"/>
  <c r="R94" i="7"/>
  <c r="P94" i="7"/>
  <c r="O94" i="7"/>
  <c r="N94" i="7"/>
  <c r="M94" i="7"/>
  <c r="L94" i="7"/>
  <c r="K94" i="7"/>
  <c r="J94" i="7"/>
  <c r="H94" i="7"/>
  <c r="G94" i="7"/>
  <c r="F94" i="7"/>
  <c r="E94" i="7"/>
  <c r="D94" i="7"/>
  <c r="C94" i="7"/>
  <c r="B94" i="7"/>
  <c r="C92" i="7"/>
  <c r="AE214" i="5"/>
  <c r="AD214" i="5"/>
  <c r="V214" i="5"/>
  <c r="O214" i="5"/>
  <c r="N214" i="5"/>
  <c r="F214" i="5"/>
  <c r="C214" i="5"/>
  <c r="AF213" i="5"/>
  <c r="Y213" i="5"/>
  <c r="X213" i="5"/>
  <c r="P213" i="5"/>
  <c r="I213" i="5"/>
  <c r="H213" i="5"/>
  <c r="C213" i="5"/>
  <c r="AH210" i="5"/>
  <c r="AF210" i="5"/>
  <c r="AF214" i="5" s="1"/>
  <c r="AD210" i="5"/>
  <c r="AD213" i="5" s="1"/>
  <c r="AC210" i="5"/>
  <c r="AC214" i="5" s="1"/>
  <c r="Z210" i="5"/>
  <c r="X210" i="5"/>
  <c r="X214" i="5" s="1"/>
  <c r="V210" i="5"/>
  <c r="V213" i="5" s="1"/>
  <c r="U210" i="5"/>
  <c r="U214" i="5" s="1"/>
  <c r="R210" i="5"/>
  <c r="P210" i="5"/>
  <c r="P214" i="5" s="1"/>
  <c r="N210" i="5"/>
  <c r="N213" i="5" s="1"/>
  <c r="M210" i="5"/>
  <c r="M214" i="5" s="1"/>
  <c r="J210" i="5"/>
  <c r="H210" i="5"/>
  <c r="H214" i="5" s="1"/>
  <c r="F210" i="5"/>
  <c r="F213" i="5" s="1"/>
  <c r="E210" i="5"/>
  <c r="E214" i="5" s="1"/>
  <c r="AJ209" i="5"/>
  <c r="AJ210" i="5" s="1"/>
  <c r="AI209" i="5"/>
  <c r="AI210" i="5" s="1"/>
  <c r="AH209" i="5"/>
  <c r="AG209" i="5"/>
  <c r="AG210" i="5" s="1"/>
  <c r="AG214" i="5" s="1"/>
  <c r="AF209" i="5"/>
  <c r="AE209" i="5"/>
  <c r="AE210" i="5" s="1"/>
  <c r="AE213" i="5" s="1"/>
  <c r="AD209" i="5"/>
  <c r="AC209" i="5"/>
  <c r="AB209" i="5"/>
  <c r="AB210" i="5" s="1"/>
  <c r="AA209" i="5"/>
  <c r="AA210" i="5" s="1"/>
  <c r="Z209" i="5"/>
  <c r="Y209" i="5"/>
  <c r="Y210" i="5" s="1"/>
  <c r="Y214" i="5" s="1"/>
  <c r="X209" i="5"/>
  <c r="W209" i="5"/>
  <c r="W210" i="5" s="1"/>
  <c r="W213" i="5" s="1"/>
  <c r="V209" i="5"/>
  <c r="U209" i="5"/>
  <c r="T209" i="5"/>
  <c r="T210" i="5" s="1"/>
  <c r="S209" i="5"/>
  <c r="S210" i="5" s="1"/>
  <c r="R209" i="5"/>
  <c r="Q209" i="5"/>
  <c r="Q210" i="5" s="1"/>
  <c r="Q214" i="5" s="1"/>
  <c r="P209" i="5"/>
  <c r="O209" i="5"/>
  <c r="O210" i="5" s="1"/>
  <c r="O213" i="5" s="1"/>
  <c r="N209" i="5"/>
  <c r="M209" i="5"/>
  <c r="L209" i="5"/>
  <c r="L210" i="5" s="1"/>
  <c r="K209" i="5"/>
  <c r="K210" i="5" s="1"/>
  <c r="J209" i="5"/>
  <c r="I209" i="5"/>
  <c r="I210" i="5" s="1"/>
  <c r="I214" i="5" s="1"/>
  <c r="H209" i="5"/>
  <c r="G209" i="5"/>
  <c r="G210" i="5" s="1"/>
  <c r="G213" i="5" s="1"/>
  <c r="F209" i="5"/>
  <c r="E209" i="5"/>
  <c r="D209" i="5"/>
  <c r="D210" i="5" s="1"/>
  <c r="AJ246" i="4"/>
  <c r="AH246" i="4"/>
  <c r="AF246" i="4"/>
  <c r="AF237" i="4" s="1"/>
  <c r="AE246" i="4"/>
  <c r="AB246" i="4"/>
  <c r="AB237" i="4" s="1"/>
  <c r="Z246" i="4"/>
  <c r="X246" i="4"/>
  <c r="X237" i="4" s="1"/>
  <c r="W246" i="4"/>
  <c r="U246" i="4"/>
  <c r="U237" i="4" s="1"/>
  <c r="T246" i="4"/>
  <c r="T237" i="4" s="1"/>
  <c r="R246" i="4"/>
  <c r="P246" i="4"/>
  <c r="P237" i="4" s="1"/>
  <c r="O246" i="4"/>
  <c r="L246" i="4"/>
  <c r="L237" i="4" s="1"/>
  <c r="J246" i="4"/>
  <c r="H246" i="4"/>
  <c r="H237" i="4" s="1"/>
  <c r="G246" i="4"/>
  <c r="D246" i="4"/>
  <c r="D237" i="4" s="1"/>
  <c r="AJ245" i="4"/>
  <c r="AI245" i="4"/>
  <c r="AI246" i="4" s="1"/>
  <c r="AH245" i="4"/>
  <c r="AG245" i="4"/>
  <c r="AG246" i="4" s="1"/>
  <c r="AF245" i="4"/>
  <c r="AE245" i="4"/>
  <c r="AD245" i="4"/>
  <c r="AD246" i="4" s="1"/>
  <c r="AD234" i="4" s="1"/>
  <c r="AC245" i="4"/>
  <c r="AC246" i="4" s="1"/>
  <c r="AB245" i="4"/>
  <c r="AA245" i="4"/>
  <c r="AA246" i="4" s="1"/>
  <c r="Z245" i="4"/>
  <c r="Y245" i="4"/>
  <c r="Y246" i="4" s="1"/>
  <c r="X245" i="4"/>
  <c r="W245" i="4"/>
  <c r="V245" i="4"/>
  <c r="V246" i="4" s="1"/>
  <c r="V234" i="4" s="1"/>
  <c r="U245" i="4"/>
  <c r="T245" i="4"/>
  <c r="S245" i="4"/>
  <c r="S246" i="4" s="1"/>
  <c r="R245" i="4"/>
  <c r="Q245" i="4"/>
  <c r="Q246" i="4" s="1"/>
  <c r="P245" i="4"/>
  <c r="O245" i="4"/>
  <c r="N245" i="4"/>
  <c r="N246" i="4" s="1"/>
  <c r="N234" i="4" s="1"/>
  <c r="M245" i="4"/>
  <c r="M246" i="4" s="1"/>
  <c r="L245" i="4"/>
  <c r="K245" i="4"/>
  <c r="K246" i="4" s="1"/>
  <c r="J245" i="4"/>
  <c r="I245" i="4"/>
  <c r="I246" i="4" s="1"/>
  <c r="H245" i="4"/>
  <c r="G245" i="4"/>
  <c r="F245" i="4"/>
  <c r="F246" i="4" s="1"/>
  <c r="F234" i="4" s="1"/>
  <c r="E245" i="4"/>
  <c r="E246" i="4" s="1"/>
  <c r="D245" i="4"/>
  <c r="AH237" i="4"/>
  <c r="AE237" i="4"/>
  <c r="AD237" i="4"/>
  <c r="Z237" i="4"/>
  <c r="W237" i="4"/>
  <c r="V237" i="4"/>
  <c r="R237" i="4"/>
  <c r="O237" i="4"/>
  <c r="N237" i="4"/>
  <c r="J237" i="4"/>
  <c r="G237" i="4"/>
  <c r="F237" i="4"/>
  <c r="C237" i="4"/>
  <c r="AJ236" i="4"/>
  <c r="AI236" i="4"/>
  <c r="AH236" i="4"/>
  <c r="AG236" i="4"/>
  <c r="AF236" i="4"/>
  <c r="AE236" i="4"/>
  <c r="AD236" i="4"/>
  <c r="AC236" i="4"/>
  <c r="AB236" i="4"/>
  <c r="AA236" i="4"/>
  <c r="Z236" i="4"/>
  <c r="Y236" i="4"/>
  <c r="X236" i="4"/>
  <c r="W236" i="4"/>
  <c r="V236" i="4"/>
  <c r="U236" i="4"/>
  <c r="T236" i="4"/>
  <c r="S236" i="4"/>
  <c r="R236" i="4"/>
  <c r="Q236" i="4"/>
  <c r="P236" i="4"/>
  <c r="O236" i="4"/>
  <c r="N236" i="4"/>
  <c r="M236" i="4"/>
  <c r="L236" i="4"/>
  <c r="K236" i="4"/>
  <c r="J236" i="4"/>
  <c r="I236" i="4"/>
  <c r="H236" i="4"/>
  <c r="G236" i="4"/>
  <c r="F236" i="4"/>
  <c r="E236" i="4"/>
  <c r="D236" i="4"/>
  <c r="C236" i="4"/>
  <c r="AJ235" i="4"/>
  <c r="AI235" i="4"/>
  <c r="AH235" i="4"/>
  <c r="AG235" i="4"/>
  <c r="AF235" i="4"/>
  <c r="AE235" i="4"/>
  <c r="AD235" i="4"/>
  <c r="AC235" i="4"/>
  <c r="AB235" i="4"/>
  <c r="AA235" i="4"/>
  <c r="Z235" i="4"/>
  <c r="Y235" i="4"/>
  <c r="X235" i="4"/>
  <c r="W235" i="4"/>
  <c r="V235" i="4"/>
  <c r="U235" i="4"/>
  <c r="T235" i="4"/>
  <c r="S235" i="4"/>
  <c r="R235" i="4"/>
  <c r="Q235" i="4"/>
  <c r="P235" i="4"/>
  <c r="O235" i="4"/>
  <c r="N235" i="4"/>
  <c r="M235" i="4"/>
  <c r="L235" i="4"/>
  <c r="K235" i="4"/>
  <c r="J235" i="4"/>
  <c r="I235" i="4"/>
  <c r="H235" i="4"/>
  <c r="G235" i="4"/>
  <c r="F235" i="4"/>
  <c r="E235" i="4"/>
  <c r="D235" i="4"/>
  <c r="AH234" i="4"/>
  <c r="AF234" i="4"/>
  <c r="AE234" i="4"/>
  <c r="Z234" i="4"/>
  <c r="X234" i="4"/>
  <c r="W234" i="4"/>
  <c r="T234" i="4"/>
  <c r="R234" i="4"/>
  <c r="P234" i="4"/>
  <c r="O234" i="4"/>
  <c r="L234" i="4"/>
  <c r="J234" i="4"/>
  <c r="H234" i="4"/>
  <c r="G234" i="4"/>
  <c r="C234" i="4"/>
  <c r="AK188" i="4"/>
  <c r="AK184" i="4"/>
  <c r="AK183" i="4"/>
  <c r="AK182" i="4"/>
  <c r="AK181" i="4"/>
  <c r="AK179" i="4"/>
  <c r="AK178" i="4"/>
  <c r="AK177" i="4"/>
  <c r="AK176" i="4"/>
  <c r="AK173" i="4"/>
  <c r="AK172" i="4"/>
  <c r="AK171" i="4"/>
  <c r="AK170" i="4"/>
  <c r="AK169" i="4"/>
  <c r="AK168" i="4"/>
  <c r="AK167" i="4"/>
  <c r="AK166" i="4"/>
  <c r="AK165" i="4"/>
  <c r="AK164" i="4"/>
  <c r="AK163" i="4"/>
  <c r="AK161" i="4"/>
  <c r="AK160" i="4"/>
  <c r="AK159" i="4"/>
  <c r="AK158" i="4"/>
  <c r="AK157" i="4"/>
  <c r="AK156" i="4"/>
  <c r="AK155" i="4"/>
  <c r="AK154" i="4"/>
  <c r="AK153" i="4"/>
  <c r="AK152" i="4"/>
  <c r="AK151" i="4"/>
  <c r="AK150" i="4"/>
  <c r="AK149" i="4"/>
  <c r="AK148" i="4"/>
  <c r="AK147" i="4"/>
  <c r="AK146" i="4"/>
  <c r="AK145" i="4"/>
  <c r="AK144" i="4"/>
  <c r="AK143" i="4"/>
  <c r="AK142" i="4"/>
  <c r="AK141" i="4"/>
  <c r="AK140" i="4"/>
  <c r="AK139" i="4"/>
  <c r="AK138" i="4"/>
  <c r="AK137" i="4"/>
  <c r="AK136" i="4"/>
  <c r="AK135" i="4"/>
  <c r="AK134" i="4"/>
  <c r="AK133" i="4"/>
  <c r="AK132" i="4"/>
  <c r="AK131" i="4"/>
  <c r="AK130" i="4"/>
  <c r="AK129" i="4"/>
  <c r="AK128" i="4"/>
  <c r="AK127" i="4"/>
  <c r="AK126" i="4"/>
  <c r="AK125" i="4"/>
  <c r="AK124" i="4"/>
  <c r="AK123" i="4"/>
  <c r="AK122" i="4"/>
  <c r="AK121" i="4"/>
  <c r="AK120" i="4"/>
  <c r="AK119" i="4"/>
  <c r="AK118" i="4"/>
  <c r="AK117" i="4"/>
  <c r="AK116" i="4"/>
  <c r="AK115" i="4"/>
  <c r="AK114" i="4"/>
  <c r="AK113" i="4"/>
  <c r="AK112" i="4"/>
  <c r="AK111" i="4"/>
  <c r="AK110" i="4"/>
  <c r="AK109" i="4"/>
  <c r="AK108" i="4"/>
  <c r="AK107" i="4"/>
  <c r="AK106" i="4"/>
  <c r="AK105" i="4"/>
  <c r="AK104" i="4"/>
  <c r="AK103" i="4"/>
  <c r="AK102" i="4"/>
  <c r="AK101" i="4"/>
  <c r="AK100" i="4"/>
  <c r="AK99" i="4"/>
  <c r="AK98" i="4"/>
  <c r="AK97" i="4"/>
  <c r="AK96" i="4"/>
  <c r="AK95" i="4"/>
  <c r="AK94" i="4"/>
  <c r="AK93" i="4"/>
  <c r="AK92" i="4"/>
  <c r="AK91" i="4"/>
  <c r="AK90" i="4"/>
  <c r="AK89" i="4"/>
  <c r="AK88" i="4"/>
  <c r="AK87" i="4"/>
  <c r="AK86" i="4"/>
  <c r="AK85" i="4"/>
  <c r="AK84" i="4"/>
  <c r="AK83" i="4"/>
  <c r="AK82" i="4"/>
  <c r="AK81" i="4"/>
  <c r="AK80" i="4"/>
  <c r="AK79" i="4"/>
  <c r="AK78" i="4"/>
  <c r="AK77" i="4"/>
  <c r="AK76" i="4"/>
  <c r="AK75" i="4"/>
  <c r="AK74" i="4"/>
  <c r="AK72" i="4"/>
  <c r="AK71" i="4"/>
  <c r="AK70" i="4"/>
  <c r="AK69" i="4"/>
  <c r="AK68" i="4"/>
  <c r="AK67" i="4"/>
  <c r="AK66" i="4"/>
  <c r="AK65" i="4"/>
  <c r="AK64" i="4"/>
  <c r="AK63" i="4"/>
  <c r="AK62" i="4"/>
  <c r="AK61" i="4"/>
  <c r="AK60" i="4"/>
  <c r="AK59" i="4"/>
  <c r="AK57" i="4"/>
  <c r="AK56" i="4"/>
  <c r="AK55" i="4"/>
  <c r="AK54" i="4"/>
  <c r="AK53" i="4"/>
  <c r="AK52" i="4"/>
  <c r="AK51" i="4"/>
  <c r="AK50" i="4"/>
  <c r="AK49" i="4"/>
  <c r="AK48" i="4"/>
  <c r="AK47" i="4"/>
  <c r="AK46" i="4"/>
  <c r="AK45" i="4"/>
  <c r="O127" i="3"/>
  <c r="AI121" i="3"/>
  <c r="AH116" i="3"/>
  <c r="AF109" i="3"/>
  <c r="AG104" i="3"/>
  <c r="AI99" i="3"/>
  <c r="AH90" i="3"/>
  <c r="AG90" i="3"/>
  <c r="AD90" i="3"/>
  <c r="Y90" i="3"/>
  <c r="V90" i="3"/>
  <c r="R90" i="3"/>
  <c r="Q90" i="3"/>
  <c r="N90" i="3"/>
  <c r="I90" i="3"/>
  <c r="F90" i="3"/>
  <c r="AJ89" i="3"/>
  <c r="AJ90" i="3" s="1"/>
  <c r="AI89" i="3"/>
  <c r="AI90" i="3" s="1"/>
  <c r="AH89" i="3"/>
  <c r="AG89" i="3"/>
  <c r="AF89" i="3"/>
  <c r="AF90" i="3" s="1"/>
  <c r="AE89" i="3"/>
  <c r="AE90" i="3" s="1"/>
  <c r="AD89" i="3"/>
  <c r="AC89" i="3"/>
  <c r="AC90" i="3" s="1"/>
  <c r="AB89" i="3"/>
  <c r="AB90" i="3" s="1"/>
  <c r="AA89" i="3"/>
  <c r="AA90" i="3" s="1"/>
  <c r="Z89" i="3"/>
  <c r="Z90" i="3" s="1"/>
  <c r="Y89" i="3"/>
  <c r="X89" i="3"/>
  <c r="X90" i="3" s="1"/>
  <c r="W89" i="3"/>
  <c r="W90" i="3" s="1"/>
  <c r="V89" i="3"/>
  <c r="U89" i="3"/>
  <c r="U90" i="3" s="1"/>
  <c r="T89" i="3"/>
  <c r="T90" i="3" s="1"/>
  <c r="S89" i="3"/>
  <c r="S90" i="3" s="1"/>
  <c r="R89" i="3"/>
  <c r="Q89" i="3"/>
  <c r="P89" i="3"/>
  <c r="P90" i="3" s="1"/>
  <c r="O89" i="3"/>
  <c r="O90" i="3" s="1"/>
  <c r="N89" i="3"/>
  <c r="M89" i="3"/>
  <c r="M90" i="3" s="1"/>
  <c r="L89" i="3"/>
  <c r="L90" i="3" s="1"/>
  <c r="K89" i="3"/>
  <c r="K90" i="3" s="1"/>
  <c r="J89" i="3"/>
  <c r="J90" i="3" s="1"/>
  <c r="I89" i="3"/>
  <c r="H89" i="3"/>
  <c r="H90" i="3" s="1"/>
  <c r="G89" i="3"/>
  <c r="G90" i="3" s="1"/>
  <c r="F89" i="3"/>
  <c r="E89" i="3"/>
  <c r="E90" i="3" s="1"/>
  <c r="D89" i="3"/>
  <c r="D90" i="3" s="1"/>
  <c r="AK74" i="3"/>
  <c r="AK72" i="3"/>
  <c r="AK71" i="3"/>
  <c r="AK70" i="3"/>
  <c r="AK69" i="3"/>
  <c r="AK68" i="3"/>
  <c r="AK67" i="3"/>
  <c r="AK66" i="3"/>
  <c r="AK65" i="3"/>
  <c r="AK64" i="3"/>
  <c r="AK63" i="3"/>
  <c r="AK62" i="3"/>
  <c r="AK61" i="3"/>
  <c r="AK60" i="3"/>
  <c r="AK59" i="3"/>
  <c r="AK56" i="3"/>
  <c r="AK55" i="3"/>
  <c r="AK54" i="3"/>
  <c r="AK53" i="3"/>
  <c r="AK52" i="3"/>
  <c r="AK51" i="3"/>
  <c r="AK49" i="3"/>
  <c r="AK48" i="3"/>
  <c r="AK47" i="3"/>
  <c r="AK46" i="3"/>
  <c r="AK45" i="3"/>
  <c r="AK44" i="3"/>
  <c r="AK43" i="3"/>
  <c r="AK42" i="3"/>
  <c r="AK41" i="3"/>
  <c r="AK40" i="3"/>
  <c r="AK39" i="3"/>
  <c r="AK38" i="3"/>
  <c r="AK37" i="3"/>
  <c r="AK36" i="3"/>
  <c r="AK35" i="3"/>
  <c r="AK34" i="3"/>
  <c r="AK33" i="3"/>
  <c r="AK32" i="3"/>
  <c r="AK29" i="3"/>
  <c r="AK28" i="3"/>
  <c r="AK27" i="3"/>
  <c r="AK26" i="3"/>
  <c r="AK25" i="3"/>
  <c r="AK24" i="3"/>
  <c r="AK23" i="3"/>
  <c r="AK22" i="3"/>
  <c r="AK21" i="3"/>
  <c r="AK20" i="3"/>
  <c r="AK19" i="3"/>
  <c r="AK18" i="3"/>
  <c r="AK17" i="3"/>
  <c r="H10" i="3"/>
  <c r="V128" i="3" s="1"/>
  <c r="U9" i="3"/>
  <c r="AN173" i="2"/>
  <c r="AM173" i="2"/>
  <c r="AL173"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I173" i="2"/>
  <c r="H173" i="2"/>
  <c r="G173" i="2"/>
  <c r="F173" i="2"/>
  <c r="E173" i="2"/>
  <c r="D173" i="2"/>
  <c r="F165" i="2"/>
  <c r="F164" i="2"/>
  <c r="AD163" i="2"/>
  <c r="H162" i="2"/>
  <c r="L161" i="2"/>
  <c r="F160" i="2"/>
  <c r="F159" i="2"/>
  <c r="F158" i="2"/>
  <c r="AI157" i="2"/>
  <c r="AA157" i="2"/>
  <c r="S157" i="2"/>
  <c r="K157" i="2"/>
  <c r="AK156" i="2"/>
  <c r="AC156" i="2"/>
  <c r="U156" i="2"/>
  <c r="M156" i="2"/>
  <c r="F156" i="2"/>
  <c r="AG154" i="2"/>
  <c r="Y154" i="2"/>
  <c r="Q154" i="2"/>
  <c r="I154" i="2"/>
  <c r="AI153" i="2"/>
  <c r="AA153" i="2"/>
  <c r="S153" i="2"/>
  <c r="K153" i="2"/>
  <c r="AI147" i="2"/>
  <c r="AA147" i="2"/>
  <c r="S147" i="2"/>
  <c r="K147" i="2"/>
  <c r="AK146" i="2"/>
  <c r="AC146" i="2"/>
  <c r="U146" i="2"/>
  <c r="M146" i="2"/>
  <c r="F144" i="2"/>
  <c r="F143" i="2"/>
  <c r="AK142" i="2"/>
  <c r="AC142" i="2"/>
  <c r="U142" i="2"/>
  <c r="M142" i="2"/>
  <c r="F142" i="2"/>
  <c r="F140" i="2"/>
  <c r="AI139" i="2"/>
  <c r="AA139" i="2"/>
  <c r="S139" i="2"/>
  <c r="K139" i="2"/>
  <c r="AK138" i="2"/>
  <c r="AC138" i="2"/>
  <c r="U138" i="2"/>
  <c r="M138" i="2"/>
  <c r="AF107" i="2"/>
  <c r="X107" i="2"/>
  <c r="P107" i="2"/>
  <c r="H107" i="2"/>
  <c r="AH106" i="2"/>
  <c r="Z106" i="2"/>
  <c r="R106" i="2"/>
  <c r="J106" i="2"/>
  <c r="AJ105" i="2"/>
  <c r="AB105" i="2"/>
  <c r="T105" i="2"/>
  <c r="L105" i="2"/>
  <c r="AF103" i="2"/>
  <c r="X103" i="2"/>
  <c r="P103" i="2"/>
  <c r="H103" i="2"/>
  <c r="AH102" i="2"/>
  <c r="AE102" i="2"/>
  <c r="Z102" i="2"/>
  <c r="W102" i="2"/>
  <c r="R102" i="2"/>
  <c r="O102" i="2"/>
  <c r="J102" i="2"/>
  <c r="G102" i="2"/>
  <c r="AJ101" i="2"/>
  <c r="AG101" i="2"/>
  <c r="AB101" i="2"/>
  <c r="Y101" i="2"/>
  <c r="T101" i="2"/>
  <c r="Q101" i="2"/>
  <c r="L101" i="2"/>
  <c r="I101" i="2"/>
  <c r="AK99" i="2"/>
  <c r="AF99" i="2"/>
  <c r="AC99" i="2"/>
  <c r="X99" i="2"/>
  <c r="U99" i="2"/>
  <c r="P99" i="2"/>
  <c r="M99" i="2"/>
  <c r="H99" i="2"/>
  <c r="E99" i="2"/>
  <c r="AH98" i="2"/>
  <c r="AG98" i="2"/>
  <c r="AF98" i="2"/>
  <c r="AE98" i="2"/>
  <c r="Z98" i="2"/>
  <c r="Y98" i="2"/>
  <c r="X98" i="2"/>
  <c r="W98" i="2"/>
  <c r="R98" i="2"/>
  <c r="Q98" i="2"/>
  <c r="P98" i="2"/>
  <c r="O98" i="2"/>
  <c r="J98" i="2"/>
  <c r="I98" i="2"/>
  <c r="H98" i="2"/>
  <c r="G98" i="2"/>
  <c r="AJ97" i="2"/>
  <c r="AG97" i="2"/>
  <c r="AF97" i="2"/>
  <c r="AB97" i="2"/>
  <c r="Y97" i="2"/>
  <c r="X97" i="2"/>
  <c r="T97" i="2"/>
  <c r="Q97" i="2"/>
  <c r="P97" i="2"/>
  <c r="L97" i="2"/>
  <c r="I97" i="2"/>
  <c r="H97" i="2"/>
  <c r="AL95" i="2"/>
  <c r="AK95" i="2"/>
  <c r="AL154" i="2" s="1"/>
  <c r="AJ95" i="2"/>
  <c r="AK154" i="2" s="1"/>
  <c r="AI95" i="2"/>
  <c r="AJ154" i="2" s="1"/>
  <c r="AH95" i="2"/>
  <c r="AI154" i="2" s="1"/>
  <c r="AG95" i="2"/>
  <c r="AH154" i="2" s="1"/>
  <c r="AF95" i="2"/>
  <c r="AE95" i="2"/>
  <c r="AD95" i="2"/>
  <c r="AE146" i="2" s="1"/>
  <c r="AC95" i="2"/>
  <c r="AD154" i="2" s="1"/>
  <c r="AB95" i="2"/>
  <c r="AC154" i="2" s="1"/>
  <c r="AA95" i="2"/>
  <c r="AB154" i="2" s="1"/>
  <c r="Z95" i="2"/>
  <c r="AA154" i="2" s="1"/>
  <c r="Y95" i="2"/>
  <c r="Z154" i="2" s="1"/>
  <c r="X95" i="2"/>
  <c r="W95" i="2"/>
  <c r="V95" i="2"/>
  <c r="W155" i="2" s="1"/>
  <c r="U95" i="2"/>
  <c r="V154" i="2" s="1"/>
  <c r="T95" i="2"/>
  <c r="U154" i="2" s="1"/>
  <c r="S95" i="2"/>
  <c r="T161" i="2" s="1"/>
  <c r="R95" i="2"/>
  <c r="S154" i="2" s="1"/>
  <c r="Q95" i="2"/>
  <c r="R161" i="2" s="1"/>
  <c r="P95" i="2"/>
  <c r="O95" i="2"/>
  <c r="N95" i="2"/>
  <c r="O145" i="2" s="1"/>
  <c r="M95" i="2"/>
  <c r="N163" i="2" s="1"/>
  <c r="L95" i="2"/>
  <c r="M154" i="2" s="1"/>
  <c r="K95" i="2"/>
  <c r="L154" i="2" s="1"/>
  <c r="J95" i="2"/>
  <c r="K154" i="2" s="1"/>
  <c r="I95" i="2"/>
  <c r="J163" i="2" s="1"/>
  <c r="H95" i="2"/>
  <c r="G95" i="2"/>
  <c r="F95" i="2"/>
  <c r="G161" i="2" s="1"/>
  <c r="E95" i="2"/>
  <c r="F163" i="2" s="1"/>
  <c r="AK94" i="2"/>
  <c r="AL143" i="2" s="1"/>
  <c r="AJ94" i="2"/>
  <c r="AK143" i="2" s="1"/>
  <c r="AF94" i="2"/>
  <c r="AG160" i="2" s="1"/>
  <c r="AC94" i="2"/>
  <c r="AD143" i="2" s="1"/>
  <c r="AB94" i="2"/>
  <c r="AC143" i="2" s="1"/>
  <c r="X94" i="2"/>
  <c r="Y164" i="2" s="1"/>
  <c r="U94" i="2"/>
  <c r="V165" i="2" s="1"/>
  <c r="T94" i="2"/>
  <c r="U143" i="2" s="1"/>
  <c r="P94" i="2"/>
  <c r="Q159" i="2" s="1"/>
  <c r="M94" i="2"/>
  <c r="N158" i="2" s="1"/>
  <c r="L94" i="2"/>
  <c r="M143" i="2" s="1"/>
  <c r="H94" i="2"/>
  <c r="I156" i="2" s="1"/>
  <c r="AL93" i="2"/>
  <c r="AL94" i="2" s="1"/>
  <c r="AK93" i="2"/>
  <c r="AJ93" i="2"/>
  <c r="AI93" i="2"/>
  <c r="AI94" i="2" s="1"/>
  <c r="AH93" i="2"/>
  <c r="AH94" i="2" s="1"/>
  <c r="AG93" i="2"/>
  <c r="AG94" i="2" s="1"/>
  <c r="AF93" i="2"/>
  <c r="AE93" i="2"/>
  <c r="AE94" i="2" s="1"/>
  <c r="AD93" i="2"/>
  <c r="AD94" i="2" s="1"/>
  <c r="AC93" i="2"/>
  <c r="AB93" i="2"/>
  <c r="AA93" i="2"/>
  <c r="AA94" i="2" s="1"/>
  <c r="Z93" i="2"/>
  <c r="Z94" i="2" s="1"/>
  <c r="Y93" i="2"/>
  <c r="Y94" i="2" s="1"/>
  <c r="X93" i="2"/>
  <c r="W93" i="2"/>
  <c r="W94" i="2" s="1"/>
  <c r="V93" i="2"/>
  <c r="V94" i="2" s="1"/>
  <c r="U93" i="2"/>
  <c r="T93" i="2"/>
  <c r="S93" i="2"/>
  <c r="S94" i="2" s="1"/>
  <c r="R93" i="2"/>
  <c r="R94" i="2" s="1"/>
  <c r="Q93" i="2"/>
  <c r="Q94" i="2" s="1"/>
  <c r="P93" i="2"/>
  <c r="O93" i="2"/>
  <c r="O94" i="2" s="1"/>
  <c r="N93" i="2"/>
  <c r="N94" i="2" s="1"/>
  <c r="M93" i="2"/>
  <c r="L93" i="2"/>
  <c r="K93" i="2"/>
  <c r="K94" i="2" s="1"/>
  <c r="J93" i="2"/>
  <c r="J94" i="2" s="1"/>
  <c r="I93" i="2"/>
  <c r="I94" i="2" s="1"/>
  <c r="H93" i="2"/>
  <c r="G93" i="2"/>
  <c r="G94" i="2" s="1"/>
  <c r="F93" i="2"/>
  <c r="F94" i="2" s="1"/>
  <c r="AK85" i="2"/>
  <c r="AK84" i="2"/>
  <c r="AK83" i="2"/>
  <c r="AK82" i="2"/>
  <c r="AK81" i="2"/>
  <c r="AK80" i="2"/>
  <c r="AK79" i="2"/>
  <c r="AK78" i="2"/>
  <c r="AK77" i="2"/>
  <c r="AK76" i="2"/>
  <c r="AK75" i="2"/>
  <c r="AK74" i="2"/>
  <c r="AK73" i="2"/>
  <c r="AK72" i="2"/>
  <c r="AK69" i="2"/>
  <c r="AK68" i="2"/>
  <c r="AK67" i="2"/>
  <c r="AK66" i="2"/>
  <c r="AK65" i="2"/>
  <c r="AK64" i="2"/>
  <c r="AK63" i="2"/>
  <c r="AK62" i="2"/>
  <c r="AK61" i="2"/>
  <c r="AK60" i="2"/>
  <c r="AK59" i="2"/>
  <c r="AK58" i="2"/>
  <c r="AK57" i="2"/>
  <c r="AK56" i="2"/>
  <c r="AK52" i="2"/>
  <c r="AK51" i="2"/>
  <c r="AK49" i="2"/>
  <c r="AK47" i="2"/>
  <c r="AK46" i="2"/>
  <c r="AK45" i="2"/>
  <c r="AK44" i="2"/>
  <c r="AK43" i="2"/>
  <c r="AK42" i="2"/>
  <c r="AK41" i="2"/>
  <c r="AK40" i="2"/>
  <c r="AK39" i="2"/>
  <c r="AK38" i="2"/>
  <c r="AK37" i="2"/>
  <c r="AK36" i="2"/>
  <c r="AK35" i="2"/>
  <c r="AK34" i="2"/>
  <c r="AK33" i="2"/>
  <c r="AK32" i="2"/>
  <c r="AK28" i="2"/>
  <c r="AK27" i="2"/>
  <c r="AK26" i="2"/>
  <c r="AK25" i="2"/>
  <c r="AK24" i="2"/>
  <c r="AK23" i="2"/>
  <c r="AK22" i="2"/>
  <c r="AK21" i="2"/>
  <c r="AK20" i="2"/>
  <c r="AK19" i="2"/>
  <c r="AK18" i="2"/>
  <c r="AJ8" i="2"/>
  <c r="A149" i="1"/>
  <c r="AC3" i="12" l="1"/>
  <c r="AI5" i="11"/>
  <c r="AI3" i="11"/>
  <c r="AE5" i="11"/>
  <c r="AE3" i="11"/>
  <c r="J5" i="15" a="1"/>
  <c r="J5" i="15" s="1"/>
  <c r="J8" i="15" s="1"/>
  <c r="R5" i="15" a="1"/>
  <c r="R5" i="15" s="1"/>
  <c r="R8" i="15" s="1"/>
  <c r="L7" i="12"/>
  <c r="V3" i="14"/>
  <c r="K5" i="15" a="1"/>
  <c r="K5" i="15" s="1"/>
  <c r="AE8" i="14"/>
  <c r="AC5" i="15" a="1"/>
  <c r="AC5" i="15" s="1"/>
  <c r="S5" i="15" a="1"/>
  <c r="S5" i="15" s="1"/>
  <c r="S8" i="15" s="1"/>
  <c r="B2" i="11"/>
  <c r="R2" i="11" s="1"/>
  <c r="R6" i="11" s="1"/>
  <c r="J8" i="12"/>
  <c r="Q8" i="12"/>
  <c r="K3" i="14"/>
  <c r="O4" i="14"/>
  <c r="W5" i="15" a="1"/>
  <c r="W5" i="15" s="1"/>
  <c r="AE5" i="15" a="1"/>
  <c r="AE5" i="15" s="1"/>
  <c r="J8" i="16"/>
  <c r="AA5" i="15" a="1"/>
  <c r="AA5" i="15" s="1"/>
  <c r="AB8" i="11"/>
  <c r="P5" i="15" a="1"/>
  <c r="P5" i="15" s="1"/>
  <c r="X5" i="15" a="1"/>
  <c r="X5" i="15" s="1"/>
  <c r="AB5" i="11"/>
  <c r="U3" i="12"/>
  <c r="P164" i="2"/>
  <c r="P160" i="2"/>
  <c r="P165" i="2"/>
  <c r="P158" i="2"/>
  <c r="P144" i="2"/>
  <c r="P140" i="2"/>
  <c r="P143" i="2"/>
  <c r="P159" i="2"/>
  <c r="P156" i="2"/>
  <c r="P142" i="2"/>
  <c r="H165" i="2"/>
  <c r="H164" i="2"/>
  <c r="H160" i="2"/>
  <c r="H158" i="2"/>
  <c r="H144" i="2"/>
  <c r="H140" i="2"/>
  <c r="H143" i="2"/>
  <c r="H156" i="2"/>
  <c r="H142" i="2"/>
  <c r="H159" i="2"/>
  <c r="J165" i="2"/>
  <c r="J164" i="2"/>
  <c r="J143" i="2"/>
  <c r="J156" i="2"/>
  <c r="J142" i="2"/>
  <c r="J159" i="2"/>
  <c r="J160" i="2"/>
  <c r="J158" i="2"/>
  <c r="J144" i="2"/>
  <c r="J140" i="2"/>
  <c r="R165" i="2"/>
  <c r="R164" i="2"/>
  <c r="R159" i="2"/>
  <c r="R143" i="2"/>
  <c r="R156" i="2"/>
  <c r="R142" i="2"/>
  <c r="R160" i="2"/>
  <c r="R158" i="2"/>
  <c r="R144" i="2"/>
  <c r="R140" i="2"/>
  <c r="Z159" i="2"/>
  <c r="Z164" i="2"/>
  <c r="Z165" i="2"/>
  <c r="Z143" i="2"/>
  <c r="Z160" i="2"/>
  <c r="Z156" i="2"/>
  <c r="Z142" i="2"/>
  <c r="Z158" i="2"/>
  <c r="Z144" i="2"/>
  <c r="Z140" i="2"/>
  <c r="AH165" i="2"/>
  <c r="AH164" i="2"/>
  <c r="AH160" i="2"/>
  <c r="AH159" i="2"/>
  <c r="AH143" i="2"/>
  <c r="AH156" i="2"/>
  <c r="AH142" i="2"/>
  <c r="AH158" i="2"/>
  <c r="AH144" i="2"/>
  <c r="AH140" i="2"/>
  <c r="X164" i="2"/>
  <c r="X165" i="2"/>
  <c r="X160" i="2"/>
  <c r="X158" i="2"/>
  <c r="X144" i="2"/>
  <c r="X140" i="2"/>
  <c r="X159" i="2"/>
  <c r="X143" i="2"/>
  <c r="X156" i="2"/>
  <c r="X142" i="2"/>
  <c r="K164" i="2"/>
  <c r="K160" i="2"/>
  <c r="K165" i="2"/>
  <c r="K156" i="2"/>
  <c r="K142" i="2"/>
  <c r="K159" i="2"/>
  <c r="K158" i="2"/>
  <c r="K144" i="2"/>
  <c r="K140" i="2"/>
  <c r="K143" i="2"/>
  <c r="AF164" i="2"/>
  <c r="AF165" i="2"/>
  <c r="AF160" i="2"/>
  <c r="AF158" i="2"/>
  <c r="AF144" i="2"/>
  <c r="AF140" i="2"/>
  <c r="AF143" i="2"/>
  <c r="AF156" i="2"/>
  <c r="AF142" i="2"/>
  <c r="AF159" i="2"/>
  <c r="L165" i="2"/>
  <c r="L156" i="2"/>
  <c r="L142" i="2"/>
  <c r="L159" i="2"/>
  <c r="L164" i="2"/>
  <c r="L158" i="2"/>
  <c r="L144" i="2"/>
  <c r="L140" i="2"/>
  <c r="L160" i="2"/>
  <c r="L143" i="2"/>
  <c r="AJ165" i="2"/>
  <c r="AJ164" i="2"/>
  <c r="AJ156" i="2"/>
  <c r="AJ142" i="2"/>
  <c r="AJ160" i="2"/>
  <c r="AJ159" i="2"/>
  <c r="AJ158" i="2"/>
  <c r="AJ144" i="2"/>
  <c r="AJ140" i="2"/>
  <c r="AJ143" i="2"/>
  <c r="AA160" i="2"/>
  <c r="AA164" i="2"/>
  <c r="AA165" i="2"/>
  <c r="AA159" i="2"/>
  <c r="AA156" i="2"/>
  <c r="AA142" i="2"/>
  <c r="AA143" i="2"/>
  <c r="AA158" i="2"/>
  <c r="AA144" i="2"/>
  <c r="AA140" i="2"/>
  <c r="T165" i="2"/>
  <c r="T164" i="2"/>
  <c r="T156" i="2"/>
  <c r="T142" i="2"/>
  <c r="T160" i="2"/>
  <c r="T159" i="2"/>
  <c r="T158" i="2"/>
  <c r="T144" i="2"/>
  <c r="T140" i="2"/>
  <c r="T143" i="2"/>
  <c r="S160" i="2"/>
  <c r="S165" i="2"/>
  <c r="S164" i="2"/>
  <c r="S156" i="2"/>
  <c r="S142" i="2"/>
  <c r="S143" i="2"/>
  <c r="S159" i="2"/>
  <c r="S158" i="2"/>
  <c r="S144" i="2"/>
  <c r="S140" i="2"/>
  <c r="AB164" i="2"/>
  <c r="AB165" i="2"/>
  <c r="AB156" i="2"/>
  <c r="AB142" i="2"/>
  <c r="AB158" i="2"/>
  <c r="AB144" i="2"/>
  <c r="AB140" i="2"/>
  <c r="AB159" i="2"/>
  <c r="AB160" i="2"/>
  <c r="AB143" i="2"/>
  <c r="AI160" i="2"/>
  <c r="AI165" i="2"/>
  <c r="AI166" i="2" s="1"/>
  <c r="AI156" i="2"/>
  <c r="AI142" i="2"/>
  <c r="AI164" i="2"/>
  <c r="AI143" i="2"/>
  <c r="AI159" i="2"/>
  <c r="AI158" i="2"/>
  <c r="AI144" i="2"/>
  <c r="AI140" i="2"/>
  <c r="G165" i="2"/>
  <c r="G164" i="2"/>
  <c r="G160" i="2"/>
  <c r="G158" i="2"/>
  <c r="G144" i="2"/>
  <c r="G140" i="2"/>
  <c r="G143" i="2"/>
  <c r="G156" i="2"/>
  <c r="G142" i="2"/>
  <c r="G159" i="2"/>
  <c r="O165" i="2"/>
  <c r="O164" i="2"/>
  <c r="O160" i="2"/>
  <c r="O159" i="2"/>
  <c r="O158" i="2"/>
  <c r="O144" i="2"/>
  <c r="O140" i="2"/>
  <c r="O143" i="2"/>
  <c r="O156" i="2"/>
  <c r="O142" i="2"/>
  <c r="W165" i="2"/>
  <c r="W160" i="2"/>
  <c r="W164" i="2"/>
  <c r="W159" i="2"/>
  <c r="W158" i="2"/>
  <c r="W144" i="2"/>
  <c r="W140" i="2"/>
  <c r="W143" i="2"/>
  <c r="W156" i="2"/>
  <c r="W142" i="2"/>
  <c r="AE165" i="2"/>
  <c r="AE164" i="2"/>
  <c r="AE160" i="2"/>
  <c r="AE159" i="2"/>
  <c r="AE158" i="2"/>
  <c r="AE144" i="2"/>
  <c r="AE140" i="2"/>
  <c r="AE143" i="2"/>
  <c r="AE156" i="2"/>
  <c r="AE142" i="2"/>
  <c r="AM165" i="2"/>
  <c r="AM164" i="2"/>
  <c r="AM160" i="2"/>
  <c r="AM159" i="2"/>
  <c r="AM158" i="2"/>
  <c r="AM144" i="2"/>
  <c r="AM140" i="2"/>
  <c r="AM143" i="2"/>
  <c r="AM156" i="2"/>
  <c r="AM142" i="2"/>
  <c r="AM162" i="2"/>
  <c r="AM161" i="2"/>
  <c r="AM163" i="2"/>
  <c r="AD100" i="2"/>
  <c r="W141" i="2"/>
  <c r="Q144" i="2"/>
  <c r="AE145" i="2"/>
  <c r="AG148" i="2"/>
  <c r="AE149" i="2"/>
  <c r="AA214" i="5"/>
  <c r="AA213" i="5"/>
  <c r="H161" i="2"/>
  <c r="H163" i="2"/>
  <c r="P161" i="2"/>
  <c r="P163" i="2"/>
  <c r="X161" i="2"/>
  <c r="X163" i="2"/>
  <c r="AF161" i="2"/>
  <c r="AF163" i="2"/>
  <c r="E97" i="2"/>
  <c r="M97" i="2"/>
  <c r="U97" i="2"/>
  <c r="AC97" i="2"/>
  <c r="AK97" i="2"/>
  <c r="K98" i="2"/>
  <c r="S98" i="2"/>
  <c r="AA98" i="2"/>
  <c r="AI98" i="2"/>
  <c r="I99" i="2"/>
  <c r="Q99" i="2"/>
  <c r="Y99" i="2"/>
  <c r="AG99" i="2"/>
  <c r="G100" i="2"/>
  <c r="O100" i="2"/>
  <c r="W100" i="2"/>
  <c r="AE100" i="2"/>
  <c r="E101" i="2"/>
  <c r="M101" i="2"/>
  <c r="U101" i="2"/>
  <c r="AC101" i="2"/>
  <c r="AK101" i="2"/>
  <c r="K102" i="2"/>
  <c r="S102" i="2"/>
  <c r="AA102" i="2"/>
  <c r="AI102" i="2"/>
  <c r="I103" i="2"/>
  <c r="Q103" i="2"/>
  <c r="Y103" i="2"/>
  <c r="AG103" i="2"/>
  <c r="G104" i="2"/>
  <c r="O104" i="2"/>
  <c r="W104" i="2"/>
  <c r="AE104" i="2"/>
  <c r="E105" i="2"/>
  <c r="M105" i="2"/>
  <c r="U105" i="2"/>
  <c r="AC105" i="2"/>
  <c r="AK105" i="2"/>
  <c r="K106" i="2"/>
  <c r="S106" i="2"/>
  <c r="AA106" i="2"/>
  <c r="AI106" i="2"/>
  <c r="I107" i="2"/>
  <c r="Q107" i="2"/>
  <c r="Y107" i="2"/>
  <c r="AG107" i="2"/>
  <c r="H137" i="2"/>
  <c r="P137" i="2"/>
  <c r="X137" i="2"/>
  <c r="AF137" i="2"/>
  <c r="F138" i="2"/>
  <c r="N138" i="2"/>
  <c r="V138" i="2"/>
  <c r="AD138" i="2"/>
  <c r="AL138" i="2"/>
  <c r="L139" i="2"/>
  <c r="T139" i="2"/>
  <c r="AB139" i="2"/>
  <c r="AJ139" i="2"/>
  <c r="H141" i="2"/>
  <c r="P141" i="2"/>
  <c r="X141" i="2"/>
  <c r="AF141" i="2"/>
  <c r="N142" i="2"/>
  <c r="V142" i="2"/>
  <c r="AD142" i="2"/>
  <c r="AL142" i="2"/>
  <c r="H145" i="2"/>
  <c r="P145" i="2"/>
  <c r="X145" i="2"/>
  <c r="AF145" i="2"/>
  <c r="F146" i="2"/>
  <c r="N146" i="2"/>
  <c r="V146" i="2"/>
  <c r="AD146" i="2"/>
  <c r="AL146" i="2"/>
  <c r="L147" i="2"/>
  <c r="T147" i="2"/>
  <c r="AB147" i="2"/>
  <c r="AJ147" i="2"/>
  <c r="J148" i="2"/>
  <c r="R148" i="2"/>
  <c r="Z148" i="2"/>
  <c r="AH148" i="2"/>
  <c r="H149" i="2"/>
  <c r="P149" i="2"/>
  <c r="X149" i="2"/>
  <c r="AF149" i="2"/>
  <c r="L153" i="2"/>
  <c r="L166" i="2" s="1"/>
  <c r="T153" i="2"/>
  <c r="AB153" i="2"/>
  <c r="AJ153" i="2"/>
  <c r="J154" i="2"/>
  <c r="R154" i="2"/>
  <c r="H155" i="2"/>
  <c r="P155" i="2"/>
  <c r="X155" i="2"/>
  <c r="AF155" i="2"/>
  <c r="N156" i="2"/>
  <c r="V156" i="2"/>
  <c r="AD156" i="2"/>
  <c r="AL156" i="2"/>
  <c r="L157" i="2"/>
  <c r="T157" i="2"/>
  <c r="AB157" i="2"/>
  <c r="AJ157" i="2"/>
  <c r="AD159" i="2"/>
  <c r="O161" i="2"/>
  <c r="J162" i="2"/>
  <c r="AL163" i="2"/>
  <c r="R100" i="3"/>
  <c r="T105" i="3"/>
  <c r="U112" i="3"/>
  <c r="T117" i="3"/>
  <c r="V122" i="3"/>
  <c r="Q164" i="2"/>
  <c r="Q165" i="2"/>
  <c r="W162" i="2"/>
  <c r="W161" i="2"/>
  <c r="W163" i="2"/>
  <c r="AD104" i="2"/>
  <c r="G137" i="2"/>
  <c r="I140" i="2"/>
  <c r="AE141" i="2"/>
  <c r="AG144" i="2"/>
  <c r="I148" i="2"/>
  <c r="W149" i="2"/>
  <c r="I158" i="2"/>
  <c r="I161" i="2"/>
  <c r="I163" i="2"/>
  <c r="I162" i="2"/>
  <c r="Q161" i="2"/>
  <c r="Q163" i="2"/>
  <c r="Q162" i="2"/>
  <c r="Y161" i="2"/>
  <c r="Y163" i="2"/>
  <c r="Y162" i="2"/>
  <c r="AG161" i="2"/>
  <c r="AG163" i="2"/>
  <c r="AG162" i="2"/>
  <c r="F97" i="2"/>
  <c r="N97" i="2"/>
  <c r="V97" i="2"/>
  <c r="AD97" i="2"/>
  <c r="AL97" i="2"/>
  <c r="L98" i="2"/>
  <c r="T98" i="2"/>
  <c r="AB98" i="2"/>
  <c r="AJ98" i="2"/>
  <c r="J99" i="2"/>
  <c r="R99" i="2"/>
  <c r="Z99" i="2"/>
  <c r="AH99" i="2"/>
  <c r="H100" i="2"/>
  <c r="P100" i="2"/>
  <c r="X100" i="2"/>
  <c r="AF100" i="2"/>
  <c r="F101" i="2"/>
  <c r="N101" i="2"/>
  <c r="V101" i="2"/>
  <c r="AD101" i="2"/>
  <c r="AL101" i="2"/>
  <c r="L102" i="2"/>
  <c r="T102" i="2"/>
  <c r="AB102" i="2"/>
  <c r="AJ102" i="2"/>
  <c r="J103" i="2"/>
  <c r="R103" i="2"/>
  <c r="Z103" i="2"/>
  <c r="AH103" i="2"/>
  <c r="H104" i="2"/>
  <c r="P104" i="2"/>
  <c r="X104" i="2"/>
  <c r="AF104" i="2"/>
  <c r="F105" i="2"/>
  <c r="N105" i="2"/>
  <c r="V105" i="2"/>
  <c r="AD105" i="2"/>
  <c r="AL105" i="2"/>
  <c r="L106" i="2"/>
  <c r="T106" i="2"/>
  <c r="AB106" i="2"/>
  <c r="AJ106" i="2"/>
  <c r="J107" i="2"/>
  <c r="R107" i="2"/>
  <c r="Z107" i="2"/>
  <c r="AH107" i="2"/>
  <c r="I137" i="2"/>
  <c r="Q137" i="2"/>
  <c r="Y137" i="2"/>
  <c r="AG137" i="2"/>
  <c r="G138" i="2"/>
  <c r="O138" i="2"/>
  <c r="W138" i="2"/>
  <c r="AE138" i="2"/>
  <c r="AM138" i="2"/>
  <c r="M139" i="2"/>
  <c r="U139" i="2"/>
  <c r="AC139" i="2"/>
  <c r="AK139" i="2"/>
  <c r="I141" i="2"/>
  <c r="Q141" i="2"/>
  <c r="Y141" i="2"/>
  <c r="AG141" i="2"/>
  <c r="I145" i="2"/>
  <c r="Q145" i="2"/>
  <c r="Y145" i="2"/>
  <c r="AG145" i="2"/>
  <c r="G146" i="2"/>
  <c r="O146" i="2"/>
  <c r="W146" i="2"/>
  <c r="AM146" i="2"/>
  <c r="M147" i="2"/>
  <c r="U147" i="2"/>
  <c r="AC147" i="2"/>
  <c r="AK147" i="2"/>
  <c r="K148" i="2"/>
  <c r="S148" i="2"/>
  <c r="AA148" i="2"/>
  <c r="AI148" i="2"/>
  <c r="I149" i="2"/>
  <c r="Q149" i="2"/>
  <c r="Y149" i="2"/>
  <c r="AG149" i="2"/>
  <c r="M153" i="2"/>
  <c r="M166" i="2" s="1"/>
  <c r="U153" i="2"/>
  <c r="AC153" i="2"/>
  <c r="AK153" i="2"/>
  <c r="I155" i="2"/>
  <c r="Q155" i="2"/>
  <c r="Y155" i="2"/>
  <c r="AG155" i="2"/>
  <c r="M157" i="2"/>
  <c r="U157" i="2"/>
  <c r="AC157" i="2"/>
  <c r="AK157" i="2"/>
  <c r="I159" i="2"/>
  <c r="N160" i="2"/>
  <c r="AD160" i="2"/>
  <c r="P162" i="2"/>
  <c r="AJ154" i="3"/>
  <c r="AB154" i="3"/>
  <c r="T154" i="3"/>
  <c r="L154" i="3"/>
  <c r="D154" i="3"/>
  <c r="AD152" i="3"/>
  <c r="V152" i="3"/>
  <c r="N152" i="3"/>
  <c r="F152" i="3"/>
  <c r="AF151" i="3"/>
  <c r="X151" i="3"/>
  <c r="P151" i="3"/>
  <c r="H151" i="3"/>
  <c r="AH150" i="3"/>
  <c r="Z150" i="3"/>
  <c r="R150" i="3"/>
  <c r="J150" i="3"/>
  <c r="AJ149" i="3"/>
  <c r="AB149" i="3"/>
  <c r="T149" i="3"/>
  <c r="L149" i="3"/>
  <c r="D149" i="3"/>
  <c r="AD148" i="3"/>
  <c r="V148" i="3"/>
  <c r="N148" i="3"/>
  <c r="F148" i="3"/>
  <c r="AF147" i="3"/>
  <c r="X147" i="3"/>
  <c r="P147" i="3"/>
  <c r="H147" i="3"/>
  <c r="AH146" i="3"/>
  <c r="Z146" i="3"/>
  <c r="AI154" i="3"/>
  <c r="AA154" i="3"/>
  <c r="S154" i="3"/>
  <c r="K154" i="3"/>
  <c r="C154" i="3"/>
  <c r="AC152" i="3"/>
  <c r="U152" i="3"/>
  <c r="M152" i="3"/>
  <c r="E152" i="3"/>
  <c r="AE151" i="3"/>
  <c r="W151" i="3"/>
  <c r="O151" i="3"/>
  <c r="G151" i="3"/>
  <c r="AH154" i="3"/>
  <c r="Z154" i="3"/>
  <c r="R154" i="3"/>
  <c r="J154" i="3"/>
  <c r="AJ152" i="3"/>
  <c r="AB152" i="3"/>
  <c r="T152" i="3"/>
  <c r="L152" i="3"/>
  <c r="D152" i="3"/>
  <c r="AD151" i="3"/>
  <c r="V151" i="3"/>
  <c r="N151" i="3"/>
  <c r="F151" i="3"/>
  <c r="AF150" i="3"/>
  <c r="X150" i="3"/>
  <c r="P150" i="3"/>
  <c r="H150" i="3"/>
  <c r="AH149" i="3"/>
  <c r="Z149" i="3"/>
  <c r="R149" i="3"/>
  <c r="J149" i="3"/>
  <c r="AJ148" i="3"/>
  <c r="AB148" i="3"/>
  <c r="T148" i="3"/>
  <c r="L148" i="3"/>
  <c r="D148" i="3"/>
  <c r="AD147" i="3"/>
  <c r="V147" i="3"/>
  <c r="N147" i="3"/>
  <c r="F147" i="3"/>
  <c r="AF146" i="3"/>
  <c r="AF154" i="3"/>
  <c r="X154" i="3"/>
  <c r="P154" i="3"/>
  <c r="H154" i="3"/>
  <c r="AH152" i="3"/>
  <c r="Z152" i="3"/>
  <c r="R152" i="3"/>
  <c r="J152" i="3"/>
  <c r="AJ151" i="3"/>
  <c r="AB151" i="3"/>
  <c r="T151" i="3"/>
  <c r="L151" i="3"/>
  <c r="D151" i="3"/>
  <c r="AD150" i="3"/>
  <c r="V150" i="3"/>
  <c r="N150" i="3"/>
  <c r="F150" i="3"/>
  <c r="AF149" i="3"/>
  <c r="X149" i="3"/>
  <c r="P149" i="3"/>
  <c r="H149" i="3"/>
  <c r="AH148" i="3"/>
  <c r="Z148" i="3"/>
  <c r="R148" i="3"/>
  <c r="J148" i="3"/>
  <c r="AJ147" i="3"/>
  <c r="AB147" i="3"/>
  <c r="T147" i="3"/>
  <c r="L147" i="3"/>
  <c r="D147" i="3"/>
  <c r="AD146" i="3"/>
  <c r="V146" i="3"/>
  <c r="N146" i="3"/>
  <c r="F146" i="3"/>
  <c r="AE154" i="3"/>
  <c r="W154" i="3"/>
  <c r="O154" i="3"/>
  <c r="G154" i="3"/>
  <c r="AG152" i="3"/>
  <c r="Y152" i="3"/>
  <c r="Q152" i="3"/>
  <c r="I152" i="3"/>
  <c r="AI151" i="3"/>
  <c r="AA151" i="3"/>
  <c r="S151" i="3"/>
  <c r="K151" i="3"/>
  <c r="C151" i="3"/>
  <c r="AC150" i="3"/>
  <c r="U150" i="3"/>
  <c r="M150" i="3"/>
  <c r="E150" i="3"/>
  <c r="AE149" i="3"/>
  <c r="W149" i="3"/>
  <c r="O149" i="3"/>
  <c r="G149" i="3"/>
  <c r="AG148" i="3"/>
  <c r="Y148" i="3"/>
  <c r="Q148" i="3"/>
  <c r="I148" i="3"/>
  <c r="AI147" i="3"/>
  <c r="AA147" i="3"/>
  <c r="S147" i="3"/>
  <c r="K147" i="3"/>
  <c r="C147" i="3"/>
  <c r="AC146" i="3"/>
  <c r="U146" i="3"/>
  <c r="M146" i="3"/>
  <c r="N154" i="3"/>
  <c r="AA152" i="3"/>
  <c r="G152" i="3"/>
  <c r="R151" i="3"/>
  <c r="AG150" i="3"/>
  <c r="Q150" i="3"/>
  <c r="AI149" i="3"/>
  <c r="S149" i="3"/>
  <c r="C149" i="3"/>
  <c r="U148" i="3"/>
  <c r="E148" i="3"/>
  <c r="W147" i="3"/>
  <c r="G147" i="3"/>
  <c r="Y146" i="3"/>
  <c r="O146" i="3"/>
  <c r="D146" i="3"/>
  <c r="AD145" i="3"/>
  <c r="V145" i="3"/>
  <c r="N145" i="3"/>
  <c r="F145" i="3"/>
  <c r="AF144" i="3"/>
  <c r="X144" i="3"/>
  <c r="P144" i="3"/>
  <c r="H144" i="3"/>
  <c r="AH143" i="3"/>
  <c r="Z143" i="3"/>
  <c r="R143" i="3"/>
  <c r="J143" i="3"/>
  <c r="AJ142" i="3"/>
  <c r="AB142" i="3"/>
  <c r="T142" i="3"/>
  <c r="L142" i="3"/>
  <c r="D142" i="3"/>
  <c r="AD141" i="3"/>
  <c r="V141" i="3"/>
  <c r="N141" i="3"/>
  <c r="F141" i="3"/>
  <c r="AF140" i="3"/>
  <c r="X140" i="3"/>
  <c r="P140" i="3"/>
  <c r="H140" i="3"/>
  <c r="AH139" i="3"/>
  <c r="Z139" i="3"/>
  <c r="R139" i="3"/>
  <c r="J139" i="3"/>
  <c r="AJ136" i="3"/>
  <c r="AB136" i="3"/>
  <c r="T136" i="3"/>
  <c r="L136" i="3"/>
  <c r="D136" i="3"/>
  <c r="AD134" i="3"/>
  <c r="V134" i="3"/>
  <c r="N134" i="3"/>
  <c r="F134" i="3"/>
  <c r="AF133" i="3"/>
  <c r="X133" i="3"/>
  <c r="P133" i="3"/>
  <c r="H133" i="3"/>
  <c r="AH132" i="3"/>
  <c r="Z132" i="3"/>
  <c r="R132" i="3"/>
  <c r="J132" i="3"/>
  <c r="AJ131" i="3"/>
  <c r="AB131" i="3"/>
  <c r="T131" i="3"/>
  <c r="L131" i="3"/>
  <c r="D131" i="3"/>
  <c r="AD129" i="3"/>
  <c r="V129" i="3"/>
  <c r="N129" i="3"/>
  <c r="F129" i="3"/>
  <c r="AF128" i="3"/>
  <c r="X128" i="3"/>
  <c r="P128" i="3"/>
  <c r="H128" i="3"/>
  <c r="AH127" i="3"/>
  <c r="Z127" i="3"/>
  <c r="AG154" i="3"/>
  <c r="M154" i="3"/>
  <c r="X152" i="3"/>
  <c r="C152" i="3"/>
  <c r="Q151" i="3"/>
  <c r="AE150" i="3"/>
  <c r="O150" i="3"/>
  <c r="AG149" i="3"/>
  <c r="Q149" i="3"/>
  <c r="AI148" i="3"/>
  <c r="S148" i="3"/>
  <c r="C148" i="3"/>
  <c r="U147" i="3"/>
  <c r="E147" i="3"/>
  <c r="X146" i="3"/>
  <c r="L146" i="3"/>
  <c r="C146" i="3"/>
  <c r="AC145" i="3"/>
  <c r="U145" i="3"/>
  <c r="M145" i="3"/>
  <c r="E145" i="3"/>
  <c r="AE144" i="3"/>
  <c r="W144" i="3"/>
  <c r="O144" i="3"/>
  <c r="G144" i="3"/>
  <c r="AG143" i="3"/>
  <c r="Y143" i="3"/>
  <c r="Q143" i="3"/>
  <c r="I143" i="3"/>
  <c r="AI142" i="3"/>
  <c r="AA142" i="3"/>
  <c r="S142" i="3"/>
  <c r="K142" i="3"/>
  <c r="C142" i="3"/>
  <c r="AC141" i="3"/>
  <c r="U141" i="3"/>
  <c r="M141" i="3"/>
  <c r="E141" i="3"/>
  <c r="AE140" i="3"/>
  <c r="W140" i="3"/>
  <c r="O140" i="3"/>
  <c r="G140" i="3"/>
  <c r="AG139" i="3"/>
  <c r="Y139" i="3"/>
  <c r="Q139" i="3"/>
  <c r="I139" i="3"/>
  <c r="AI136" i="3"/>
  <c r="AA136" i="3"/>
  <c r="S136" i="3"/>
  <c r="K136" i="3"/>
  <c r="C136" i="3"/>
  <c r="AC134" i="3"/>
  <c r="U134" i="3"/>
  <c r="M134" i="3"/>
  <c r="E134" i="3"/>
  <c r="AE133" i="3"/>
  <c r="W133" i="3"/>
  <c r="O133" i="3"/>
  <c r="G133" i="3"/>
  <c r="AG132" i="3"/>
  <c r="Y132" i="3"/>
  <c r="Q132" i="3"/>
  <c r="I132" i="3"/>
  <c r="AI131" i="3"/>
  <c r="AA131" i="3"/>
  <c r="S131" i="3"/>
  <c r="K131" i="3"/>
  <c r="C131" i="3"/>
  <c r="AC129" i="3"/>
  <c r="AD154" i="3"/>
  <c r="I154" i="3"/>
  <c r="W152" i="3"/>
  <c r="AH151" i="3"/>
  <c r="M151" i="3"/>
  <c r="AB150" i="3"/>
  <c r="L150" i="3"/>
  <c r="AD149" i="3"/>
  <c r="N149" i="3"/>
  <c r="AF148" i="3"/>
  <c r="P148" i="3"/>
  <c r="AH147" i="3"/>
  <c r="R147" i="3"/>
  <c r="AJ146" i="3"/>
  <c r="W146" i="3"/>
  <c r="K146" i="3"/>
  <c r="AJ145" i="3"/>
  <c r="AB145" i="3"/>
  <c r="T145" i="3"/>
  <c r="L145" i="3"/>
  <c r="D145" i="3"/>
  <c r="AD144" i="3"/>
  <c r="V144" i="3"/>
  <c r="N144" i="3"/>
  <c r="F144" i="3"/>
  <c r="AF143" i="3"/>
  <c r="X143" i="3"/>
  <c r="P143" i="3"/>
  <c r="H143" i="3"/>
  <c r="AH142" i="3"/>
  <c r="Z142" i="3"/>
  <c r="R142" i="3"/>
  <c r="AC154" i="3"/>
  <c r="F154" i="3"/>
  <c r="S152" i="3"/>
  <c r="AG151" i="3"/>
  <c r="J151" i="3"/>
  <c r="AA150" i="3"/>
  <c r="K150" i="3"/>
  <c r="AC149" i="3"/>
  <c r="M149" i="3"/>
  <c r="AE148" i="3"/>
  <c r="O148" i="3"/>
  <c r="AG147" i="3"/>
  <c r="Q147" i="3"/>
  <c r="AI146" i="3"/>
  <c r="T146" i="3"/>
  <c r="J146" i="3"/>
  <c r="AI145" i="3"/>
  <c r="AA145" i="3"/>
  <c r="S145" i="3"/>
  <c r="K145" i="3"/>
  <c r="C145" i="3"/>
  <c r="AC144" i="3"/>
  <c r="U144" i="3"/>
  <c r="M144" i="3"/>
  <c r="E144" i="3"/>
  <c r="AE143" i="3"/>
  <c r="W143" i="3"/>
  <c r="O143" i="3"/>
  <c r="G143" i="3"/>
  <c r="AG142" i="3"/>
  <c r="Y142" i="3"/>
  <c r="Q142" i="3"/>
  <c r="I142" i="3"/>
  <c r="AI141" i="3"/>
  <c r="AA141" i="3"/>
  <c r="S141" i="3"/>
  <c r="K141" i="3"/>
  <c r="C141" i="3"/>
  <c r="AC140" i="3"/>
  <c r="U140" i="3"/>
  <c r="M140" i="3"/>
  <c r="E140" i="3"/>
  <c r="AE139" i="3"/>
  <c r="W139" i="3"/>
  <c r="O139" i="3"/>
  <c r="G139" i="3"/>
  <c r="AG136" i="3"/>
  <c r="Y136" i="3"/>
  <c r="Q136" i="3"/>
  <c r="I136" i="3"/>
  <c r="AI134" i="3"/>
  <c r="AA134" i="3"/>
  <c r="S134" i="3"/>
  <c r="K134" i="3"/>
  <c r="C134" i="3"/>
  <c r="AC133" i="3"/>
  <c r="U133" i="3"/>
  <c r="M133" i="3"/>
  <c r="E133" i="3"/>
  <c r="AE132" i="3"/>
  <c r="W132" i="3"/>
  <c r="O132" i="3"/>
  <c r="G132" i="3"/>
  <c r="AG131" i="3"/>
  <c r="Y131" i="3"/>
  <c r="Q131" i="3"/>
  <c r="I131" i="3"/>
  <c r="AI129" i="3"/>
  <c r="AA129" i="3"/>
  <c r="S129" i="3"/>
  <c r="K129" i="3"/>
  <c r="C129" i="3"/>
  <c r="AC128" i="3"/>
  <c r="U128" i="3"/>
  <c r="M128" i="3"/>
  <c r="E128" i="3"/>
  <c r="AE127" i="3"/>
  <c r="W127" i="3"/>
  <c r="Y154" i="3"/>
  <c r="E154" i="3"/>
  <c r="P152" i="3"/>
  <c r="AC151" i="3"/>
  <c r="I151" i="3"/>
  <c r="Y150" i="3"/>
  <c r="I150" i="3"/>
  <c r="AA149" i="3"/>
  <c r="K149" i="3"/>
  <c r="AC148" i="3"/>
  <c r="M148" i="3"/>
  <c r="AE147" i="3"/>
  <c r="O147" i="3"/>
  <c r="AG146" i="3"/>
  <c r="S146" i="3"/>
  <c r="I146" i="3"/>
  <c r="AH145" i="3"/>
  <c r="Z145" i="3"/>
  <c r="R145" i="3"/>
  <c r="J145" i="3"/>
  <c r="AJ144" i="3"/>
  <c r="AB144" i="3"/>
  <c r="T144" i="3"/>
  <c r="L144" i="3"/>
  <c r="D144" i="3"/>
  <c r="AD143" i="3"/>
  <c r="V143" i="3"/>
  <c r="N143" i="3"/>
  <c r="F143" i="3"/>
  <c r="AF142" i="3"/>
  <c r="X142" i="3"/>
  <c r="P142" i="3"/>
  <c r="H142" i="3"/>
  <c r="AH141" i="3"/>
  <c r="Z141" i="3"/>
  <c r="R141" i="3"/>
  <c r="J141" i="3"/>
  <c r="AJ140" i="3"/>
  <c r="AB140" i="3"/>
  <c r="T140" i="3"/>
  <c r="L140" i="3"/>
  <c r="D140" i="3"/>
  <c r="AD139" i="3"/>
  <c r="V139" i="3"/>
  <c r="N139" i="3"/>
  <c r="F139" i="3"/>
  <c r="AF136" i="3"/>
  <c r="X136" i="3"/>
  <c r="P136" i="3"/>
  <c r="H136" i="3"/>
  <c r="AH134" i="3"/>
  <c r="Z134" i="3"/>
  <c r="R134" i="3"/>
  <c r="J134" i="3"/>
  <c r="AJ133" i="3"/>
  <c r="AB133" i="3"/>
  <c r="T133" i="3"/>
  <c r="L133" i="3"/>
  <c r="D133" i="3"/>
  <c r="AD132" i="3"/>
  <c r="V132" i="3"/>
  <c r="N132" i="3"/>
  <c r="F132" i="3"/>
  <c r="AF131" i="3"/>
  <c r="X131" i="3"/>
  <c r="P131" i="3"/>
  <c r="H131" i="3"/>
  <c r="AH129" i="3"/>
  <c r="Z129" i="3"/>
  <c r="Q154" i="3"/>
  <c r="AE152" i="3"/>
  <c r="H152" i="3"/>
  <c r="U151" i="3"/>
  <c r="AI150" i="3"/>
  <c r="S150" i="3"/>
  <c r="C150" i="3"/>
  <c r="U149" i="3"/>
  <c r="E149" i="3"/>
  <c r="W148" i="3"/>
  <c r="G148" i="3"/>
  <c r="Y147" i="3"/>
  <c r="I147" i="3"/>
  <c r="AA146" i="3"/>
  <c r="P146" i="3"/>
  <c r="E146" i="3"/>
  <c r="AE145" i="3"/>
  <c r="W145" i="3"/>
  <c r="O145" i="3"/>
  <c r="G145" i="3"/>
  <c r="AG144" i="3"/>
  <c r="Y144" i="3"/>
  <c r="Q144" i="3"/>
  <c r="I144" i="3"/>
  <c r="AI143" i="3"/>
  <c r="AA143" i="3"/>
  <c r="S143" i="3"/>
  <c r="K143" i="3"/>
  <c r="C143" i="3"/>
  <c r="AC142" i="3"/>
  <c r="U142" i="3"/>
  <c r="M142" i="3"/>
  <c r="E142" i="3"/>
  <c r="AE141" i="3"/>
  <c r="W141" i="3"/>
  <c r="O141" i="3"/>
  <c r="G141" i="3"/>
  <c r="AG140" i="3"/>
  <c r="Y140" i="3"/>
  <c r="Q140" i="3"/>
  <c r="I140" i="3"/>
  <c r="AI139" i="3"/>
  <c r="AA139" i="3"/>
  <c r="S139" i="3"/>
  <c r="K139" i="3"/>
  <c r="C139" i="3"/>
  <c r="AC136" i="3"/>
  <c r="U136" i="3"/>
  <c r="M136" i="3"/>
  <c r="E136" i="3"/>
  <c r="O152" i="3"/>
  <c r="G150" i="3"/>
  <c r="K148" i="3"/>
  <c r="R146" i="3"/>
  <c r="Q145" i="3"/>
  <c r="S144" i="3"/>
  <c r="U143" i="3"/>
  <c r="W142" i="3"/>
  <c r="AG141" i="3"/>
  <c r="L141" i="3"/>
  <c r="Z140" i="3"/>
  <c r="C140" i="3"/>
  <c r="P139" i="3"/>
  <c r="AD136" i="3"/>
  <c r="G136" i="3"/>
  <c r="X134" i="3"/>
  <c r="H134" i="3"/>
  <c r="Z133" i="3"/>
  <c r="J133" i="3"/>
  <c r="AB132" i="3"/>
  <c r="L132" i="3"/>
  <c r="AD131" i="3"/>
  <c r="N131" i="3"/>
  <c r="AF129" i="3"/>
  <c r="R129" i="3"/>
  <c r="H129" i="3"/>
  <c r="AE128" i="3"/>
  <c r="T128" i="3"/>
  <c r="J128" i="3"/>
  <c r="AG127" i="3"/>
  <c r="V127" i="3"/>
  <c r="N127" i="3"/>
  <c r="F127" i="3"/>
  <c r="AF126" i="3"/>
  <c r="X126" i="3"/>
  <c r="P126" i="3"/>
  <c r="H126" i="3"/>
  <c r="AH125" i="3"/>
  <c r="Z125" i="3"/>
  <c r="R125" i="3"/>
  <c r="J125" i="3"/>
  <c r="AJ124" i="3"/>
  <c r="AB124" i="3"/>
  <c r="T124" i="3"/>
  <c r="L124" i="3"/>
  <c r="D124" i="3"/>
  <c r="AD123" i="3"/>
  <c r="V123" i="3"/>
  <c r="N123" i="3"/>
  <c r="F123" i="3"/>
  <c r="AF122" i="3"/>
  <c r="X122" i="3"/>
  <c r="P122" i="3"/>
  <c r="H122" i="3"/>
  <c r="AH121" i="3"/>
  <c r="Z121" i="3"/>
  <c r="R121" i="3"/>
  <c r="J121" i="3"/>
  <c r="AJ120" i="3"/>
  <c r="AB120" i="3"/>
  <c r="T120" i="3"/>
  <c r="L120" i="3"/>
  <c r="D120" i="3"/>
  <c r="AD119" i="3"/>
  <c r="V119" i="3"/>
  <c r="N119" i="3"/>
  <c r="F119" i="3"/>
  <c r="AF118" i="3"/>
  <c r="X118" i="3"/>
  <c r="P118" i="3"/>
  <c r="H118" i="3"/>
  <c r="AH117" i="3"/>
  <c r="Z117" i="3"/>
  <c r="R117" i="3"/>
  <c r="J117" i="3"/>
  <c r="AJ116" i="3"/>
  <c r="AB116" i="3"/>
  <c r="T116" i="3"/>
  <c r="L116" i="3"/>
  <c r="D116" i="3"/>
  <c r="AD115" i="3"/>
  <c r="V115" i="3"/>
  <c r="N115" i="3"/>
  <c r="F115" i="3"/>
  <c r="AF114" i="3"/>
  <c r="X114" i="3"/>
  <c r="P114" i="3"/>
  <c r="H114" i="3"/>
  <c r="AH113" i="3"/>
  <c r="Z113" i="3"/>
  <c r="R113" i="3"/>
  <c r="J113" i="3"/>
  <c r="AJ112" i="3"/>
  <c r="AB112" i="3"/>
  <c r="T112" i="3"/>
  <c r="L112" i="3"/>
  <c r="D112" i="3"/>
  <c r="AD109" i="3"/>
  <c r="V109" i="3"/>
  <c r="N109" i="3"/>
  <c r="F109" i="3"/>
  <c r="AF108" i="3"/>
  <c r="X108" i="3"/>
  <c r="P108" i="3"/>
  <c r="H108" i="3"/>
  <c r="AH107" i="3"/>
  <c r="Z107" i="3"/>
  <c r="R107" i="3"/>
  <c r="J107" i="3"/>
  <c r="AJ106" i="3"/>
  <c r="AB106" i="3"/>
  <c r="T106" i="3"/>
  <c r="L106" i="3"/>
  <c r="D106" i="3"/>
  <c r="AD105" i="3"/>
  <c r="V105" i="3"/>
  <c r="N105" i="3"/>
  <c r="F105" i="3"/>
  <c r="AF104" i="3"/>
  <c r="X104" i="3"/>
  <c r="P104" i="3"/>
  <c r="H104" i="3"/>
  <c r="AH103" i="3"/>
  <c r="Z103" i="3"/>
  <c r="R103" i="3"/>
  <c r="J103" i="3"/>
  <c r="AJ102" i="3"/>
  <c r="AB102" i="3"/>
  <c r="T102" i="3"/>
  <c r="L102" i="3"/>
  <c r="D102" i="3"/>
  <c r="AD101" i="3"/>
  <c r="V101" i="3"/>
  <c r="N101" i="3"/>
  <c r="F101" i="3"/>
  <c r="AF100" i="3"/>
  <c r="X100" i="3"/>
  <c r="P100" i="3"/>
  <c r="H100" i="3"/>
  <c r="AH99" i="3"/>
  <c r="Z99" i="3"/>
  <c r="R99" i="3"/>
  <c r="J99" i="3"/>
  <c r="AJ98" i="3"/>
  <c r="AB98" i="3"/>
  <c r="T98" i="3"/>
  <c r="L98" i="3"/>
  <c r="D98" i="3"/>
  <c r="AD97" i="3"/>
  <c r="V97" i="3"/>
  <c r="N97" i="3"/>
  <c r="F97" i="3"/>
  <c r="K152" i="3"/>
  <c r="D150" i="3"/>
  <c r="H148" i="3"/>
  <c r="Q146" i="3"/>
  <c r="P145" i="3"/>
  <c r="R144" i="3"/>
  <c r="T143" i="3"/>
  <c r="V142" i="3"/>
  <c r="AF141" i="3"/>
  <c r="I141" i="3"/>
  <c r="V140" i="3"/>
  <c r="AJ139" i="3"/>
  <c r="M139" i="3"/>
  <c r="Z136" i="3"/>
  <c r="F136" i="3"/>
  <c r="W134" i="3"/>
  <c r="G134" i="3"/>
  <c r="Y133" i="3"/>
  <c r="I133" i="3"/>
  <c r="AA132" i="3"/>
  <c r="K132" i="3"/>
  <c r="AC131" i="3"/>
  <c r="M131" i="3"/>
  <c r="AE129" i="3"/>
  <c r="Q129" i="3"/>
  <c r="G129" i="3"/>
  <c r="AD128" i="3"/>
  <c r="S128" i="3"/>
  <c r="I128" i="3"/>
  <c r="AF127" i="3"/>
  <c r="U127" i="3"/>
  <c r="M127" i="3"/>
  <c r="E127" i="3"/>
  <c r="AE126" i="3"/>
  <c r="W126" i="3"/>
  <c r="O126" i="3"/>
  <c r="G126" i="3"/>
  <c r="AG125" i="3"/>
  <c r="Y125" i="3"/>
  <c r="Q125" i="3"/>
  <c r="I125" i="3"/>
  <c r="AI124" i="3"/>
  <c r="AA124" i="3"/>
  <c r="S124" i="3"/>
  <c r="K124" i="3"/>
  <c r="C124" i="3"/>
  <c r="AC123" i="3"/>
  <c r="U123" i="3"/>
  <c r="M123" i="3"/>
  <c r="E123" i="3"/>
  <c r="AE122" i="3"/>
  <c r="W122" i="3"/>
  <c r="O122" i="3"/>
  <c r="G122" i="3"/>
  <c r="AG121" i="3"/>
  <c r="Y121" i="3"/>
  <c r="Q121" i="3"/>
  <c r="I121" i="3"/>
  <c r="AI120" i="3"/>
  <c r="AA120" i="3"/>
  <c r="S120" i="3"/>
  <c r="K120" i="3"/>
  <c r="C120" i="3"/>
  <c r="AC119" i="3"/>
  <c r="U119" i="3"/>
  <c r="M119" i="3"/>
  <c r="E119" i="3"/>
  <c r="AE118" i="3"/>
  <c r="W118" i="3"/>
  <c r="O118" i="3"/>
  <c r="G118" i="3"/>
  <c r="AG117" i="3"/>
  <c r="Y117" i="3"/>
  <c r="Q117" i="3"/>
  <c r="I117" i="3"/>
  <c r="AI116" i="3"/>
  <c r="AA116" i="3"/>
  <c r="S116" i="3"/>
  <c r="K116" i="3"/>
  <c r="C116" i="3"/>
  <c r="AC115" i="3"/>
  <c r="U115" i="3"/>
  <c r="M115" i="3"/>
  <c r="E115" i="3"/>
  <c r="AE114" i="3"/>
  <c r="W114" i="3"/>
  <c r="O114" i="3"/>
  <c r="G114" i="3"/>
  <c r="AG113" i="3"/>
  <c r="Y113" i="3"/>
  <c r="Q113" i="3"/>
  <c r="I113" i="3"/>
  <c r="AI112" i="3"/>
  <c r="AA112" i="3"/>
  <c r="S112" i="3"/>
  <c r="K112" i="3"/>
  <c r="C112" i="3"/>
  <c r="AC109" i="3"/>
  <c r="U109" i="3"/>
  <c r="M109" i="3"/>
  <c r="E109" i="3"/>
  <c r="AE108" i="3"/>
  <c r="W108" i="3"/>
  <c r="O108" i="3"/>
  <c r="G108" i="3"/>
  <c r="AG107" i="3"/>
  <c r="Y107" i="3"/>
  <c r="Q107" i="3"/>
  <c r="I107" i="3"/>
  <c r="AI106" i="3"/>
  <c r="AA106" i="3"/>
  <c r="S106" i="3"/>
  <c r="K106" i="3"/>
  <c r="C106" i="3"/>
  <c r="AC105" i="3"/>
  <c r="U105" i="3"/>
  <c r="M105" i="3"/>
  <c r="E105" i="3"/>
  <c r="AE104" i="3"/>
  <c r="W104" i="3"/>
  <c r="O104" i="3"/>
  <c r="G104" i="3"/>
  <c r="AG103" i="3"/>
  <c r="Y103" i="3"/>
  <c r="Q103" i="3"/>
  <c r="I103" i="3"/>
  <c r="AI102" i="3"/>
  <c r="AA102" i="3"/>
  <c r="S102" i="3"/>
  <c r="K102" i="3"/>
  <c r="C102" i="3"/>
  <c r="AC101" i="3"/>
  <c r="U101" i="3"/>
  <c r="M101" i="3"/>
  <c r="E101" i="3"/>
  <c r="AE100" i="3"/>
  <c r="W100" i="3"/>
  <c r="O100" i="3"/>
  <c r="Z151" i="3"/>
  <c r="Y149" i="3"/>
  <c r="AC147" i="3"/>
  <c r="H146" i="3"/>
  <c r="I145" i="3"/>
  <c r="K144" i="3"/>
  <c r="M143" i="3"/>
  <c r="O142" i="3"/>
  <c r="AB141" i="3"/>
  <c r="H141" i="3"/>
  <c r="S140" i="3"/>
  <c r="AF139" i="3"/>
  <c r="L139" i="3"/>
  <c r="W136" i="3"/>
  <c r="AJ134" i="3"/>
  <c r="T134" i="3"/>
  <c r="D134" i="3"/>
  <c r="V133" i="3"/>
  <c r="F133" i="3"/>
  <c r="X132" i="3"/>
  <c r="H132" i="3"/>
  <c r="Z131" i="3"/>
  <c r="J131" i="3"/>
  <c r="AB129" i="3"/>
  <c r="P129" i="3"/>
  <c r="E129" i="3"/>
  <c r="AB128" i="3"/>
  <c r="R128" i="3"/>
  <c r="G128" i="3"/>
  <c r="AD127" i="3"/>
  <c r="T127" i="3"/>
  <c r="L127" i="3"/>
  <c r="D127" i="3"/>
  <c r="AD126" i="3"/>
  <c r="V126" i="3"/>
  <c r="N126" i="3"/>
  <c r="Y151" i="3"/>
  <c r="V149" i="3"/>
  <c r="Z147" i="3"/>
  <c r="G146" i="3"/>
  <c r="H145" i="3"/>
  <c r="J144" i="3"/>
  <c r="L143" i="3"/>
  <c r="N142" i="3"/>
  <c r="Y141" i="3"/>
  <c r="D141" i="3"/>
  <c r="R140" i="3"/>
  <c r="AC139" i="3"/>
  <c r="H139" i="3"/>
  <c r="V136" i="3"/>
  <c r="AG134" i="3"/>
  <c r="Q134" i="3"/>
  <c r="AI133" i="3"/>
  <c r="S133" i="3"/>
  <c r="C133" i="3"/>
  <c r="U132" i="3"/>
  <c r="E132" i="3"/>
  <c r="W131" i="3"/>
  <c r="G131" i="3"/>
  <c r="Y129" i="3"/>
  <c r="O129" i="3"/>
  <c r="D129" i="3"/>
  <c r="AA128" i="3"/>
  <c r="Q128" i="3"/>
  <c r="F128" i="3"/>
  <c r="AC127" i="3"/>
  <c r="S127" i="3"/>
  <c r="K127" i="3"/>
  <c r="C127" i="3"/>
  <c r="AC126" i="3"/>
  <c r="U126" i="3"/>
  <c r="M126" i="3"/>
  <c r="E126" i="3"/>
  <c r="AE125" i="3"/>
  <c r="W125" i="3"/>
  <c r="O125" i="3"/>
  <c r="G125" i="3"/>
  <c r="AG124" i="3"/>
  <c r="Y124" i="3"/>
  <c r="Q124" i="3"/>
  <c r="I124" i="3"/>
  <c r="AI123" i="3"/>
  <c r="AA123" i="3"/>
  <c r="S123" i="3"/>
  <c r="K123" i="3"/>
  <c r="C123" i="3"/>
  <c r="AC122" i="3"/>
  <c r="U122" i="3"/>
  <c r="M122" i="3"/>
  <c r="E122" i="3"/>
  <c r="AE121" i="3"/>
  <c r="W121" i="3"/>
  <c r="O121" i="3"/>
  <c r="G121" i="3"/>
  <c r="AG120" i="3"/>
  <c r="Y120" i="3"/>
  <c r="Q120" i="3"/>
  <c r="I120" i="3"/>
  <c r="AI119" i="3"/>
  <c r="AA119" i="3"/>
  <c r="S119" i="3"/>
  <c r="K119" i="3"/>
  <c r="C119" i="3"/>
  <c r="AC118" i="3"/>
  <c r="U118" i="3"/>
  <c r="M118" i="3"/>
  <c r="E118" i="3"/>
  <c r="AE117" i="3"/>
  <c r="W117" i="3"/>
  <c r="O117" i="3"/>
  <c r="G117" i="3"/>
  <c r="AG116" i="3"/>
  <c r="Y116" i="3"/>
  <c r="Q116" i="3"/>
  <c r="I116" i="3"/>
  <c r="AI115" i="3"/>
  <c r="AA115" i="3"/>
  <c r="S115" i="3"/>
  <c r="K115" i="3"/>
  <c r="C115" i="3"/>
  <c r="AC114" i="3"/>
  <c r="U114" i="3"/>
  <c r="M114" i="3"/>
  <c r="E114" i="3"/>
  <c r="AE113" i="3"/>
  <c r="W113" i="3"/>
  <c r="O113" i="3"/>
  <c r="G113" i="3"/>
  <c r="AG112" i="3"/>
  <c r="Y112" i="3"/>
  <c r="Q112" i="3"/>
  <c r="I112" i="3"/>
  <c r="AI109" i="3"/>
  <c r="AA109" i="3"/>
  <c r="S109" i="3"/>
  <c r="K109" i="3"/>
  <c r="C109" i="3"/>
  <c r="AC108" i="3"/>
  <c r="U108" i="3"/>
  <c r="M108" i="3"/>
  <c r="E108" i="3"/>
  <c r="AE107" i="3"/>
  <c r="W107" i="3"/>
  <c r="O107" i="3"/>
  <c r="G107" i="3"/>
  <c r="AG106" i="3"/>
  <c r="Y106" i="3"/>
  <c r="Q106" i="3"/>
  <c r="I106" i="3"/>
  <c r="AI105" i="3"/>
  <c r="AA105" i="3"/>
  <c r="S105" i="3"/>
  <c r="K105" i="3"/>
  <c r="C105" i="3"/>
  <c r="AC104" i="3"/>
  <c r="U104" i="3"/>
  <c r="M104" i="3"/>
  <c r="E104" i="3"/>
  <c r="AE103" i="3"/>
  <c r="W103" i="3"/>
  <c r="O103" i="3"/>
  <c r="G103" i="3"/>
  <c r="AG102" i="3"/>
  <c r="Y102" i="3"/>
  <c r="Q102" i="3"/>
  <c r="I102" i="3"/>
  <c r="AI101" i="3"/>
  <c r="AA101" i="3"/>
  <c r="S101" i="3"/>
  <c r="K101" i="3"/>
  <c r="C101" i="3"/>
  <c r="AC100" i="3"/>
  <c r="U100" i="3"/>
  <c r="M100" i="3"/>
  <c r="E100" i="3"/>
  <c r="AE99" i="3"/>
  <c r="W99" i="3"/>
  <c r="O99" i="3"/>
  <c r="G99" i="3"/>
  <c r="AG98" i="3"/>
  <c r="Y98" i="3"/>
  <c r="Q98" i="3"/>
  <c r="I98" i="3"/>
  <c r="AI97" i="3"/>
  <c r="AA97" i="3"/>
  <c r="S97" i="3"/>
  <c r="K97" i="3"/>
  <c r="C97" i="3"/>
  <c r="V154" i="3"/>
  <c r="E151" i="3"/>
  <c r="I149" i="3"/>
  <c r="M147" i="3"/>
  <c r="AG145" i="3"/>
  <c r="AI144" i="3"/>
  <c r="C144" i="3"/>
  <c r="E143" i="3"/>
  <c r="J142" i="3"/>
  <c r="X141" i="3"/>
  <c r="AI140" i="3"/>
  <c r="N140" i="3"/>
  <c r="AB139" i="3"/>
  <c r="E139" i="3"/>
  <c r="R136" i="3"/>
  <c r="AF134" i="3"/>
  <c r="P134" i="3"/>
  <c r="AH133" i="3"/>
  <c r="R133" i="3"/>
  <c r="AJ132" i="3"/>
  <c r="T132" i="3"/>
  <c r="D132" i="3"/>
  <c r="V131" i="3"/>
  <c r="F131" i="3"/>
  <c r="X129" i="3"/>
  <c r="M129" i="3"/>
  <c r="AJ128" i="3"/>
  <c r="Z128" i="3"/>
  <c r="O128" i="3"/>
  <c r="D128" i="3"/>
  <c r="AB127" i="3"/>
  <c r="R127" i="3"/>
  <c r="J127" i="3"/>
  <c r="AJ126" i="3"/>
  <c r="AB126" i="3"/>
  <c r="T126" i="3"/>
  <c r="L126" i="3"/>
  <c r="D126" i="3"/>
  <c r="AD125" i="3"/>
  <c r="V125" i="3"/>
  <c r="N125" i="3"/>
  <c r="F125" i="3"/>
  <c r="AF124" i="3"/>
  <c r="X124" i="3"/>
  <c r="P124" i="3"/>
  <c r="H124" i="3"/>
  <c r="AH123" i="3"/>
  <c r="Z123" i="3"/>
  <c r="R123" i="3"/>
  <c r="J123" i="3"/>
  <c r="AJ122" i="3"/>
  <c r="AB122" i="3"/>
  <c r="T122" i="3"/>
  <c r="L122" i="3"/>
  <c r="D122" i="3"/>
  <c r="AD121" i="3"/>
  <c r="V121" i="3"/>
  <c r="N121" i="3"/>
  <c r="F121" i="3"/>
  <c r="AF120" i="3"/>
  <c r="X120" i="3"/>
  <c r="P120" i="3"/>
  <c r="H120" i="3"/>
  <c r="AH119" i="3"/>
  <c r="Z119" i="3"/>
  <c r="R119" i="3"/>
  <c r="J119" i="3"/>
  <c r="AJ118" i="3"/>
  <c r="AB118" i="3"/>
  <c r="T118" i="3"/>
  <c r="L118" i="3"/>
  <c r="D118" i="3"/>
  <c r="AD117" i="3"/>
  <c r="V117" i="3"/>
  <c r="N117" i="3"/>
  <c r="F117" i="3"/>
  <c r="AF116" i="3"/>
  <c r="X116" i="3"/>
  <c r="P116" i="3"/>
  <c r="H116" i="3"/>
  <c r="AH115" i="3"/>
  <c r="Z115" i="3"/>
  <c r="R115" i="3"/>
  <c r="J115" i="3"/>
  <c r="AJ114" i="3"/>
  <c r="AB114" i="3"/>
  <c r="T114" i="3"/>
  <c r="L114" i="3"/>
  <c r="D114" i="3"/>
  <c r="AD113" i="3"/>
  <c r="V113" i="3"/>
  <c r="N113" i="3"/>
  <c r="F113" i="3"/>
  <c r="AF112" i="3"/>
  <c r="X112" i="3"/>
  <c r="P112" i="3"/>
  <c r="H112" i="3"/>
  <c r="AH109" i="3"/>
  <c r="Z109" i="3"/>
  <c r="R109" i="3"/>
  <c r="J109" i="3"/>
  <c r="AJ108" i="3"/>
  <c r="AB108" i="3"/>
  <c r="T108" i="3"/>
  <c r="L108" i="3"/>
  <c r="D108" i="3"/>
  <c r="AD107" i="3"/>
  <c r="V107" i="3"/>
  <c r="N107" i="3"/>
  <c r="F107" i="3"/>
  <c r="AF106" i="3"/>
  <c r="X106" i="3"/>
  <c r="P106" i="3"/>
  <c r="H106" i="3"/>
  <c r="AH105" i="3"/>
  <c r="Z105" i="3"/>
  <c r="R105" i="3"/>
  <c r="J105" i="3"/>
  <c r="AJ104" i="3"/>
  <c r="AB104" i="3"/>
  <c r="T104" i="3"/>
  <c r="L104" i="3"/>
  <c r="D104" i="3"/>
  <c r="AD103" i="3"/>
  <c r="V103" i="3"/>
  <c r="N103" i="3"/>
  <c r="F103" i="3"/>
  <c r="AF102" i="3"/>
  <c r="X102" i="3"/>
  <c r="P102" i="3"/>
  <c r="H102" i="3"/>
  <c r="AH101" i="3"/>
  <c r="Z101" i="3"/>
  <c r="R101" i="3"/>
  <c r="J101" i="3"/>
  <c r="AJ100" i="3"/>
  <c r="AB100" i="3"/>
  <c r="T100" i="3"/>
  <c r="L100" i="3"/>
  <c r="D100" i="3"/>
  <c r="AD99" i="3"/>
  <c r="V99" i="3"/>
  <c r="N99" i="3"/>
  <c r="F99" i="3"/>
  <c r="AF98" i="3"/>
  <c r="X98" i="3"/>
  <c r="P98" i="3"/>
  <c r="H98" i="3"/>
  <c r="AH97" i="3"/>
  <c r="Z97" i="3"/>
  <c r="R97" i="3"/>
  <c r="J97" i="3"/>
  <c r="U154" i="3"/>
  <c r="AJ150" i="3"/>
  <c r="F149" i="3"/>
  <c r="J147" i="3"/>
  <c r="AF145" i="3"/>
  <c r="AH144" i="3"/>
  <c r="AJ143" i="3"/>
  <c r="D143" i="3"/>
  <c r="G142" i="3"/>
  <c r="T141" i="3"/>
  <c r="AH140" i="3"/>
  <c r="K140" i="3"/>
  <c r="X139" i="3"/>
  <c r="D139" i="3"/>
  <c r="O136" i="3"/>
  <c r="AE134" i="3"/>
  <c r="O134" i="3"/>
  <c r="AG133" i="3"/>
  <c r="Q133" i="3"/>
  <c r="AI132" i="3"/>
  <c r="S132" i="3"/>
  <c r="C132" i="3"/>
  <c r="U131" i="3"/>
  <c r="E131" i="3"/>
  <c r="W129" i="3"/>
  <c r="L129" i="3"/>
  <c r="AI128" i="3"/>
  <c r="Y128" i="3"/>
  <c r="N128" i="3"/>
  <c r="C128" i="3"/>
  <c r="AA127" i="3"/>
  <c r="Q127" i="3"/>
  <c r="I127" i="3"/>
  <c r="AI126" i="3"/>
  <c r="AA126" i="3"/>
  <c r="S126" i="3"/>
  <c r="K126" i="3"/>
  <c r="C126" i="3"/>
  <c r="AC125" i="3"/>
  <c r="U125" i="3"/>
  <c r="M125" i="3"/>
  <c r="E125" i="3"/>
  <c r="AE124" i="3"/>
  <c r="W124" i="3"/>
  <c r="O124" i="3"/>
  <c r="G124" i="3"/>
  <c r="AG123" i="3"/>
  <c r="Y123" i="3"/>
  <c r="Q123" i="3"/>
  <c r="I123" i="3"/>
  <c r="AI122" i="3"/>
  <c r="AA122" i="3"/>
  <c r="S122" i="3"/>
  <c r="K122" i="3"/>
  <c r="C122" i="3"/>
  <c r="AC121" i="3"/>
  <c r="U121" i="3"/>
  <c r="M121" i="3"/>
  <c r="E121" i="3"/>
  <c r="AE120" i="3"/>
  <c r="W120" i="3"/>
  <c r="O120" i="3"/>
  <c r="G120" i="3"/>
  <c r="AG119" i="3"/>
  <c r="Y119" i="3"/>
  <c r="Q119" i="3"/>
  <c r="I119" i="3"/>
  <c r="AI118" i="3"/>
  <c r="AA118" i="3"/>
  <c r="S118" i="3"/>
  <c r="K118" i="3"/>
  <c r="C118" i="3"/>
  <c r="AC117" i="3"/>
  <c r="U117" i="3"/>
  <c r="M117" i="3"/>
  <c r="E117" i="3"/>
  <c r="AE116" i="3"/>
  <c r="W116" i="3"/>
  <c r="O116" i="3"/>
  <c r="G116" i="3"/>
  <c r="AG115" i="3"/>
  <c r="Y115" i="3"/>
  <c r="Q115" i="3"/>
  <c r="I115" i="3"/>
  <c r="AI114" i="3"/>
  <c r="AA114" i="3"/>
  <c r="S114" i="3"/>
  <c r="K114" i="3"/>
  <c r="C114" i="3"/>
  <c r="AC113" i="3"/>
  <c r="U113" i="3"/>
  <c r="M113" i="3"/>
  <c r="E113" i="3"/>
  <c r="AE112" i="3"/>
  <c r="W112" i="3"/>
  <c r="O112" i="3"/>
  <c r="G112" i="3"/>
  <c r="AG109" i="3"/>
  <c r="Y109" i="3"/>
  <c r="Q109" i="3"/>
  <c r="I109" i="3"/>
  <c r="AI108" i="3"/>
  <c r="AA108" i="3"/>
  <c r="S108" i="3"/>
  <c r="K108" i="3"/>
  <c r="C108" i="3"/>
  <c r="AC107" i="3"/>
  <c r="U107" i="3"/>
  <c r="M107" i="3"/>
  <c r="E107" i="3"/>
  <c r="AE106" i="3"/>
  <c r="W106" i="3"/>
  <c r="O106" i="3"/>
  <c r="G106" i="3"/>
  <c r="AG105" i="3"/>
  <c r="Y105" i="3"/>
  <c r="Q105" i="3"/>
  <c r="I105" i="3"/>
  <c r="AI104" i="3"/>
  <c r="AA104" i="3"/>
  <c r="S104" i="3"/>
  <c r="K104" i="3"/>
  <c r="C104" i="3"/>
  <c r="AC103" i="3"/>
  <c r="U103" i="3"/>
  <c r="M103" i="3"/>
  <c r="E103" i="3"/>
  <c r="AE102" i="3"/>
  <c r="W102" i="3"/>
  <c r="O102" i="3"/>
  <c r="G102" i="3"/>
  <c r="AG101" i="3"/>
  <c r="Y101" i="3"/>
  <c r="Q101" i="3"/>
  <c r="I101" i="3"/>
  <c r="AI100" i="3"/>
  <c r="AA100" i="3"/>
  <c r="S100" i="3"/>
  <c r="K100" i="3"/>
  <c r="C100" i="3"/>
  <c r="AC99" i="3"/>
  <c r="U99" i="3"/>
  <c r="M99" i="3"/>
  <c r="E99" i="3"/>
  <c r="AE98" i="3"/>
  <c r="W98" i="3"/>
  <c r="O98" i="3"/>
  <c r="G98" i="3"/>
  <c r="AG97" i="3"/>
  <c r="Y97" i="3"/>
  <c r="Q97" i="3"/>
  <c r="I97" i="3"/>
  <c r="AI152" i="3"/>
  <c r="Y145" i="3"/>
  <c r="F142" i="3"/>
  <c r="U139" i="3"/>
  <c r="L134" i="3"/>
  <c r="P132" i="3"/>
  <c r="U129" i="3"/>
  <c r="L128" i="3"/>
  <c r="H127" i="3"/>
  <c r="J126" i="3"/>
  <c r="X125" i="3"/>
  <c r="C125" i="3"/>
  <c r="N124" i="3"/>
  <c r="AB123" i="3"/>
  <c r="G123" i="3"/>
  <c r="R122" i="3"/>
  <c r="AF121" i="3"/>
  <c r="K121" i="3"/>
  <c r="V120" i="3"/>
  <c r="AJ119" i="3"/>
  <c r="O119" i="3"/>
  <c r="Z118" i="3"/>
  <c r="F118" i="3"/>
  <c r="S117" i="3"/>
  <c r="AD116" i="3"/>
  <c r="J116" i="3"/>
  <c r="W115" i="3"/>
  <c r="AH114" i="3"/>
  <c r="N114" i="3"/>
  <c r="AA113" i="3"/>
  <c r="D113" i="3"/>
  <c r="R112" i="3"/>
  <c r="AE109" i="3"/>
  <c r="H109" i="3"/>
  <c r="V108" i="3"/>
  <c r="AI107" i="3"/>
  <c r="L107" i="3"/>
  <c r="Z106" i="3"/>
  <c r="E106" i="3"/>
  <c r="P105" i="3"/>
  <c r="AD104" i="3"/>
  <c r="I104" i="3"/>
  <c r="T103" i="3"/>
  <c r="AH102" i="3"/>
  <c r="M102" i="3"/>
  <c r="X101" i="3"/>
  <c r="D101" i="3"/>
  <c r="Q100" i="3"/>
  <c r="AG99" i="3"/>
  <c r="Q99" i="3"/>
  <c r="AI98" i="3"/>
  <c r="S98" i="3"/>
  <c r="C98" i="3"/>
  <c r="U97" i="3"/>
  <c r="E97" i="3"/>
  <c r="AF152" i="3"/>
  <c r="X145" i="3"/>
  <c r="AJ141" i="3"/>
  <c r="T139" i="3"/>
  <c r="I134" i="3"/>
  <c r="M132" i="3"/>
  <c r="T129" i="3"/>
  <c r="K128" i="3"/>
  <c r="G127" i="3"/>
  <c r="I126" i="3"/>
  <c r="T125" i="3"/>
  <c r="AH124" i="3"/>
  <c r="M124" i="3"/>
  <c r="X123" i="3"/>
  <c r="D123" i="3"/>
  <c r="Q122" i="3"/>
  <c r="AB121" i="3"/>
  <c r="H121" i="3"/>
  <c r="U120" i="3"/>
  <c r="AF119" i="3"/>
  <c r="L119" i="3"/>
  <c r="Y118" i="3"/>
  <c r="AJ117" i="3"/>
  <c r="P117" i="3"/>
  <c r="AC116" i="3"/>
  <c r="F116" i="3"/>
  <c r="T115" i="3"/>
  <c r="AG114" i="3"/>
  <c r="J114" i="3"/>
  <c r="X113" i="3"/>
  <c r="C113" i="3"/>
  <c r="N112" i="3"/>
  <c r="AB109" i="3"/>
  <c r="G109" i="3"/>
  <c r="R108" i="3"/>
  <c r="AF107" i="3"/>
  <c r="K107" i="3"/>
  <c r="V106" i="3"/>
  <c r="AJ105" i="3"/>
  <c r="O105" i="3"/>
  <c r="Z104" i="3"/>
  <c r="F104" i="3"/>
  <c r="S103" i="3"/>
  <c r="AD102" i="3"/>
  <c r="J102" i="3"/>
  <c r="W101" i="3"/>
  <c r="AH100" i="3"/>
  <c r="N100" i="3"/>
  <c r="AF99" i="3"/>
  <c r="P99" i="3"/>
  <c r="AH98" i="3"/>
  <c r="R98" i="3"/>
  <c r="AJ97" i="3"/>
  <c r="T97" i="3"/>
  <c r="D97" i="3"/>
  <c r="W150" i="3"/>
  <c r="AA144" i="3"/>
  <c r="Q141" i="3"/>
  <c r="AH136" i="3"/>
  <c r="AD133" i="3"/>
  <c r="AH131" i="3"/>
  <c r="J129" i="3"/>
  <c r="AJ127" i="3"/>
  <c r="AH126" i="3"/>
  <c r="F126" i="3"/>
  <c r="S125" i="3"/>
  <c r="AD124" i="3"/>
  <c r="J124" i="3"/>
  <c r="W123" i="3"/>
  <c r="AH122" i="3"/>
  <c r="N122" i="3"/>
  <c r="AA121" i="3"/>
  <c r="D121" i="3"/>
  <c r="R120" i="3"/>
  <c r="AE119" i="3"/>
  <c r="H119" i="3"/>
  <c r="V118" i="3"/>
  <c r="AI117" i="3"/>
  <c r="L117" i="3"/>
  <c r="Z116" i="3"/>
  <c r="E116" i="3"/>
  <c r="P115" i="3"/>
  <c r="AD114" i="3"/>
  <c r="I114" i="3"/>
  <c r="T113" i="3"/>
  <c r="AH112" i="3"/>
  <c r="M112" i="3"/>
  <c r="X109" i="3"/>
  <c r="D109" i="3"/>
  <c r="Q108" i="3"/>
  <c r="AB107" i="3"/>
  <c r="H107" i="3"/>
  <c r="U106" i="3"/>
  <c r="AF105" i="3"/>
  <c r="L105" i="3"/>
  <c r="Y104" i="3"/>
  <c r="AJ103" i="3"/>
  <c r="P103" i="3"/>
  <c r="AC102" i="3"/>
  <c r="F102" i="3"/>
  <c r="T101" i="3"/>
  <c r="AG100" i="3"/>
  <c r="J100" i="3"/>
  <c r="AB99" i="3"/>
  <c r="L99" i="3"/>
  <c r="AD98" i="3"/>
  <c r="N98" i="3"/>
  <c r="AF97" i="3"/>
  <c r="P97" i="3"/>
  <c r="T150" i="3"/>
  <c r="Z144" i="3"/>
  <c r="P141" i="3"/>
  <c r="AE136" i="3"/>
  <c r="AA133" i="3"/>
  <c r="AE131" i="3"/>
  <c r="I129" i="3"/>
  <c r="AI127" i="3"/>
  <c r="AG126" i="3"/>
  <c r="AJ125" i="3"/>
  <c r="P125" i="3"/>
  <c r="AC124" i="3"/>
  <c r="F124" i="3"/>
  <c r="T123" i="3"/>
  <c r="AG122" i="3"/>
  <c r="J122" i="3"/>
  <c r="X121" i="3"/>
  <c r="C121" i="3"/>
  <c r="N120" i="3"/>
  <c r="AB119" i="3"/>
  <c r="G119" i="3"/>
  <c r="R118" i="3"/>
  <c r="AF117" i="3"/>
  <c r="K117" i="3"/>
  <c r="V116" i="3"/>
  <c r="AJ115" i="3"/>
  <c r="O115" i="3"/>
  <c r="Z114" i="3"/>
  <c r="F114" i="3"/>
  <c r="S113" i="3"/>
  <c r="AD112" i="3"/>
  <c r="J112" i="3"/>
  <c r="W109" i="3"/>
  <c r="AH108" i="3"/>
  <c r="N108" i="3"/>
  <c r="AA107" i="3"/>
  <c r="D107" i="3"/>
  <c r="R106" i="3"/>
  <c r="AE105" i="3"/>
  <c r="H105" i="3"/>
  <c r="V104" i="3"/>
  <c r="AI103" i="3"/>
  <c r="L103" i="3"/>
  <c r="Z102" i="3"/>
  <c r="E102" i="3"/>
  <c r="P101" i="3"/>
  <c r="AD100" i="3"/>
  <c r="I100" i="3"/>
  <c r="AA99" i="3"/>
  <c r="K99" i="3"/>
  <c r="AC98" i="3"/>
  <c r="M98" i="3"/>
  <c r="AE97" i="3"/>
  <c r="O97" i="3"/>
  <c r="AA148" i="3"/>
  <c r="AC143" i="3"/>
  <c r="AD140" i="3"/>
  <c r="N136" i="3"/>
  <c r="N133" i="3"/>
  <c r="R131" i="3"/>
  <c r="AH128" i="3"/>
  <c r="Y127" i="3"/>
  <c r="Z126" i="3"/>
  <c r="AI125" i="3"/>
  <c r="L125" i="3"/>
  <c r="Z124" i="3"/>
  <c r="E124" i="3"/>
  <c r="P123" i="3"/>
  <c r="AD122" i="3"/>
  <c r="I122" i="3"/>
  <c r="T121" i="3"/>
  <c r="AH120" i="3"/>
  <c r="M120" i="3"/>
  <c r="X119" i="3"/>
  <c r="D119" i="3"/>
  <c r="Q118" i="3"/>
  <c r="AB117" i="3"/>
  <c r="H117" i="3"/>
  <c r="U116" i="3"/>
  <c r="AF115" i="3"/>
  <c r="L115" i="3"/>
  <c r="Y114" i="3"/>
  <c r="AJ113" i="3"/>
  <c r="P113" i="3"/>
  <c r="AC112" i="3"/>
  <c r="F112" i="3"/>
  <c r="T109" i="3"/>
  <c r="AG108" i="3"/>
  <c r="J108" i="3"/>
  <c r="X107" i="3"/>
  <c r="C107" i="3"/>
  <c r="N106" i="3"/>
  <c r="AB105" i="3"/>
  <c r="G105" i="3"/>
  <c r="R104" i="3"/>
  <c r="AF103" i="3"/>
  <c r="K103" i="3"/>
  <c r="V102" i="3"/>
  <c r="AJ101" i="3"/>
  <c r="O101" i="3"/>
  <c r="Z100" i="3"/>
  <c r="G100" i="3"/>
  <c r="Y99" i="3"/>
  <c r="I99" i="3"/>
  <c r="AA98" i="3"/>
  <c r="K98" i="3"/>
  <c r="AC97" i="3"/>
  <c r="M97" i="3"/>
  <c r="X148" i="3"/>
  <c r="AB143" i="3"/>
  <c r="AA140" i="3"/>
  <c r="J136" i="3"/>
  <c r="K133" i="3"/>
  <c r="O131" i="3"/>
  <c r="AG128" i="3"/>
  <c r="X127" i="3"/>
  <c r="Y126" i="3"/>
  <c r="AF125" i="3"/>
  <c r="K125" i="3"/>
  <c r="V124" i="3"/>
  <c r="AJ123" i="3"/>
  <c r="O123" i="3"/>
  <c r="Z122" i="3"/>
  <c r="F122" i="3"/>
  <c r="S121" i="3"/>
  <c r="AD120" i="3"/>
  <c r="J120" i="3"/>
  <c r="W119" i="3"/>
  <c r="AH118" i="3"/>
  <c r="N118" i="3"/>
  <c r="AA117" i="3"/>
  <c r="D117" i="3"/>
  <c r="R116" i="3"/>
  <c r="AE115" i="3"/>
  <c r="H115" i="3"/>
  <c r="V114" i="3"/>
  <c r="AI113" i="3"/>
  <c r="L113" i="3"/>
  <c r="Z112" i="3"/>
  <c r="E112" i="3"/>
  <c r="P109" i="3"/>
  <c r="AD108" i="3"/>
  <c r="I108" i="3"/>
  <c r="T107" i="3"/>
  <c r="AH106" i="3"/>
  <c r="M106" i="3"/>
  <c r="X105" i="3"/>
  <c r="D105" i="3"/>
  <c r="Q104" i="3"/>
  <c r="AB103" i="3"/>
  <c r="H103" i="3"/>
  <c r="U102" i="3"/>
  <c r="AF101" i="3"/>
  <c r="L101" i="3"/>
  <c r="Y100" i="3"/>
  <c r="F100" i="3"/>
  <c r="X99" i="3"/>
  <c r="H99" i="3"/>
  <c r="Z98" i="3"/>
  <c r="J98" i="3"/>
  <c r="AB97" i="3"/>
  <c r="L97" i="3"/>
  <c r="AE146" i="3"/>
  <c r="AE142" i="3"/>
  <c r="J140" i="3"/>
  <c r="AB134" i="3"/>
  <c r="AF132" i="3"/>
  <c r="AJ129" i="3"/>
  <c r="W128" i="3"/>
  <c r="P127" i="3"/>
  <c r="R126" i="3"/>
  <c r="AB125" i="3"/>
  <c r="H125" i="3"/>
  <c r="U124" i="3"/>
  <c r="AF123" i="3"/>
  <c r="L123" i="3"/>
  <c r="Y122" i="3"/>
  <c r="AJ121" i="3"/>
  <c r="P121" i="3"/>
  <c r="AC120" i="3"/>
  <c r="F120" i="3"/>
  <c r="T119" i="3"/>
  <c r="AG118" i="3"/>
  <c r="J118" i="3"/>
  <c r="X117" i="3"/>
  <c r="C117" i="3"/>
  <c r="N116" i="3"/>
  <c r="AB115" i="3"/>
  <c r="G115" i="3"/>
  <c r="R114" i="3"/>
  <c r="AF113" i="3"/>
  <c r="K113" i="3"/>
  <c r="V112" i="3"/>
  <c r="AJ109" i="3"/>
  <c r="O109" i="3"/>
  <c r="Z108" i="3"/>
  <c r="F108" i="3"/>
  <c r="S107" i="3"/>
  <c r="AD106" i="3"/>
  <c r="J106" i="3"/>
  <c r="W105" i="3"/>
  <c r="AH104" i="3"/>
  <c r="N104" i="3"/>
  <c r="AA103" i="3"/>
  <c r="D103" i="3"/>
  <c r="R102" i="3"/>
  <c r="AE101" i="3"/>
  <c r="H101" i="3"/>
  <c r="V100" i="3"/>
  <c r="AJ99" i="3"/>
  <c r="T99" i="3"/>
  <c r="D99" i="3"/>
  <c r="V98" i="3"/>
  <c r="F98" i="3"/>
  <c r="X97" i="3"/>
  <c r="H97" i="3"/>
  <c r="G97" i="3"/>
  <c r="G101" i="3"/>
  <c r="F106" i="3"/>
  <c r="H113" i="3"/>
  <c r="I118" i="3"/>
  <c r="H123" i="3"/>
  <c r="AG129" i="3"/>
  <c r="AE162" i="2"/>
  <c r="AE161" i="2"/>
  <c r="AE163" i="2"/>
  <c r="F100" i="2"/>
  <c r="N104" i="2"/>
  <c r="W137" i="2"/>
  <c r="Q140" i="2"/>
  <c r="G145" i="2"/>
  <c r="Y148" i="2"/>
  <c r="AA166" i="2"/>
  <c r="O155" i="2"/>
  <c r="AM155" i="2"/>
  <c r="Y158" i="2"/>
  <c r="Y165" i="2"/>
  <c r="R163" i="2"/>
  <c r="R162" i="2"/>
  <c r="Z163" i="2"/>
  <c r="Z162" i="2"/>
  <c r="AH163" i="2"/>
  <c r="AH162" i="2"/>
  <c r="G97" i="2"/>
  <c r="O97" i="2"/>
  <c r="W97" i="2"/>
  <c r="AE97" i="2"/>
  <c r="E98" i="2"/>
  <c r="M98" i="2"/>
  <c r="U98" i="2"/>
  <c r="AC98" i="2"/>
  <c r="AK98" i="2"/>
  <c r="K99" i="2"/>
  <c r="S99" i="2"/>
  <c r="AA99" i="2"/>
  <c r="AI99" i="2"/>
  <c r="I100" i="2"/>
  <c r="Q100" i="2"/>
  <c r="Y100" i="2"/>
  <c r="AG100" i="2"/>
  <c r="G101" i="2"/>
  <c r="O101" i="2"/>
  <c r="W101" i="2"/>
  <c r="AE101" i="2"/>
  <c r="E102" i="2"/>
  <c r="M102" i="2"/>
  <c r="U102" i="2"/>
  <c r="AC102" i="2"/>
  <c r="AK102" i="2"/>
  <c r="K103" i="2"/>
  <c r="S103" i="2"/>
  <c r="AA103" i="2"/>
  <c r="AI103" i="2"/>
  <c r="I104" i="2"/>
  <c r="Q104" i="2"/>
  <c r="Y104" i="2"/>
  <c r="AG104" i="2"/>
  <c r="G105" i="2"/>
  <c r="O105" i="2"/>
  <c r="W105" i="2"/>
  <c r="AE105" i="2"/>
  <c r="E106" i="2"/>
  <c r="M106" i="2"/>
  <c r="U106" i="2"/>
  <c r="AC106" i="2"/>
  <c r="AK106" i="2"/>
  <c r="K107" i="2"/>
  <c r="S107" i="2"/>
  <c r="AA107" i="2"/>
  <c r="AI107" i="2"/>
  <c r="J137" i="2"/>
  <c r="R137" i="2"/>
  <c r="Z137" i="2"/>
  <c r="AH137" i="2"/>
  <c r="H138" i="2"/>
  <c r="P138" i="2"/>
  <c r="X138" i="2"/>
  <c r="AF138" i="2"/>
  <c r="F139" i="2"/>
  <c r="N139" i="2"/>
  <c r="V139" i="2"/>
  <c r="AD139" i="2"/>
  <c r="AL139" i="2"/>
  <c r="J141" i="2"/>
  <c r="R141" i="2"/>
  <c r="Z141" i="2"/>
  <c r="AH141" i="2"/>
  <c r="N143" i="2"/>
  <c r="V143" i="2"/>
  <c r="J145" i="2"/>
  <c r="R145" i="2"/>
  <c r="Z145" i="2"/>
  <c r="AH145" i="2"/>
  <c r="H146" i="2"/>
  <c r="P146" i="2"/>
  <c r="X146" i="2"/>
  <c r="AF146" i="2"/>
  <c r="F147" i="2"/>
  <c r="N147" i="2"/>
  <c r="V147" i="2"/>
  <c r="AD147" i="2"/>
  <c r="AL147" i="2"/>
  <c r="L148" i="2"/>
  <c r="T148" i="2"/>
  <c r="AB148" i="2"/>
  <c r="AJ148" i="2"/>
  <c r="J149" i="2"/>
  <c r="R149" i="2"/>
  <c r="Z149" i="2"/>
  <c r="AH149" i="2"/>
  <c r="F153" i="2"/>
  <c r="N153" i="2"/>
  <c r="V153" i="2"/>
  <c r="AD153" i="2"/>
  <c r="AL153" i="2"/>
  <c r="T154" i="2"/>
  <c r="J155" i="2"/>
  <c r="R155" i="2"/>
  <c r="Z155" i="2"/>
  <c r="AH155" i="2"/>
  <c r="F157" i="2"/>
  <c r="N157" i="2"/>
  <c r="V157" i="2"/>
  <c r="AD157" i="2"/>
  <c r="AL157" i="2"/>
  <c r="Q160" i="2"/>
  <c r="X162" i="2"/>
  <c r="W97" i="3"/>
  <c r="AB101" i="3"/>
  <c r="AC106" i="3"/>
  <c r="AB113" i="3"/>
  <c r="AD118" i="3"/>
  <c r="AE123" i="3"/>
  <c r="AC132" i="3"/>
  <c r="AG164" i="2"/>
  <c r="AG165" i="2"/>
  <c r="AG159" i="2"/>
  <c r="V100" i="2"/>
  <c r="O137" i="2"/>
  <c r="AG140" i="2"/>
  <c r="W145" i="2"/>
  <c r="G149" i="2"/>
  <c r="AE155" i="2"/>
  <c r="M165" i="2"/>
  <c r="M164" i="2"/>
  <c r="M160" i="2"/>
  <c r="U165" i="2"/>
  <c r="U164" i="2"/>
  <c r="U159" i="2"/>
  <c r="U160" i="2"/>
  <c r="AC165" i="2"/>
  <c r="AC159" i="2"/>
  <c r="AC164" i="2"/>
  <c r="AC160" i="2"/>
  <c r="AK165" i="2"/>
  <c r="AK159" i="2"/>
  <c r="AK164" i="2"/>
  <c r="AK160" i="2"/>
  <c r="K163" i="2"/>
  <c r="K162" i="2"/>
  <c r="K161" i="2"/>
  <c r="S163" i="2"/>
  <c r="S162" i="2"/>
  <c r="S161" i="2"/>
  <c r="S166" i="2" s="1"/>
  <c r="AA163" i="2"/>
  <c r="AA162" i="2"/>
  <c r="AA161" i="2"/>
  <c r="AI163" i="2"/>
  <c r="AI162" i="2"/>
  <c r="AI161" i="2"/>
  <c r="F98" i="2"/>
  <c r="N98" i="2"/>
  <c r="V98" i="2"/>
  <c r="AD98" i="2"/>
  <c r="AL98" i="2"/>
  <c r="L99" i="2"/>
  <c r="T99" i="2"/>
  <c r="AB99" i="2"/>
  <c r="AJ99" i="2"/>
  <c r="J100" i="2"/>
  <c r="R100" i="2"/>
  <c r="Z100" i="2"/>
  <c r="AH100" i="2"/>
  <c r="H101" i="2"/>
  <c r="P101" i="2"/>
  <c r="X101" i="2"/>
  <c r="AF101" i="2"/>
  <c r="F102" i="2"/>
  <c r="N102" i="2"/>
  <c r="V102" i="2"/>
  <c r="AD102" i="2"/>
  <c r="AL102" i="2"/>
  <c r="L103" i="2"/>
  <c r="T103" i="2"/>
  <c r="AB103" i="2"/>
  <c r="AJ103" i="2"/>
  <c r="J104" i="2"/>
  <c r="R104" i="2"/>
  <c r="Z104" i="2"/>
  <c r="AH104" i="2"/>
  <c r="H105" i="2"/>
  <c r="P105" i="2"/>
  <c r="X105" i="2"/>
  <c r="AF105" i="2"/>
  <c r="F106" i="2"/>
  <c r="N106" i="2"/>
  <c r="V106" i="2"/>
  <c r="AD106" i="2"/>
  <c r="AL106" i="2"/>
  <c r="L107" i="2"/>
  <c r="T107" i="2"/>
  <c r="AB107" i="2"/>
  <c r="AJ107" i="2"/>
  <c r="K137" i="2"/>
  <c r="S137" i="2"/>
  <c r="AA137" i="2"/>
  <c r="AI137" i="2"/>
  <c r="I138" i="2"/>
  <c r="Q138" i="2"/>
  <c r="Y138" i="2"/>
  <c r="AG138" i="2"/>
  <c r="G139" i="2"/>
  <c r="O139" i="2"/>
  <c r="W139" i="2"/>
  <c r="AE139" i="2"/>
  <c r="AM139" i="2"/>
  <c r="M140" i="2"/>
  <c r="U140" i="2"/>
  <c r="AC140" i="2"/>
  <c r="AK140" i="2"/>
  <c r="K141" i="2"/>
  <c r="S141" i="2"/>
  <c r="AA141" i="2"/>
  <c r="AI141" i="2"/>
  <c r="I142" i="2"/>
  <c r="Q142" i="2"/>
  <c r="Y142" i="2"/>
  <c r="AG142" i="2"/>
  <c r="M144" i="2"/>
  <c r="U144" i="2"/>
  <c r="AC144" i="2"/>
  <c r="AK144" i="2"/>
  <c r="K145" i="2"/>
  <c r="S145" i="2"/>
  <c r="AA145" i="2"/>
  <c r="AI145" i="2"/>
  <c r="I146" i="2"/>
  <c r="Q146" i="2"/>
  <c r="Y146" i="2"/>
  <c r="AG146" i="2"/>
  <c r="G147" i="2"/>
  <c r="O147" i="2"/>
  <c r="W147" i="2"/>
  <c r="AE147" i="2"/>
  <c r="AM147" i="2"/>
  <c r="M148" i="2"/>
  <c r="U148" i="2"/>
  <c r="AC148" i="2"/>
  <c r="AK148" i="2"/>
  <c r="K149" i="2"/>
  <c r="S149" i="2"/>
  <c r="AA149" i="2"/>
  <c r="AI149" i="2"/>
  <c r="G153" i="2"/>
  <c r="O153" i="2"/>
  <c r="W153" i="2"/>
  <c r="AE153" i="2"/>
  <c r="AM153" i="2"/>
  <c r="AM166" i="2" s="1"/>
  <c r="K155" i="2"/>
  <c r="K166" i="2" s="1"/>
  <c r="S155" i="2"/>
  <c r="AA155" i="2"/>
  <c r="AI155" i="2"/>
  <c r="Q156" i="2"/>
  <c r="Y156" i="2"/>
  <c r="AG156" i="2"/>
  <c r="G157" i="2"/>
  <c r="O157" i="2"/>
  <c r="W157" i="2"/>
  <c r="AE157" i="2"/>
  <c r="AM157" i="2"/>
  <c r="M158" i="2"/>
  <c r="U158" i="2"/>
  <c r="AC158" i="2"/>
  <c r="AK158" i="2"/>
  <c r="V159" i="2"/>
  <c r="Z161" i="2"/>
  <c r="AF162" i="2"/>
  <c r="V164" i="2"/>
  <c r="E98" i="3"/>
  <c r="N102" i="3"/>
  <c r="P107" i="3"/>
  <c r="Q114" i="3"/>
  <c r="P119" i="3"/>
  <c r="R124" i="3"/>
  <c r="Y134" i="3"/>
  <c r="I165" i="2"/>
  <c r="I164" i="2"/>
  <c r="N100" i="2"/>
  <c r="AL104" i="2"/>
  <c r="G141" i="2"/>
  <c r="AD165" i="2"/>
  <c r="AD164" i="2"/>
  <c r="AL165" i="2"/>
  <c r="AL164" i="2"/>
  <c r="L163" i="2"/>
  <c r="L162" i="2"/>
  <c r="T163" i="2"/>
  <c r="T162" i="2"/>
  <c r="AB163" i="2"/>
  <c r="AB162" i="2"/>
  <c r="AJ163" i="2"/>
  <c r="AJ162" i="2"/>
  <c r="K100" i="2"/>
  <c r="S100" i="2"/>
  <c r="AA100" i="2"/>
  <c r="AI100" i="2"/>
  <c r="E103" i="2"/>
  <c r="M103" i="2"/>
  <c r="U103" i="2"/>
  <c r="AC103" i="2"/>
  <c r="AK103" i="2"/>
  <c r="K104" i="2"/>
  <c r="S104" i="2"/>
  <c r="AA104" i="2"/>
  <c r="AI104" i="2"/>
  <c r="I105" i="2"/>
  <c r="Q105" i="2"/>
  <c r="Y105" i="2"/>
  <c r="AG105" i="2"/>
  <c r="G106" i="2"/>
  <c r="O106" i="2"/>
  <c r="W106" i="2"/>
  <c r="AE106" i="2"/>
  <c r="E107" i="2"/>
  <c r="M107" i="2"/>
  <c r="U107" i="2"/>
  <c r="AC107" i="2"/>
  <c r="AK107" i="2"/>
  <c r="L137" i="2"/>
  <c r="T137" i="2"/>
  <c r="AB137" i="2"/>
  <c r="AJ137" i="2"/>
  <c r="J138" i="2"/>
  <c r="R138" i="2"/>
  <c r="Z138" i="2"/>
  <c r="AH138" i="2"/>
  <c r="H139" i="2"/>
  <c r="P139" i="2"/>
  <c r="X139" i="2"/>
  <c r="AF139" i="2"/>
  <c r="N140" i="2"/>
  <c r="V140" i="2"/>
  <c r="AD140" i="2"/>
  <c r="AL140" i="2"/>
  <c r="L141" i="2"/>
  <c r="T141" i="2"/>
  <c r="AB141" i="2"/>
  <c r="AJ141" i="2"/>
  <c r="N144" i="2"/>
  <c r="V144" i="2"/>
  <c r="AD144" i="2"/>
  <c r="AL144" i="2"/>
  <c r="L145" i="2"/>
  <c r="T145" i="2"/>
  <c r="AB145" i="2"/>
  <c r="AJ145" i="2"/>
  <c r="J146" i="2"/>
  <c r="R146" i="2"/>
  <c r="Z146" i="2"/>
  <c r="AH146" i="2"/>
  <c r="H147" i="2"/>
  <c r="P147" i="2"/>
  <c r="X147" i="2"/>
  <c r="AF147" i="2"/>
  <c r="F148" i="2"/>
  <c r="N148" i="2"/>
  <c r="V148" i="2"/>
  <c r="AD148" i="2"/>
  <c r="AL148" i="2"/>
  <c r="L149" i="2"/>
  <c r="T149" i="2"/>
  <c r="AB149" i="2"/>
  <c r="AJ149" i="2"/>
  <c r="H153" i="2"/>
  <c r="P153" i="2"/>
  <c r="X153" i="2"/>
  <c r="AF153" i="2"/>
  <c r="F154" i="2"/>
  <c r="N154" i="2"/>
  <c r="L155" i="2"/>
  <c r="T155" i="2"/>
  <c r="AB155" i="2"/>
  <c r="AJ155" i="2"/>
  <c r="H157" i="2"/>
  <c r="P157" i="2"/>
  <c r="X157" i="2"/>
  <c r="AF157" i="2"/>
  <c r="V158" i="2"/>
  <c r="AD158" i="2"/>
  <c r="AL158" i="2"/>
  <c r="AL159" i="2"/>
  <c r="AL160" i="2"/>
  <c r="AB161" i="2"/>
  <c r="U98" i="3"/>
  <c r="C103" i="3"/>
  <c r="AJ107" i="3"/>
  <c r="D115" i="3"/>
  <c r="E120" i="3"/>
  <c r="D125" i="3"/>
  <c r="F140" i="3"/>
  <c r="O162" i="2"/>
  <c r="O163" i="2"/>
  <c r="AL100" i="2"/>
  <c r="V104" i="2"/>
  <c r="AE137" i="2"/>
  <c r="Y140" i="2"/>
  <c r="AM141" i="2"/>
  <c r="Y144" i="2"/>
  <c r="O149" i="2"/>
  <c r="Q158" i="2"/>
  <c r="M163" i="2"/>
  <c r="M162" i="2"/>
  <c r="M161" i="2"/>
  <c r="U163" i="2"/>
  <c r="U162" i="2"/>
  <c r="U161" i="2"/>
  <c r="AC163" i="2"/>
  <c r="AC162" i="2"/>
  <c r="AC161" i="2"/>
  <c r="AK163" i="2"/>
  <c r="AK162" i="2"/>
  <c r="AK161" i="2"/>
  <c r="J97" i="2"/>
  <c r="R97" i="2"/>
  <c r="Z97" i="2"/>
  <c r="AH97" i="2"/>
  <c r="F99" i="2"/>
  <c r="N99" i="2"/>
  <c r="V99" i="2"/>
  <c r="AD99" i="2"/>
  <c r="AL99" i="2"/>
  <c r="L100" i="2"/>
  <c r="T100" i="2"/>
  <c r="AB100" i="2"/>
  <c r="AJ100" i="2"/>
  <c r="J101" i="2"/>
  <c r="R101" i="2"/>
  <c r="Z101" i="2"/>
  <c r="AH101" i="2"/>
  <c r="H102" i="2"/>
  <c r="P102" i="2"/>
  <c r="X102" i="2"/>
  <c r="AF102" i="2"/>
  <c r="F103" i="2"/>
  <c r="N103" i="2"/>
  <c r="V103" i="2"/>
  <c r="AD103" i="2"/>
  <c r="AL103" i="2"/>
  <c r="L104" i="2"/>
  <c r="T104" i="2"/>
  <c r="AB104" i="2"/>
  <c r="AJ104" i="2"/>
  <c r="J105" i="2"/>
  <c r="R105" i="2"/>
  <c r="Z105" i="2"/>
  <c r="AH105" i="2"/>
  <c r="H106" i="2"/>
  <c r="P106" i="2"/>
  <c r="X106" i="2"/>
  <c r="AF106" i="2"/>
  <c r="F107" i="2"/>
  <c r="N107" i="2"/>
  <c r="V107" i="2"/>
  <c r="AD107" i="2"/>
  <c r="AL107" i="2"/>
  <c r="M137" i="2"/>
  <c r="M150" i="2" s="1"/>
  <c r="U137" i="2"/>
  <c r="AC137" i="2"/>
  <c r="AC150" i="2" s="1"/>
  <c r="AK137" i="2"/>
  <c r="K138" i="2"/>
  <c r="S138" i="2"/>
  <c r="AA138" i="2"/>
  <c r="AI138" i="2"/>
  <c r="I139" i="2"/>
  <c r="Q139" i="2"/>
  <c r="Y139" i="2"/>
  <c r="AG139" i="2"/>
  <c r="M141" i="2"/>
  <c r="U141" i="2"/>
  <c r="AC141" i="2"/>
  <c r="AK141" i="2"/>
  <c r="I143" i="2"/>
  <c r="Q143" i="2"/>
  <c r="Y143" i="2"/>
  <c r="AG143" i="2"/>
  <c r="M145" i="2"/>
  <c r="U145" i="2"/>
  <c r="AC145" i="2"/>
  <c r="AK145" i="2"/>
  <c r="K146" i="2"/>
  <c r="S146" i="2"/>
  <c r="AA146" i="2"/>
  <c r="AI146" i="2"/>
  <c r="I147" i="2"/>
  <c r="Q147" i="2"/>
  <c r="Y147" i="2"/>
  <c r="AG147" i="2"/>
  <c r="G148" i="2"/>
  <c r="O148" i="2"/>
  <c r="W148" i="2"/>
  <c r="AE148" i="2"/>
  <c r="AM148" i="2"/>
  <c r="M149" i="2"/>
  <c r="U149" i="2"/>
  <c r="AC149" i="2"/>
  <c r="AK149" i="2"/>
  <c r="I153" i="2"/>
  <c r="Q153" i="2"/>
  <c r="Y153" i="2"/>
  <c r="AG153" i="2"/>
  <c r="G154" i="2"/>
  <c r="O154" i="2"/>
  <c r="W154" i="2"/>
  <c r="AE154" i="2"/>
  <c r="AM154" i="2"/>
  <c r="M155" i="2"/>
  <c r="U155" i="2"/>
  <c r="AC155" i="2"/>
  <c r="AK155" i="2"/>
  <c r="I157" i="2"/>
  <c r="Q157" i="2"/>
  <c r="Y157" i="2"/>
  <c r="AG157" i="2"/>
  <c r="M159" i="2"/>
  <c r="Y159" i="2"/>
  <c r="V160" i="2"/>
  <c r="AH161" i="2"/>
  <c r="C99" i="3"/>
  <c r="X103" i="3"/>
  <c r="Y108" i="3"/>
  <c r="X115" i="3"/>
  <c r="Z120" i="3"/>
  <c r="AA125" i="3"/>
  <c r="AD142" i="3"/>
  <c r="G162" i="2"/>
  <c r="G163" i="2"/>
  <c r="F104" i="2"/>
  <c r="AM137" i="2"/>
  <c r="AM150" i="2" s="1"/>
  <c r="O141" i="2"/>
  <c r="I144" i="2"/>
  <c r="AM145" i="2"/>
  <c r="Q148" i="2"/>
  <c r="AM149" i="2"/>
  <c r="G155" i="2"/>
  <c r="AG158" i="2"/>
  <c r="N165" i="2"/>
  <c r="N164" i="2"/>
  <c r="F162" i="2"/>
  <c r="F161" i="2"/>
  <c r="N162" i="2"/>
  <c r="N161" i="2"/>
  <c r="V162" i="2"/>
  <c r="V161" i="2"/>
  <c r="AD162" i="2"/>
  <c r="AD161" i="2"/>
  <c r="AL162" i="2"/>
  <c r="AL161" i="2"/>
  <c r="K97" i="2"/>
  <c r="S97" i="2"/>
  <c r="AA97" i="2"/>
  <c r="AI97" i="2"/>
  <c r="G99" i="2"/>
  <c r="O99" i="2"/>
  <c r="W99" i="2"/>
  <c r="AE99" i="2"/>
  <c r="E100" i="2"/>
  <c r="M100" i="2"/>
  <c r="U100" i="2"/>
  <c r="AC100" i="2"/>
  <c r="AK100" i="2"/>
  <c r="K101" i="2"/>
  <c r="S101" i="2"/>
  <c r="AA101" i="2"/>
  <c r="AI101" i="2"/>
  <c r="I102" i="2"/>
  <c r="Q102" i="2"/>
  <c r="Y102" i="2"/>
  <c r="AG102" i="2"/>
  <c r="G103" i="2"/>
  <c r="O103" i="2"/>
  <c r="W103" i="2"/>
  <c r="AE103" i="2"/>
  <c r="E104" i="2"/>
  <c r="M104" i="2"/>
  <c r="U104" i="2"/>
  <c r="AC104" i="2"/>
  <c r="AK104" i="2"/>
  <c r="K105" i="2"/>
  <c r="S105" i="2"/>
  <c r="AA105" i="2"/>
  <c r="AI105" i="2"/>
  <c r="I106" i="2"/>
  <c r="Q106" i="2"/>
  <c r="Y106" i="2"/>
  <c r="AG106" i="2"/>
  <c r="G107" i="2"/>
  <c r="O107" i="2"/>
  <c r="W107" i="2"/>
  <c r="AE107" i="2"/>
  <c r="F137" i="2"/>
  <c r="N137" i="2"/>
  <c r="N150" i="2" s="1"/>
  <c r="V137" i="2"/>
  <c r="AD137" i="2"/>
  <c r="AL137" i="2"/>
  <c r="L138" i="2"/>
  <c r="T138" i="2"/>
  <c r="AB138" i="2"/>
  <c r="AJ138" i="2"/>
  <c r="J139" i="2"/>
  <c r="R139" i="2"/>
  <c r="Z139" i="2"/>
  <c r="AH139" i="2"/>
  <c r="F141" i="2"/>
  <c r="N141" i="2"/>
  <c r="V141" i="2"/>
  <c r="AD141" i="2"/>
  <c r="AL141" i="2"/>
  <c r="N145" i="2"/>
  <c r="V145" i="2"/>
  <c r="AD145" i="2"/>
  <c r="AL145" i="2"/>
  <c r="L146" i="2"/>
  <c r="T146" i="2"/>
  <c r="AB146" i="2"/>
  <c r="AJ146" i="2"/>
  <c r="J147" i="2"/>
  <c r="R147" i="2"/>
  <c r="Z147" i="2"/>
  <c r="AH147" i="2"/>
  <c r="H148" i="2"/>
  <c r="P148" i="2"/>
  <c r="X148" i="2"/>
  <c r="AF148" i="2"/>
  <c r="F149" i="2"/>
  <c r="N149" i="2"/>
  <c r="V149" i="2"/>
  <c r="AD149" i="2"/>
  <c r="AL149" i="2"/>
  <c r="J153" i="2"/>
  <c r="R153" i="2"/>
  <c r="R166" i="2" s="1"/>
  <c r="Z153" i="2"/>
  <c r="AH153" i="2"/>
  <c r="H154" i="2"/>
  <c r="P154" i="2"/>
  <c r="X154" i="2"/>
  <c r="AF154" i="2"/>
  <c r="F155" i="2"/>
  <c r="N155" i="2"/>
  <c r="V155" i="2"/>
  <c r="AD155" i="2"/>
  <c r="AL155" i="2"/>
  <c r="J157" i="2"/>
  <c r="R157" i="2"/>
  <c r="Z157" i="2"/>
  <c r="AH157" i="2"/>
  <c r="N159" i="2"/>
  <c r="I160" i="2"/>
  <c r="Y160" i="2"/>
  <c r="J161" i="2"/>
  <c r="AJ161" i="2"/>
  <c r="V163" i="2"/>
  <c r="S99" i="3"/>
  <c r="J104" i="3"/>
  <c r="L109" i="3"/>
  <c r="M116" i="3"/>
  <c r="L121" i="3"/>
  <c r="Q126" i="3"/>
  <c r="AB146" i="3"/>
  <c r="S2" i="15"/>
  <c r="I234" i="4"/>
  <c r="I237" i="4"/>
  <c r="Q234" i="4"/>
  <c r="Q237" i="4"/>
  <c r="Y234" i="4"/>
  <c r="Y237" i="4"/>
  <c r="AG234" i="4"/>
  <c r="AG237" i="4"/>
  <c r="Z214" i="5"/>
  <c r="Z213" i="5"/>
  <c r="U234" i="4"/>
  <c r="E237" i="4"/>
  <c r="E234" i="4"/>
  <c r="M237" i="4"/>
  <c r="M234" i="4"/>
  <c r="AC237" i="4"/>
  <c r="AC234" i="4"/>
  <c r="AJ237" i="4"/>
  <c r="AJ234" i="4"/>
  <c r="K214" i="5"/>
  <c r="K213" i="5"/>
  <c r="S214" i="5"/>
  <c r="S213" i="5"/>
  <c r="AI214" i="5"/>
  <c r="AI213" i="5"/>
  <c r="AF2" i="15"/>
  <c r="AF8" i="15"/>
  <c r="E8" i="16"/>
  <c r="E2" i="16"/>
  <c r="K8" i="16"/>
  <c r="K2" i="16"/>
  <c r="X2" i="16"/>
  <c r="X8" i="16"/>
  <c r="AD2" i="16"/>
  <c r="AD8" i="16"/>
  <c r="C2" i="20"/>
  <c r="C8" i="20"/>
  <c r="I8" i="20"/>
  <c r="I2" i="20"/>
  <c r="V8" i="20"/>
  <c r="V2" i="20"/>
  <c r="AB2" i="20"/>
  <c r="AB8" i="20"/>
  <c r="AI2" i="20"/>
  <c r="AI8" i="20"/>
  <c r="D5" i="12"/>
  <c r="D8" i="12"/>
  <c r="D7" i="12"/>
  <c r="D3" i="12"/>
  <c r="K3" i="12"/>
  <c r="K5" i="12"/>
  <c r="K8" i="12"/>
  <c r="K7" i="12"/>
  <c r="AG213" i="5"/>
  <c r="I116" i="7"/>
  <c r="I112" i="7"/>
  <c r="I108" i="7"/>
  <c r="I104" i="7"/>
  <c r="I100" i="7"/>
  <c r="I115" i="7"/>
  <c r="I111" i="7"/>
  <c r="I107" i="7"/>
  <c r="I103" i="7"/>
  <c r="I114" i="7"/>
  <c r="I110" i="7"/>
  <c r="I106" i="7"/>
  <c r="I102" i="7"/>
  <c r="I98" i="7"/>
  <c r="I94" i="7"/>
  <c r="I117" i="7"/>
  <c r="I113" i="7"/>
  <c r="I97" i="7"/>
  <c r="I109" i="7"/>
  <c r="I105" i="7"/>
  <c r="Q116" i="7"/>
  <c r="Q112" i="7"/>
  <c r="Q108" i="7"/>
  <c r="Q104" i="7"/>
  <c r="Q100" i="7"/>
  <c r="Q115" i="7"/>
  <c r="Q111" i="7"/>
  <c r="Q107" i="7"/>
  <c r="Q103" i="7"/>
  <c r="Q114" i="7"/>
  <c r="Q110" i="7"/>
  <c r="Q106" i="7"/>
  <c r="Q102" i="7"/>
  <c r="Q98" i="7"/>
  <c r="Q105" i="7"/>
  <c r="Q94" i="7"/>
  <c r="Q101" i="7"/>
  <c r="Q97" i="7"/>
  <c r="Q117" i="7"/>
  <c r="Q113" i="7"/>
  <c r="Y116" i="7"/>
  <c r="Y112" i="7"/>
  <c r="Y108" i="7"/>
  <c r="Y104" i="7"/>
  <c r="Y115" i="7"/>
  <c r="Y111" i="7"/>
  <c r="Y107" i="7"/>
  <c r="Y103" i="7"/>
  <c r="Y99" i="7"/>
  <c r="Y114" i="7"/>
  <c r="Y110" i="7"/>
  <c r="Y106" i="7"/>
  <c r="Y102" i="7"/>
  <c r="Y98" i="7"/>
  <c r="Y117" i="7"/>
  <c r="Y113" i="7"/>
  <c r="Y94" i="7"/>
  <c r="Y109" i="7"/>
  <c r="Y105" i="7"/>
  <c r="Y101" i="7"/>
  <c r="Y96" i="7"/>
  <c r="AG116" i="7"/>
  <c r="AG112" i="7"/>
  <c r="AG108" i="7"/>
  <c r="AG104" i="7"/>
  <c r="AG115" i="7"/>
  <c r="AG111" i="7"/>
  <c r="AG107" i="7"/>
  <c r="AG103" i="7"/>
  <c r="AG99" i="7"/>
  <c r="AG114" i="7"/>
  <c r="AG110" i="7"/>
  <c r="AG106" i="7"/>
  <c r="AG102" i="7"/>
  <c r="AG98" i="7"/>
  <c r="AG94" i="7"/>
  <c r="AG117" i="7"/>
  <c r="AG113" i="7"/>
  <c r="AG96" i="7"/>
  <c r="AG109" i="7"/>
  <c r="O5" i="15" a="1"/>
  <c r="O5" i="15" s="1"/>
  <c r="G8" i="16"/>
  <c r="G2" i="16"/>
  <c r="W8" i="15"/>
  <c r="W2" i="15"/>
  <c r="AE2" i="15"/>
  <c r="AE8" i="15"/>
  <c r="D2" i="16"/>
  <c r="D8" i="16"/>
  <c r="J2" i="16"/>
  <c r="Q8" i="16"/>
  <c r="Q2" i="16"/>
  <c r="W8" i="16"/>
  <c r="W2" i="16"/>
  <c r="B8" i="20"/>
  <c r="B2" i="20"/>
  <c r="H2" i="20"/>
  <c r="H8" i="20"/>
  <c r="O2" i="20"/>
  <c r="O8" i="20"/>
  <c r="U8" i="20"/>
  <c r="U2" i="20"/>
  <c r="AH8" i="20"/>
  <c r="AH2" i="20"/>
  <c r="D214" i="5"/>
  <c r="D213" i="5"/>
  <c r="L214" i="5"/>
  <c r="L213" i="5"/>
  <c r="T214" i="5"/>
  <c r="T213" i="5"/>
  <c r="AB214" i="5"/>
  <c r="AB213" i="5"/>
  <c r="AJ214" i="5"/>
  <c r="AJ213" i="5"/>
  <c r="G214" i="5"/>
  <c r="Y8" i="15"/>
  <c r="Y2" i="15"/>
  <c r="C235" i="4"/>
  <c r="K234" i="4"/>
  <c r="K237" i="4"/>
  <c r="S234" i="4"/>
  <c r="S237" i="4"/>
  <c r="AA234" i="4"/>
  <c r="AA237" i="4"/>
  <c r="AI234" i="4"/>
  <c r="AI237" i="4"/>
  <c r="R214" i="5"/>
  <c r="R213" i="5"/>
  <c r="Q213" i="5"/>
  <c r="K2" i="15"/>
  <c r="K8" i="15"/>
  <c r="Z8" i="15"/>
  <c r="Z2" i="15"/>
  <c r="L2" i="15"/>
  <c r="L8" i="15"/>
  <c r="AA8" i="15"/>
  <c r="AA2" i="15"/>
  <c r="D8" i="11"/>
  <c r="D7" i="11"/>
  <c r="D3" i="11"/>
  <c r="D5" i="11"/>
  <c r="J8" i="11"/>
  <c r="J3" i="11"/>
  <c r="J5" i="11"/>
  <c r="J7" i="11"/>
  <c r="W7" i="11"/>
  <c r="W8" i="11"/>
  <c r="W5" i="11"/>
  <c r="AC8" i="11"/>
  <c r="AC7" i="11"/>
  <c r="AC3" i="11"/>
  <c r="S8" i="14"/>
  <c r="S7" i="14"/>
  <c r="S3" i="14"/>
  <c r="Z8" i="14"/>
  <c r="Z7" i="14"/>
  <c r="Z4" i="14"/>
  <c r="Z3" i="14"/>
  <c r="AB234" i="4"/>
  <c r="AH214" i="5"/>
  <c r="AH213" i="5"/>
  <c r="F8" i="15"/>
  <c r="F2" i="15"/>
  <c r="M8" i="15"/>
  <c r="M2" i="15"/>
  <c r="K8" i="11"/>
  <c r="K3" i="11"/>
  <c r="K7" i="11"/>
  <c r="K5" i="11"/>
  <c r="S4" i="14"/>
  <c r="H7" i="14"/>
  <c r="H4" i="14"/>
  <c r="H8" i="14"/>
  <c r="H3" i="14"/>
  <c r="N8" i="14"/>
  <c r="N7" i="14"/>
  <c r="N4" i="14"/>
  <c r="N3" i="14"/>
  <c r="D234" i="4"/>
  <c r="J214" i="5"/>
  <c r="J213" i="5"/>
  <c r="W214" i="5"/>
  <c r="G2" i="15"/>
  <c r="G8" i="15"/>
  <c r="W3" i="11"/>
  <c r="Q5" i="11"/>
  <c r="Q7" i="11"/>
  <c r="Q3" i="11"/>
  <c r="X8" i="11"/>
  <c r="X5" i="11"/>
  <c r="X7" i="11"/>
  <c r="AD3" i="11"/>
  <c r="AD5" i="11"/>
  <c r="Q8" i="11"/>
  <c r="M8" i="20"/>
  <c r="M2" i="20"/>
  <c r="AD113" i="7"/>
  <c r="V114" i="7"/>
  <c r="AD117" i="7"/>
  <c r="N8" i="15"/>
  <c r="N2" i="15"/>
  <c r="T2" i="15"/>
  <c r="T8" i="15"/>
  <c r="AG2" i="15"/>
  <c r="AG8" i="15"/>
  <c r="L8" i="16"/>
  <c r="L2" i="16"/>
  <c r="R8" i="16"/>
  <c r="R2" i="16"/>
  <c r="Y8" i="16"/>
  <c r="Y2" i="16"/>
  <c r="AE2" i="16"/>
  <c r="AE8" i="16"/>
  <c r="J8" i="20"/>
  <c r="J2" i="20"/>
  <c r="P2" i="20"/>
  <c r="P8" i="20"/>
  <c r="W2" i="20"/>
  <c r="W8" i="20"/>
  <c r="AC8" i="20"/>
  <c r="AC2" i="20"/>
  <c r="X3" i="11"/>
  <c r="E8" i="11"/>
  <c r="E7" i="11"/>
  <c r="E3" i="11"/>
  <c r="E5" i="11"/>
  <c r="L3" i="11"/>
  <c r="L8" i="11"/>
  <c r="L7" i="11"/>
  <c r="L5" i="11"/>
  <c r="R7" i="11"/>
  <c r="R5" i="11"/>
  <c r="R3" i="11"/>
  <c r="R8" i="11"/>
  <c r="C115" i="7"/>
  <c r="C114" i="7"/>
  <c r="C102" i="7"/>
  <c r="C113" i="7"/>
  <c r="C109" i="7"/>
  <c r="C101" i="7"/>
  <c r="K115" i="7"/>
  <c r="K111" i="7"/>
  <c r="K107" i="7"/>
  <c r="K103" i="7"/>
  <c r="K114" i="7"/>
  <c r="K110" i="7"/>
  <c r="K106" i="7"/>
  <c r="K102" i="7"/>
  <c r="K117" i="7"/>
  <c r="K113" i="7"/>
  <c r="K109" i="7"/>
  <c r="K105" i="7"/>
  <c r="K101" i="7"/>
  <c r="K97" i="7"/>
  <c r="S115" i="7"/>
  <c r="S111" i="7"/>
  <c r="S107" i="7"/>
  <c r="S103" i="7"/>
  <c r="S114" i="7"/>
  <c r="S110" i="7"/>
  <c r="S106" i="7"/>
  <c r="S102" i="7"/>
  <c r="S117" i="7"/>
  <c r="S113" i="7"/>
  <c r="S109" i="7"/>
  <c r="S105" i="7"/>
  <c r="S101" i="7"/>
  <c r="S97" i="7"/>
  <c r="AA115" i="7"/>
  <c r="AA111" i="7"/>
  <c r="AA107" i="7"/>
  <c r="AA103" i="7"/>
  <c r="AA99" i="7"/>
  <c r="AA114" i="7"/>
  <c r="AA110" i="7"/>
  <c r="AA106" i="7"/>
  <c r="AA102" i="7"/>
  <c r="AA117" i="7"/>
  <c r="AA113" i="7"/>
  <c r="AA109" i="7"/>
  <c r="AA105" i="7"/>
  <c r="AA101" i="7"/>
  <c r="AI115" i="7"/>
  <c r="AI111" i="7"/>
  <c r="AI107" i="7"/>
  <c r="AI103" i="7"/>
  <c r="AI99" i="7"/>
  <c r="AI114" i="7"/>
  <c r="AI110" i="7"/>
  <c r="AI106" i="7"/>
  <c r="AI102" i="7"/>
  <c r="AI117" i="7"/>
  <c r="AI113" i="7"/>
  <c r="AI109" i="7"/>
  <c r="AI105" i="7"/>
  <c r="AI101" i="7"/>
  <c r="B5" i="15" a="1"/>
  <c r="B5" i="15" s="1"/>
  <c r="H5" i="15" a="1"/>
  <c r="H5" i="15" s="1"/>
  <c r="U5" i="15" a="1"/>
  <c r="U5" i="15" s="1"/>
  <c r="AH5" i="15" a="1"/>
  <c r="AH5" i="15" s="1"/>
  <c r="F8" i="16"/>
  <c r="F2" i="16"/>
  <c r="M8" i="16"/>
  <c r="M2" i="16"/>
  <c r="S8" i="16"/>
  <c r="S2" i="16"/>
  <c r="AF8" i="16"/>
  <c r="AF2" i="16"/>
  <c r="D2" i="20"/>
  <c r="D8" i="20"/>
  <c r="K2" i="20"/>
  <c r="K8" i="20"/>
  <c r="Q8" i="20"/>
  <c r="Q2" i="20"/>
  <c r="AD8" i="20"/>
  <c r="AD2" i="20"/>
  <c r="AI7" i="11"/>
  <c r="AA7" i="14"/>
  <c r="V7" i="14"/>
  <c r="T7" i="12"/>
  <c r="F8" i="11"/>
  <c r="F3" i="11"/>
  <c r="F7" i="11"/>
  <c r="F5" i="11"/>
  <c r="S8" i="11"/>
  <c r="S3" i="11"/>
  <c r="Y5" i="11"/>
  <c r="Y8" i="11"/>
  <c r="Y7" i="11"/>
  <c r="Y3" i="11"/>
  <c r="S7" i="11"/>
  <c r="S7" i="12"/>
  <c r="C8" i="14"/>
  <c r="C7" i="14"/>
  <c r="C4" i="14"/>
  <c r="C3" i="14"/>
  <c r="I5" i="15" a="1"/>
  <c r="I5" i="15" s="1"/>
  <c r="V5" i="15" a="1"/>
  <c r="V5" i="15" s="1"/>
  <c r="AB5" i="15" a="1"/>
  <c r="AB5" i="15" s="1"/>
  <c r="AI5" i="15" a="1"/>
  <c r="AI5" i="15" s="1"/>
  <c r="T8" i="16"/>
  <c r="T2" i="16"/>
  <c r="Z8" i="16"/>
  <c r="Z2" i="16"/>
  <c r="AG8" i="16"/>
  <c r="AG2" i="16"/>
  <c r="E8" i="20"/>
  <c r="E2" i="20"/>
  <c r="R8" i="20"/>
  <c r="R2" i="20"/>
  <c r="X2" i="20"/>
  <c r="X8" i="20"/>
  <c r="AE2" i="20"/>
  <c r="AE8" i="20"/>
  <c r="G2" i="11"/>
  <c r="G6" i="11" s="1"/>
  <c r="E2" i="11"/>
  <c r="E6" i="11" s="1"/>
  <c r="G7" i="11"/>
  <c r="G5" i="11"/>
  <c r="M8" i="11"/>
  <c r="M7" i="11"/>
  <c r="M3" i="11"/>
  <c r="M5" i="11"/>
  <c r="T3" i="11"/>
  <c r="T8" i="11"/>
  <c r="Z8" i="11"/>
  <c r="Z5" i="11"/>
  <c r="Z7" i="11"/>
  <c r="Z3" i="11"/>
  <c r="AF5" i="11"/>
  <c r="AF8" i="11"/>
  <c r="T7" i="11"/>
  <c r="AD8" i="11"/>
  <c r="F7" i="14"/>
  <c r="E213" i="5"/>
  <c r="M213" i="5"/>
  <c r="U213" i="5"/>
  <c r="AC213" i="5"/>
  <c r="N111" i="7"/>
  <c r="AD112" i="7"/>
  <c r="V113" i="7"/>
  <c r="E114" i="7"/>
  <c r="E102" i="7"/>
  <c r="E98" i="7"/>
  <c r="E113" i="7"/>
  <c r="E109" i="7"/>
  <c r="E101" i="7"/>
  <c r="E100" i="7"/>
  <c r="M114" i="7"/>
  <c r="M110" i="7"/>
  <c r="M106" i="7"/>
  <c r="M102" i="7"/>
  <c r="M98" i="7"/>
  <c r="M117" i="7"/>
  <c r="M113" i="7"/>
  <c r="M109" i="7"/>
  <c r="M105" i="7"/>
  <c r="M101" i="7"/>
  <c r="M116" i="7"/>
  <c r="M112" i="7"/>
  <c r="M108" i="7"/>
  <c r="M104" i="7"/>
  <c r="M100" i="7"/>
  <c r="U114" i="7"/>
  <c r="U110" i="7"/>
  <c r="U106" i="7"/>
  <c r="U102" i="7"/>
  <c r="U98" i="7"/>
  <c r="U117" i="7"/>
  <c r="U113" i="7"/>
  <c r="U109" i="7"/>
  <c r="U105" i="7"/>
  <c r="U101" i="7"/>
  <c r="U116" i="7"/>
  <c r="U112" i="7"/>
  <c r="U108" i="7"/>
  <c r="U104" i="7"/>
  <c r="U100" i="7"/>
  <c r="AC114" i="7"/>
  <c r="AC110" i="7"/>
  <c r="AC106" i="7"/>
  <c r="AC102" i="7"/>
  <c r="AC98" i="7"/>
  <c r="AC117" i="7"/>
  <c r="AC113" i="7"/>
  <c r="AC109" i="7"/>
  <c r="AC105" i="7"/>
  <c r="AC101" i="7"/>
  <c r="AC116" i="7"/>
  <c r="AC112" i="7"/>
  <c r="AC108" i="7"/>
  <c r="AC104" i="7"/>
  <c r="J2" i="15"/>
  <c r="P2" i="15"/>
  <c r="P8" i="15"/>
  <c r="AC2" i="15"/>
  <c r="AC8" i="15"/>
  <c r="N2" i="16"/>
  <c r="N8" i="16"/>
  <c r="AA8" i="16"/>
  <c r="AA2" i="16"/>
  <c r="F8" i="20"/>
  <c r="F2" i="20"/>
  <c r="L2" i="20"/>
  <c r="L8" i="20"/>
  <c r="S2" i="20"/>
  <c r="S8" i="20"/>
  <c r="Y8" i="20"/>
  <c r="Y2" i="20"/>
  <c r="C35" i="10" a="1"/>
  <c r="C35" i="10" s="1"/>
  <c r="D35" i="10" s="1" a="1"/>
  <c r="D35" i="10" s="1"/>
  <c r="E35" i="10" s="1" a="1"/>
  <c r="E35" i="10" s="1"/>
  <c r="F35" i="10" s="1" a="1"/>
  <c r="F35" i="10" s="1"/>
  <c r="G35" i="10" s="1" a="1"/>
  <c r="G35" i="10" s="1"/>
  <c r="H35" i="10" s="1" a="1"/>
  <c r="H35" i="10" s="1"/>
  <c r="I35" i="10" s="1" a="1"/>
  <c r="I35" i="10" s="1"/>
  <c r="J35" i="10" s="1" a="1"/>
  <c r="J35" i="10" s="1"/>
  <c r="K35" i="10" s="1" a="1"/>
  <c r="K35" i="10" s="1"/>
  <c r="L35" i="10" s="1" a="1"/>
  <c r="L35" i="10" s="1"/>
  <c r="M35" i="10" s="1" a="1"/>
  <c r="M35" i="10" s="1"/>
  <c r="N35" i="10" s="1" a="1"/>
  <c r="N35" i="10" s="1"/>
  <c r="O35" i="10" s="1" a="1"/>
  <c r="O35" i="10" s="1"/>
  <c r="P35" i="10" s="1" a="1"/>
  <c r="P35" i="10" s="1"/>
  <c r="Q35" i="10" s="1" a="1"/>
  <c r="Q35" i="10" s="1"/>
  <c r="R35" i="10" s="1" a="1"/>
  <c r="R35" i="10" s="1"/>
  <c r="S35" i="10" s="1" a="1"/>
  <c r="S35" i="10" s="1"/>
  <c r="T35" i="10" s="1" a="1"/>
  <c r="T35" i="10" s="1"/>
  <c r="U35" i="10" s="1" a="1"/>
  <c r="U35" i="10" s="1"/>
  <c r="V35" i="10" s="1" a="1"/>
  <c r="V35" i="10" s="1"/>
  <c r="W35" i="10" s="1" a="1"/>
  <c r="W35" i="10" s="1"/>
  <c r="X35" i="10" s="1" a="1"/>
  <c r="X35" i="10" s="1"/>
  <c r="Y35" i="10" s="1" a="1"/>
  <c r="Y35" i="10" s="1"/>
  <c r="Z35" i="10" s="1" a="1"/>
  <c r="Z35" i="10" s="1"/>
  <c r="AA35" i="10" s="1" a="1"/>
  <c r="AA35" i="10" s="1"/>
  <c r="AB35" i="10" s="1" a="1"/>
  <c r="AB35" i="10" s="1"/>
  <c r="AC35" i="10" s="1" a="1"/>
  <c r="AC35" i="10" s="1"/>
  <c r="AD35" i="10" s="1" a="1"/>
  <c r="AD35" i="10" s="1"/>
  <c r="AE35" i="10" s="1" a="1"/>
  <c r="AE35" i="10" s="1"/>
  <c r="AF35" i="10" s="1" a="1"/>
  <c r="AF35" i="10" s="1"/>
  <c r="AG35" i="10" s="1" a="1"/>
  <c r="AG35" i="10" s="1"/>
  <c r="AH35" i="10" s="1" a="1"/>
  <c r="AH35" i="10" s="1"/>
  <c r="AI35" i="10" s="1" a="1"/>
  <c r="AI35" i="10" s="1"/>
  <c r="H7" i="11"/>
  <c r="H5" i="11"/>
  <c r="N3" i="11"/>
  <c r="N8" i="11"/>
  <c r="N7" i="11"/>
  <c r="N5" i="11"/>
  <c r="AA8" i="11"/>
  <c r="AA5" i="11"/>
  <c r="AA7" i="11"/>
  <c r="AA3" i="11"/>
  <c r="S5" i="11"/>
  <c r="AD7" i="11"/>
  <c r="O8" i="12"/>
  <c r="O7" i="12"/>
  <c r="O3" i="12"/>
  <c r="O5" i="12"/>
  <c r="AA7" i="12"/>
  <c r="R2" i="15"/>
  <c r="D2" i="15"/>
  <c r="D8" i="15"/>
  <c r="Q2" i="15"/>
  <c r="Q8" i="15"/>
  <c r="AD8" i="15"/>
  <c r="AD2" i="15"/>
  <c r="G2" i="20"/>
  <c r="G8" i="20"/>
  <c r="Z8" i="20"/>
  <c r="Z2" i="20"/>
  <c r="AF2" i="20"/>
  <c r="AF8" i="20"/>
  <c r="H3" i="11"/>
  <c r="B8" i="11"/>
  <c r="B7" i="11"/>
  <c r="B3" i="11"/>
  <c r="O7" i="11"/>
  <c r="O8" i="11"/>
  <c r="O5" i="11"/>
  <c r="U8" i="11"/>
  <c r="U7" i="11"/>
  <c r="U3" i="11"/>
  <c r="U5" i="11"/>
  <c r="AB7" i="11"/>
  <c r="AB3" i="11"/>
  <c r="AG5" i="11"/>
  <c r="AG8" i="11"/>
  <c r="AG7" i="11"/>
  <c r="AG3" i="11"/>
  <c r="AF7" i="11"/>
  <c r="P8" i="12"/>
  <c r="P7" i="12"/>
  <c r="P3" i="12"/>
  <c r="V5" i="12"/>
  <c r="V8" i="12"/>
  <c r="V7" i="12"/>
  <c r="V3" i="12"/>
  <c r="AG7" i="12"/>
  <c r="G117" i="7"/>
  <c r="G113" i="7"/>
  <c r="G109" i="7"/>
  <c r="G105" i="7"/>
  <c r="G101" i="7"/>
  <c r="G116" i="7"/>
  <c r="G112" i="7"/>
  <c r="G108" i="7"/>
  <c r="G104" i="7"/>
  <c r="G100" i="7"/>
  <c r="G115" i="7"/>
  <c r="G107" i="7"/>
  <c r="G103" i="7"/>
  <c r="O117" i="7"/>
  <c r="O113" i="7"/>
  <c r="O109" i="7"/>
  <c r="O105" i="7"/>
  <c r="O101" i="7"/>
  <c r="O97" i="7"/>
  <c r="O116" i="7"/>
  <c r="O112" i="7"/>
  <c r="O108" i="7"/>
  <c r="O104" i="7"/>
  <c r="O100" i="7"/>
  <c r="O115" i="7"/>
  <c r="O111" i="7"/>
  <c r="O107" i="7"/>
  <c r="O103" i="7"/>
  <c r="W117" i="7"/>
  <c r="W113" i="7"/>
  <c r="W109" i="7"/>
  <c r="W105" i="7"/>
  <c r="W101" i="7"/>
  <c r="W97" i="7"/>
  <c r="W116" i="7"/>
  <c r="W112" i="7"/>
  <c r="W108" i="7"/>
  <c r="W104" i="7"/>
  <c r="W100" i="7"/>
  <c r="W115" i="7"/>
  <c r="W111" i="7"/>
  <c r="W107" i="7"/>
  <c r="W103" i="7"/>
  <c r="AE117" i="7"/>
  <c r="AE113" i="7"/>
  <c r="AE109" i="7"/>
  <c r="AE105" i="7"/>
  <c r="AE101" i="7"/>
  <c r="AE116" i="7"/>
  <c r="AE112" i="7"/>
  <c r="AE108" i="7"/>
  <c r="AE104" i="7"/>
  <c r="AE115" i="7"/>
  <c r="AE111" i="7"/>
  <c r="AE107" i="7"/>
  <c r="AE103" i="7"/>
  <c r="AE99" i="7"/>
  <c r="E8" i="15"/>
  <c r="E2" i="15"/>
  <c r="X2" i="15"/>
  <c r="X8" i="15"/>
  <c r="P8" i="16"/>
  <c r="P2" i="16"/>
  <c r="AC8" i="16"/>
  <c r="AC2" i="16"/>
  <c r="N8" i="20"/>
  <c r="N2" i="20"/>
  <c r="T2" i="20"/>
  <c r="T8" i="20"/>
  <c r="AA2" i="20"/>
  <c r="AA8" i="20"/>
  <c r="AG8" i="20"/>
  <c r="AG2" i="20"/>
  <c r="C8" i="11"/>
  <c r="C7" i="11"/>
  <c r="C3" i="11"/>
  <c r="C5" i="11"/>
  <c r="I5" i="11"/>
  <c r="I8" i="11"/>
  <c r="I3" i="11"/>
  <c r="P8" i="11"/>
  <c r="P5" i="11"/>
  <c r="P7" i="11"/>
  <c r="V3" i="11"/>
  <c r="V8" i="11"/>
  <c r="V5" i="11"/>
  <c r="V7" i="11"/>
  <c r="AH8" i="11"/>
  <c r="AH5" i="11"/>
  <c r="AH7" i="11"/>
  <c r="AH3" i="11"/>
  <c r="G8" i="11"/>
  <c r="C3" i="12"/>
  <c r="C5" i="12"/>
  <c r="C8" i="12"/>
  <c r="B4" i="12"/>
  <c r="C7" i="12"/>
  <c r="J7" i="12"/>
  <c r="J3" i="12"/>
  <c r="J5" i="12"/>
  <c r="Q7" i="12"/>
  <c r="Q3" i="12"/>
  <c r="Q5" i="12"/>
  <c r="W8" i="12"/>
  <c r="W7" i="12"/>
  <c r="W3" i="12"/>
  <c r="AB5" i="12"/>
  <c r="AB8" i="12"/>
  <c r="AB7" i="12"/>
  <c r="G8" i="14"/>
  <c r="G3" i="14"/>
  <c r="G7" i="14"/>
  <c r="G4" i="14"/>
  <c r="Y7" i="14"/>
  <c r="Y4" i="14"/>
  <c r="Y8" i="14"/>
  <c r="Y3" i="14"/>
  <c r="AF7" i="14"/>
  <c r="AF8" i="14"/>
  <c r="AF4" i="14"/>
  <c r="AF3" i="14"/>
  <c r="AE8" i="11"/>
  <c r="E5" i="12"/>
  <c r="E8" i="12"/>
  <c r="E7" i="12"/>
  <c r="R7" i="12"/>
  <c r="R3" i="12"/>
  <c r="R5" i="12"/>
  <c r="AH7" i="12"/>
  <c r="AH3" i="12"/>
  <c r="AH5" i="12"/>
  <c r="R8" i="12"/>
  <c r="B8" i="14"/>
  <c r="B4" i="14"/>
  <c r="B7" i="14"/>
  <c r="B3" i="14"/>
  <c r="I7" i="14"/>
  <c r="I4" i="14"/>
  <c r="AH8" i="14"/>
  <c r="AH4" i="14"/>
  <c r="AH7" i="14"/>
  <c r="AH3" i="14"/>
  <c r="F5" i="12"/>
  <c r="F8" i="12"/>
  <c r="F7" i="12"/>
  <c r="L5" i="12"/>
  <c r="L8" i="12"/>
  <c r="S3" i="12"/>
  <c r="S5" i="12"/>
  <c r="S8" i="12"/>
  <c r="X8" i="12"/>
  <c r="X7" i="12"/>
  <c r="AI3" i="12"/>
  <c r="AI5" i="12"/>
  <c r="AI8" i="12"/>
  <c r="Y8" i="12"/>
  <c r="I3" i="14"/>
  <c r="AA8" i="14"/>
  <c r="G8" i="12"/>
  <c r="G7" i="12"/>
  <c r="G3" i="12"/>
  <c r="M5" i="12"/>
  <c r="M8" i="12"/>
  <c r="M7" i="12"/>
  <c r="Y7" i="12"/>
  <c r="AD5" i="12"/>
  <c r="AD8" i="12"/>
  <c r="AD7" i="12"/>
  <c r="Z8" i="12"/>
  <c r="I8" i="14"/>
  <c r="D8" i="18"/>
  <c r="D2" i="18"/>
  <c r="O8" i="18"/>
  <c r="T8" i="18"/>
  <c r="T2" i="18"/>
  <c r="C8" i="18"/>
  <c r="E3" i="12"/>
  <c r="N5" i="12"/>
  <c r="N8" i="12"/>
  <c r="N7" i="12"/>
  <c r="T5" i="12"/>
  <c r="T8" i="12"/>
  <c r="AE8" i="12"/>
  <c r="AE7" i="12"/>
  <c r="AE3" i="12"/>
  <c r="G5" i="12"/>
  <c r="AI7" i="12"/>
  <c r="AG8" i="12"/>
  <c r="P8" i="14"/>
  <c r="AC7" i="14"/>
  <c r="B8" i="17"/>
  <c r="F3" i="12"/>
  <c r="H8" i="12"/>
  <c r="H7" i="12"/>
  <c r="Z7" i="12"/>
  <c r="Z3" i="12"/>
  <c r="Z5" i="12"/>
  <c r="H5" i="12"/>
  <c r="AH8" i="12"/>
  <c r="Q7" i="14"/>
  <c r="AD8" i="14"/>
  <c r="AD7" i="14"/>
  <c r="AD4" i="14"/>
  <c r="AE8" i="18"/>
  <c r="AA8" i="18"/>
  <c r="U8" i="21"/>
  <c r="T8" i="21"/>
  <c r="E8" i="21"/>
  <c r="D8" i="21"/>
  <c r="AI8" i="18"/>
  <c r="S8" i="18"/>
  <c r="F8" i="18"/>
  <c r="AE7" i="11"/>
  <c r="AI8" i="11"/>
  <c r="I7" i="12"/>
  <c r="I3" i="12"/>
  <c r="I5" i="12"/>
  <c r="AA3" i="12"/>
  <c r="AA5" i="12"/>
  <c r="AA8" i="12"/>
  <c r="AF8" i="12"/>
  <c r="AF7" i="12"/>
  <c r="I8" i="12"/>
  <c r="F8" i="14"/>
  <c r="F3" i="14"/>
  <c r="R8" i="14"/>
  <c r="R4" i="14"/>
  <c r="R3" i="14"/>
  <c r="R7" i="14"/>
  <c r="AE7" i="14"/>
  <c r="AE4" i="14"/>
  <c r="Y5" i="12"/>
  <c r="AG5" i="12"/>
  <c r="U7" i="12"/>
  <c r="AC7" i="12"/>
  <c r="D7" i="14"/>
  <c r="D3" i="14"/>
  <c r="J8" i="14"/>
  <c r="J4" i="14"/>
  <c r="J3" i="14"/>
  <c r="J7" i="14"/>
  <c r="O7" i="14"/>
  <c r="T7" i="14"/>
  <c r="T3" i="14"/>
  <c r="AG8" i="14"/>
  <c r="E8" i="18"/>
  <c r="J2" i="18"/>
  <c r="J8" i="18"/>
  <c r="U8" i="18"/>
  <c r="Z2" i="18"/>
  <c r="Z8" i="18"/>
  <c r="M3" i="14"/>
  <c r="E7" i="14"/>
  <c r="U8" i="14"/>
  <c r="U7" i="14"/>
  <c r="Q8" i="14"/>
  <c r="U8" i="12"/>
  <c r="AC8" i="12"/>
  <c r="K8" i="14"/>
  <c r="P7" i="14"/>
  <c r="P4" i="14"/>
  <c r="V8" i="14"/>
  <c r="AB7" i="14"/>
  <c r="AB3" i="14"/>
  <c r="K7" i="14"/>
  <c r="AG7" i="14"/>
  <c r="T8" i="14"/>
  <c r="B8" i="19"/>
  <c r="AB5" i="19"/>
  <c r="T5" i="19"/>
  <c r="L5" i="19"/>
  <c r="D5" i="19"/>
  <c r="AI5" i="19"/>
  <c r="AA5" i="19"/>
  <c r="S5" i="19"/>
  <c r="K5" i="19"/>
  <c r="C5" i="19"/>
  <c r="AF5" i="19"/>
  <c r="X5" i="19"/>
  <c r="P5" i="19"/>
  <c r="H5" i="19"/>
  <c r="AE5" i="19"/>
  <c r="W5" i="19"/>
  <c r="O5" i="19"/>
  <c r="G5" i="19"/>
  <c r="B2" i="19"/>
  <c r="AC5" i="19"/>
  <c r="M5" i="19"/>
  <c r="Z5" i="19"/>
  <c r="J5" i="19"/>
  <c r="Y5" i="19"/>
  <c r="I5" i="19"/>
  <c r="V5" i="19"/>
  <c r="F5" i="19"/>
  <c r="U5" i="19"/>
  <c r="E5" i="19"/>
  <c r="AH5" i="19"/>
  <c r="R5" i="19"/>
  <c r="AG5" i="19"/>
  <c r="AD5" i="19"/>
  <c r="Q5" i="19"/>
  <c r="N5" i="19"/>
  <c r="AC8" i="14"/>
  <c r="AI8" i="14"/>
  <c r="AI7" i="14"/>
  <c r="D8" i="14"/>
  <c r="L7" i="21"/>
  <c r="L2" i="21"/>
  <c r="L5" i="21"/>
  <c r="L3" i="21"/>
  <c r="L8" i="21"/>
  <c r="L6" i="21"/>
  <c r="P3" i="14"/>
  <c r="D4" i="14"/>
  <c r="L7" i="14"/>
  <c r="L3" i="14"/>
  <c r="L8" i="14"/>
  <c r="W8" i="14"/>
  <c r="W7" i="14"/>
  <c r="E8" i="14"/>
  <c r="M8" i="14"/>
  <c r="M7" i="14"/>
  <c r="X7" i="14"/>
  <c r="X8" i="14"/>
  <c r="X4" i="14"/>
  <c r="AB8" i="14"/>
  <c r="P8" i="18"/>
  <c r="P2" i="18"/>
  <c r="AF8" i="18"/>
  <c r="M7" i="21"/>
  <c r="M3" i="21"/>
  <c r="M5" i="21"/>
  <c r="M8" i="21"/>
  <c r="M2" i="21"/>
  <c r="M6" i="21"/>
  <c r="AF2" i="18"/>
  <c r="Q8" i="18"/>
  <c r="AG8" i="18"/>
  <c r="V8" i="18"/>
  <c r="L8" i="18"/>
  <c r="W8" i="18"/>
  <c r="AB8" i="18"/>
  <c r="AB2" i="18"/>
  <c r="B2" i="18"/>
  <c r="B8" i="18"/>
  <c r="M8" i="18"/>
  <c r="R2" i="18"/>
  <c r="R8" i="18"/>
  <c r="AC8" i="18"/>
  <c r="AH2" i="18"/>
  <c r="AH8" i="18"/>
  <c r="AB7" i="21"/>
  <c r="AB2" i="21"/>
  <c r="AB5" i="21"/>
  <c r="AB3" i="21"/>
  <c r="AB8" i="21"/>
  <c r="AB6" i="21"/>
  <c r="H8" i="18"/>
  <c r="H2" i="18"/>
  <c r="X8" i="18"/>
  <c r="X2" i="18"/>
  <c r="AC7" i="21"/>
  <c r="AC3" i="21"/>
  <c r="AC5" i="21"/>
  <c r="AC8" i="21"/>
  <c r="AC2" i="21"/>
  <c r="AC6" i="21"/>
  <c r="I8" i="18"/>
  <c r="N8" i="18"/>
  <c r="N2" i="18"/>
  <c r="Y8" i="18"/>
  <c r="AD2" i="18"/>
  <c r="AD8" i="18"/>
  <c r="W2" i="18"/>
  <c r="G8" i="18"/>
  <c r="AI4" i="21"/>
  <c r="AA4" i="21"/>
  <c r="S4" i="21"/>
  <c r="K4" i="21"/>
  <c r="C4" i="21"/>
  <c r="B8" i="21"/>
  <c r="AH4" i="21"/>
  <c r="Z4" i="21"/>
  <c r="R4" i="21"/>
  <c r="J4" i="21"/>
  <c r="AE4" i="21"/>
  <c r="W4" i="21"/>
  <c r="O4" i="21"/>
  <c r="G4" i="21"/>
  <c r="B3" i="21"/>
  <c r="B6" i="21"/>
  <c r="AD4" i="21"/>
  <c r="V4" i="21"/>
  <c r="N4" i="21"/>
  <c r="F4" i="21"/>
  <c r="P4" i="21"/>
  <c r="AF4" i="21"/>
  <c r="Q4" i="21"/>
  <c r="AG4" i="21"/>
  <c r="K8" i="18"/>
  <c r="D7" i="21"/>
  <c r="D2" i="21"/>
  <c r="D5" i="21"/>
  <c r="T7" i="21"/>
  <c r="T2" i="21"/>
  <c r="T5" i="21"/>
  <c r="E7" i="21"/>
  <c r="E3" i="21"/>
  <c r="E5" i="21"/>
  <c r="U7" i="21"/>
  <c r="U3" i="21"/>
  <c r="U5" i="21"/>
  <c r="H4" i="21"/>
  <c r="X4" i="21"/>
  <c r="D6" i="21"/>
  <c r="T6" i="21"/>
  <c r="B7" i="21"/>
  <c r="I4" i="21"/>
  <c r="Y4" i="21"/>
  <c r="E6" i="21"/>
  <c r="U6" i="21"/>
  <c r="K2" i="11" l="1"/>
  <c r="K6" i="11" s="1"/>
  <c r="B6" i="11"/>
  <c r="S2" i="11"/>
  <c r="S6" i="11" s="1"/>
  <c r="M2" i="11"/>
  <c r="M6" i="11" s="1"/>
  <c r="O2" i="11"/>
  <c r="O6" i="11" s="1"/>
  <c r="Z2" i="11"/>
  <c r="Z6" i="11" s="1"/>
  <c r="AA2" i="11"/>
  <c r="AA6" i="11" s="1"/>
  <c r="U2" i="11"/>
  <c r="U6" i="11" s="1"/>
  <c r="W2" i="11"/>
  <c r="W6" i="11" s="1"/>
  <c r="J2" i="11"/>
  <c r="J6" i="11" s="1"/>
  <c r="AI2" i="11"/>
  <c r="AI6" i="11" s="1"/>
  <c r="AC2" i="11"/>
  <c r="AC6" i="11" s="1"/>
  <c r="AE2" i="11"/>
  <c r="AE6" i="11" s="1"/>
  <c r="Y2" i="11"/>
  <c r="Y6" i="11" s="1"/>
  <c r="AG2" i="11"/>
  <c r="AG6" i="11" s="1"/>
  <c r="D2" i="11"/>
  <c r="D6" i="11" s="1"/>
  <c r="F2" i="11"/>
  <c r="F6" i="11" s="1"/>
  <c r="H2" i="11"/>
  <c r="H6" i="11" s="1"/>
  <c r="I2" i="11"/>
  <c r="I6" i="11" s="1"/>
  <c r="L2" i="11"/>
  <c r="L6" i="11" s="1"/>
  <c r="N2" i="11"/>
  <c r="N6" i="11" s="1"/>
  <c r="P2" i="11"/>
  <c r="P6" i="11" s="1"/>
  <c r="Q2" i="11"/>
  <c r="Q6" i="11" s="1"/>
  <c r="AH2" i="11"/>
  <c r="AH6" i="11" s="1"/>
  <c r="T2" i="11"/>
  <c r="T6" i="11" s="1"/>
  <c r="V2" i="11"/>
  <c r="V6" i="11" s="1"/>
  <c r="X2" i="11"/>
  <c r="X6" i="11" s="1"/>
  <c r="C2" i="11"/>
  <c r="C6" i="11" s="1"/>
  <c r="AB2" i="11"/>
  <c r="AB6" i="11" s="1"/>
  <c r="AD2" i="11"/>
  <c r="AD6" i="11" s="1"/>
  <c r="AF2" i="11"/>
  <c r="AF6" i="11" s="1"/>
  <c r="Y5" i="21"/>
  <c r="Y7" i="21"/>
  <c r="Y3" i="21"/>
  <c r="Y8" i="21"/>
  <c r="Y2" i="21"/>
  <c r="Y6" i="21"/>
  <c r="F3" i="21"/>
  <c r="F6" i="21"/>
  <c r="F8" i="21"/>
  <c r="F5" i="21"/>
  <c r="F2" i="21"/>
  <c r="F7" i="21"/>
  <c r="W6" i="21"/>
  <c r="W2" i="21"/>
  <c r="W8" i="21"/>
  <c r="W5" i="21"/>
  <c r="W3" i="21"/>
  <c r="W7" i="21"/>
  <c r="K8" i="21"/>
  <c r="K6" i="21"/>
  <c r="K2" i="21"/>
  <c r="K3" i="21"/>
  <c r="K7" i="21"/>
  <c r="K5" i="21"/>
  <c r="AD2" i="19"/>
  <c r="AD8" i="19"/>
  <c r="I8" i="19"/>
  <c r="I2" i="19"/>
  <c r="O2" i="19"/>
  <c r="O8" i="19"/>
  <c r="K2" i="19"/>
  <c r="K8" i="19"/>
  <c r="Z8" i="17"/>
  <c r="H8" i="17"/>
  <c r="AG8" i="17"/>
  <c r="V8" i="16"/>
  <c r="V2" i="16"/>
  <c r="AH2" i="16"/>
  <c r="AH8" i="16"/>
  <c r="H2" i="16"/>
  <c r="H8" i="16"/>
  <c r="V8" i="15"/>
  <c r="V2" i="15"/>
  <c r="J166" i="2"/>
  <c r="F150" i="2"/>
  <c r="AF166" i="2"/>
  <c r="L150" i="2"/>
  <c r="AE166" i="2"/>
  <c r="P150" i="2"/>
  <c r="P2" i="21"/>
  <c r="P5" i="21"/>
  <c r="P7" i="21"/>
  <c r="P8" i="21"/>
  <c r="P6" i="21"/>
  <c r="P3" i="21"/>
  <c r="G2" i="19"/>
  <c r="G8" i="19"/>
  <c r="M8" i="17"/>
  <c r="U8" i="17"/>
  <c r="I2" i="15"/>
  <c r="I8" i="15"/>
  <c r="X166" i="2"/>
  <c r="W166" i="2"/>
  <c r="O150" i="2"/>
  <c r="AL166" i="2"/>
  <c r="AG150" i="2"/>
  <c r="H150" i="2"/>
  <c r="Q8" i="19"/>
  <c r="Q2" i="19"/>
  <c r="AD8" i="17"/>
  <c r="N3" i="21"/>
  <c r="N6" i="21"/>
  <c r="N8" i="21"/>
  <c r="N2" i="21"/>
  <c r="N7" i="21"/>
  <c r="N5" i="21"/>
  <c r="Y8" i="19"/>
  <c r="Y2" i="19"/>
  <c r="R8" i="17"/>
  <c r="J8" i="21"/>
  <c r="J3" i="21"/>
  <c r="J6" i="21"/>
  <c r="J2" i="21"/>
  <c r="J7" i="21"/>
  <c r="J5" i="21"/>
  <c r="R8" i="19"/>
  <c r="R2" i="19"/>
  <c r="AA2" i="19"/>
  <c r="AA8" i="19"/>
  <c r="AC8" i="17"/>
  <c r="AB8" i="17"/>
  <c r="X8" i="17"/>
  <c r="O8" i="17"/>
  <c r="O8" i="16"/>
  <c r="O2" i="16"/>
  <c r="C8" i="15"/>
  <c r="C2" i="15"/>
  <c r="P166" i="2"/>
  <c r="O166" i="2"/>
  <c r="AI150" i="2"/>
  <c r="AD166" i="2"/>
  <c r="AH150" i="2"/>
  <c r="Y150" i="2"/>
  <c r="C8" i="21"/>
  <c r="C6" i="21"/>
  <c r="C2" i="21"/>
  <c r="C7" i="21"/>
  <c r="C5" i="21"/>
  <c r="C3" i="21"/>
  <c r="AB2" i="19"/>
  <c r="AB8" i="19"/>
  <c r="Y8" i="17"/>
  <c r="T150" i="2"/>
  <c r="X150" i="2"/>
  <c r="I5" i="21"/>
  <c r="I7" i="21"/>
  <c r="I3" i="21"/>
  <c r="I8" i="21"/>
  <c r="I2" i="21"/>
  <c r="I6" i="21"/>
  <c r="V3" i="21"/>
  <c r="V6" i="21"/>
  <c r="V8" i="21"/>
  <c r="V5" i="21"/>
  <c r="V2" i="21"/>
  <c r="V7" i="21"/>
  <c r="J8" i="19"/>
  <c r="J2" i="19"/>
  <c r="AE2" i="19"/>
  <c r="AE8" i="19"/>
  <c r="AD3" i="21"/>
  <c r="AD6" i="21"/>
  <c r="AD8" i="21"/>
  <c r="AD2" i="21"/>
  <c r="AD7" i="21"/>
  <c r="AD5" i="21"/>
  <c r="R8" i="21"/>
  <c r="R3" i="21"/>
  <c r="R6" i="21"/>
  <c r="R7" i="21"/>
  <c r="R5" i="21"/>
  <c r="R2" i="21"/>
  <c r="AI8" i="21"/>
  <c r="AI6" i="21"/>
  <c r="AI2" i="21"/>
  <c r="AI7" i="21"/>
  <c r="AI5" i="21"/>
  <c r="AI3" i="21"/>
  <c r="AH8" i="19"/>
  <c r="AH2" i="19"/>
  <c r="Z8" i="19"/>
  <c r="Z2" i="19"/>
  <c r="H8" i="19"/>
  <c r="H2" i="19"/>
  <c r="AI2" i="19"/>
  <c r="AI8" i="19"/>
  <c r="D8" i="17"/>
  <c r="J8" i="17"/>
  <c r="AH8" i="17"/>
  <c r="W8" i="17"/>
  <c r="B7" i="12"/>
  <c r="B3" i="12"/>
  <c r="B5" i="12"/>
  <c r="B8" i="12"/>
  <c r="B2" i="12"/>
  <c r="B6" i="12" s="1"/>
  <c r="C8" i="16"/>
  <c r="C2" i="16"/>
  <c r="I8" i="16"/>
  <c r="I2" i="16"/>
  <c r="AH8" i="15"/>
  <c r="AH2" i="15"/>
  <c r="AG166" i="2"/>
  <c r="H166" i="2"/>
  <c r="G166" i="2"/>
  <c r="AA150" i="2"/>
  <c r="V166" i="2"/>
  <c r="Z150" i="2"/>
  <c r="W150" i="2"/>
  <c r="Q150" i="2"/>
  <c r="V2" i="19"/>
  <c r="V8" i="19"/>
  <c r="AA8" i="17"/>
  <c r="S8" i="21"/>
  <c r="S6" i="21"/>
  <c r="S2" i="21"/>
  <c r="S7" i="21"/>
  <c r="S5" i="21"/>
  <c r="S3" i="21"/>
  <c r="S2" i="19"/>
  <c r="S8" i="19"/>
  <c r="L8" i="17"/>
  <c r="AB8" i="16"/>
  <c r="AB2" i="16"/>
  <c r="AA8" i="21"/>
  <c r="AA6" i="21"/>
  <c r="AA2" i="21"/>
  <c r="AA3" i="21"/>
  <c r="AA7" i="21"/>
  <c r="AA5" i="21"/>
  <c r="AG5" i="21"/>
  <c r="AG7" i="21"/>
  <c r="AG3" i="21"/>
  <c r="AG8" i="21"/>
  <c r="AG2" i="21"/>
  <c r="AG6" i="21"/>
  <c r="Z8" i="21"/>
  <c r="Z3" i="21"/>
  <c r="Z6" i="21"/>
  <c r="Z2" i="21"/>
  <c r="Z7" i="21"/>
  <c r="Z5" i="21"/>
  <c r="E8" i="19"/>
  <c r="E2" i="19"/>
  <c r="M8" i="19"/>
  <c r="M2" i="19"/>
  <c r="P2" i="19"/>
  <c r="P8" i="19"/>
  <c r="D8" i="19"/>
  <c r="D2" i="19"/>
  <c r="B2" i="14"/>
  <c r="I8" i="17"/>
  <c r="AI8" i="17"/>
  <c r="T8" i="17"/>
  <c r="F8" i="17"/>
  <c r="AE8" i="17"/>
  <c r="B8" i="16"/>
  <c r="B2" i="16"/>
  <c r="U2" i="15"/>
  <c r="U8" i="15"/>
  <c r="AL150" i="2"/>
  <c r="Y166" i="2"/>
  <c r="AK150" i="2"/>
  <c r="AE150" i="2"/>
  <c r="S150" i="2"/>
  <c r="N166" i="2"/>
  <c r="R150" i="2"/>
  <c r="AK166" i="2"/>
  <c r="I150" i="2"/>
  <c r="AJ166" i="2"/>
  <c r="C2" i="19"/>
  <c r="C8" i="19"/>
  <c r="AG8" i="19"/>
  <c r="AG2" i="19"/>
  <c r="C8" i="17"/>
  <c r="X2" i="21"/>
  <c r="X5" i="21"/>
  <c r="X7" i="21"/>
  <c r="X3" i="21"/>
  <c r="X8" i="21"/>
  <c r="X6" i="21"/>
  <c r="Q5" i="21"/>
  <c r="Q7" i="21"/>
  <c r="Q3" i="21"/>
  <c r="Q8" i="21"/>
  <c r="Q2" i="21"/>
  <c r="Q6" i="21"/>
  <c r="AH8" i="21"/>
  <c r="AH3" i="21"/>
  <c r="AH6" i="21"/>
  <c r="AH7" i="21"/>
  <c r="AH5" i="21"/>
  <c r="AH2" i="21"/>
  <c r="U8" i="19"/>
  <c r="U2" i="19"/>
  <c r="L2" i="19"/>
  <c r="L8" i="19"/>
  <c r="AI8" i="16"/>
  <c r="AI2" i="16"/>
  <c r="U2" i="16"/>
  <c r="U8" i="16"/>
  <c r="H2" i="15"/>
  <c r="H8" i="15"/>
  <c r="O8" i="15"/>
  <c r="O2" i="15"/>
  <c r="AH166" i="2"/>
  <c r="AD150" i="2"/>
  <c r="Q166" i="2"/>
  <c r="AJ150" i="2"/>
  <c r="K150" i="2"/>
  <c r="F166" i="2"/>
  <c r="J150" i="2"/>
  <c r="AC166" i="2"/>
  <c r="AB166" i="2"/>
  <c r="O6" i="21"/>
  <c r="O2" i="21"/>
  <c r="O8" i="21"/>
  <c r="O3" i="21"/>
  <c r="O7" i="21"/>
  <c r="O5" i="21"/>
  <c r="AB2" i="15"/>
  <c r="AB8" i="15"/>
  <c r="AE6" i="21"/>
  <c r="AE2" i="21"/>
  <c r="AE8" i="21"/>
  <c r="AE3" i="21"/>
  <c r="AE7" i="21"/>
  <c r="AE5" i="21"/>
  <c r="W2" i="19"/>
  <c r="W8" i="19"/>
  <c r="G8" i="17"/>
  <c r="AC8" i="19"/>
  <c r="AC2" i="19"/>
  <c r="X8" i="19"/>
  <c r="X2" i="19"/>
  <c r="P8" i="17"/>
  <c r="E8" i="17"/>
  <c r="AF8" i="17"/>
  <c r="N8" i="17"/>
  <c r="H2" i="21"/>
  <c r="H5" i="21"/>
  <c r="H7" i="21"/>
  <c r="H3" i="21"/>
  <c r="H8" i="21"/>
  <c r="H6" i="21"/>
  <c r="AF2" i="21"/>
  <c r="AF5" i="21"/>
  <c r="AF7" i="21"/>
  <c r="AF8" i="21"/>
  <c r="AF6" i="21"/>
  <c r="AF3" i="21"/>
  <c r="G6" i="21"/>
  <c r="G2" i="21"/>
  <c r="G8" i="21"/>
  <c r="G5" i="21"/>
  <c r="G3" i="21"/>
  <c r="G7" i="21"/>
  <c r="N2" i="19"/>
  <c r="N8" i="19"/>
  <c r="F2" i="19"/>
  <c r="F8" i="19"/>
  <c r="AF2" i="19"/>
  <c r="AF8" i="19"/>
  <c r="T8" i="19"/>
  <c r="T2" i="19"/>
  <c r="S8" i="17"/>
  <c r="Q8" i="17"/>
  <c r="K8" i="17"/>
  <c r="V8" i="17"/>
  <c r="AI8" i="15"/>
  <c r="AI2" i="15"/>
  <c r="B8" i="15"/>
  <c r="B2" i="15"/>
  <c r="Z166" i="2"/>
  <c r="V150" i="2"/>
  <c r="I166" i="2"/>
  <c r="U150" i="2"/>
  <c r="AB150" i="2"/>
  <c r="U166" i="2"/>
  <c r="G150" i="2"/>
  <c r="T166" i="2"/>
  <c r="AF150" i="2"/>
  <c r="AD2" i="14" l="1"/>
  <c r="AD6" i="14" s="1"/>
  <c r="V2" i="14"/>
  <c r="V6" i="14" s="1"/>
  <c r="N2" i="14"/>
  <c r="N6" i="14" s="1"/>
  <c r="F2" i="14"/>
  <c r="F6" i="14" s="1"/>
  <c r="AB2" i="14"/>
  <c r="AB6" i="14" s="1"/>
  <c r="T2" i="14"/>
  <c r="T6" i="14" s="1"/>
  <c r="L2" i="14"/>
  <c r="L6" i="14" s="1"/>
  <c r="D2" i="14"/>
  <c r="D6" i="14" s="1"/>
  <c r="AE2" i="14"/>
  <c r="AE6" i="14" s="1"/>
  <c r="S2" i="14"/>
  <c r="S6" i="14" s="1"/>
  <c r="I2" i="14"/>
  <c r="I6" i="14" s="1"/>
  <c r="AC2" i="14"/>
  <c r="AC6" i="14" s="1"/>
  <c r="R2" i="14"/>
  <c r="R6" i="14" s="1"/>
  <c r="H2" i="14"/>
  <c r="H6" i="14" s="1"/>
  <c r="AA2" i="14"/>
  <c r="AA6" i="14" s="1"/>
  <c r="Q2" i="14"/>
  <c r="Q6" i="14" s="1"/>
  <c r="G2" i="14"/>
  <c r="G6" i="14" s="1"/>
  <c r="Z2" i="14"/>
  <c r="Z6" i="14" s="1"/>
  <c r="P2" i="14"/>
  <c r="P6" i="14" s="1"/>
  <c r="E2" i="14"/>
  <c r="E6" i="14" s="1"/>
  <c r="AI2" i="14"/>
  <c r="AI6" i="14" s="1"/>
  <c r="Y2" i="14"/>
  <c r="Y6" i="14" s="1"/>
  <c r="O2" i="14"/>
  <c r="O6" i="14" s="1"/>
  <c r="C2" i="14"/>
  <c r="C6" i="14" s="1"/>
  <c r="AH2" i="14"/>
  <c r="AH6" i="14" s="1"/>
  <c r="X2" i="14"/>
  <c r="X6" i="14" s="1"/>
  <c r="M2" i="14"/>
  <c r="M6" i="14" s="1"/>
  <c r="AF2" i="14"/>
  <c r="AF6" i="14" s="1"/>
  <c r="W2" i="14"/>
  <c r="W6" i="14" s="1"/>
  <c r="U2" i="14"/>
  <c r="U6" i="14" s="1"/>
  <c r="K2" i="14"/>
  <c r="K6" i="14" s="1"/>
  <c r="J2" i="14"/>
  <c r="J6" i="14" s="1"/>
  <c r="AG2" i="14"/>
  <c r="AG6" i="14" s="1"/>
  <c r="B6" i="14"/>
  <c r="AC2" i="12"/>
  <c r="AC6" i="12" s="1"/>
  <c r="U2" i="12"/>
  <c r="U6" i="12" s="1"/>
  <c r="AB2" i="12"/>
  <c r="AB6" i="12" s="1"/>
  <c r="AI2" i="12"/>
  <c r="AI6" i="12" s="1"/>
  <c r="AA2" i="12"/>
  <c r="AA6" i="12" s="1"/>
  <c r="S2" i="12"/>
  <c r="S6" i="12" s="1"/>
  <c r="K2" i="12"/>
  <c r="K6" i="12" s="1"/>
  <c r="C2" i="12"/>
  <c r="C6" i="12" s="1"/>
  <c r="AG2" i="12"/>
  <c r="AG6" i="12" s="1"/>
  <c r="Y2" i="12"/>
  <c r="Y6" i="12" s="1"/>
  <c r="Q2" i="12"/>
  <c r="Q6" i="12" s="1"/>
  <c r="I2" i="12"/>
  <c r="I6" i="12" s="1"/>
  <c r="Z2" i="12"/>
  <c r="Z6" i="12" s="1"/>
  <c r="N2" i="12"/>
  <c r="N6" i="12" s="1"/>
  <c r="D2" i="12"/>
  <c r="D6" i="12" s="1"/>
  <c r="X2" i="12"/>
  <c r="X6" i="12" s="1"/>
  <c r="M2" i="12"/>
  <c r="M6" i="12" s="1"/>
  <c r="W2" i="12"/>
  <c r="W6" i="12" s="1"/>
  <c r="L2" i="12"/>
  <c r="L6" i="12" s="1"/>
  <c r="V2" i="12"/>
  <c r="V6" i="12" s="1"/>
  <c r="J2" i="12"/>
  <c r="J6" i="12" s="1"/>
  <c r="AH2" i="12"/>
  <c r="AH6" i="12" s="1"/>
  <c r="T2" i="12"/>
  <c r="T6" i="12" s="1"/>
  <c r="H2" i="12"/>
  <c r="H6" i="12" s="1"/>
  <c r="AF2" i="12"/>
  <c r="AF6" i="12" s="1"/>
  <c r="R2" i="12"/>
  <c r="R6" i="12" s="1"/>
  <c r="G2" i="12"/>
  <c r="G6" i="12" s="1"/>
  <c r="O2" i="12"/>
  <c r="O6" i="12" s="1"/>
  <c r="F2" i="12"/>
  <c r="F6" i="12" s="1"/>
  <c r="E2" i="12"/>
  <c r="E6" i="12" s="1"/>
  <c r="AE2" i="12"/>
  <c r="AE6" i="12" s="1"/>
  <c r="AD2" i="12"/>
  <c r="AD6" i="12" s="1"/>
  <c r="P2" i="12"/>
  <c r="P6" i="12" s="1"/>
  <c r="B8" i="13" l="1"/>
  <c r="B3" i="13"/>
  <c r="B7" i="13"/>
  <c r="B4" i="13"/>
  <c r="L7" i="13" l="1"/>
  <c r="L4" i="13"/>
  <c r="B2" i="13"/>
  <c r="B6" i="13" s="1"/>
  <c r="L3" i="13"/>
  <c r="L8" i="13"/>
  <c r="D8" i="13" l="1"/>
  <c r="D3" i="13"/>
  <c r="D4" i="13"/>
  <c r="D7" i="13"/>
  <c r="C7" i="13"/>
  <c r="C8" i="13"/>
  <c r="C4" i="13"/>
  <c r="C3" i="13"/>
  <c r="M4" i="13"/>
  <c r="M7" i="13"/>
  <c r="M3" i="13"/>
  <c r="M8" i="13"/>
  <c r="V2" i="13"/>
  <c r="AE2" i="13"/>
  <c r="S2" i="13"/>
  <c r="U2" i="13"/>
  <c r="I2" i="13"/>
  <c r="F2" i="13"/>
  <c r="M2" i="13"/>
  <c r="J2" i="13"/>
  <c r="AD2" i="13"/>
  <c r="Z2" i="13"/>
  <c r="N2" i="13"/>
  <c r="AI2" i="13"/>
  <c r="R2" i="13"/>
  <c r="O2" i="13"/>
  <c r="T2" i="13"/>
  <c r="AH2" i="13"/>
  <c r="D2" i="13"/>
  <c r="Q2" i="13"/>
  <c r="H2" i="13"/>
  <c r="AB2" i="13"/>
  <c r="AC2" i="13"/>
  <c r="AF2" i="13"/>
  <c r="K2" i="13"/>
  <c r="C2" i="13"/>
  <c r="W2" i="13"/>
  <c r="L2" i="13"/>
  <c r="L6" i="13" s="1"/>
  <c r="E2" i="13"/>
  <c r="P2" i="13"/>
  <c r="AG2" i="13"/>
  <c r="G2" i="13"/>
  <c r="X2" i="13"/>
  <c r="Y2" i="13"/>
  <c r="AA2" i="13"/>
  <c r="C6" i="13" l="1"/>
  <c r="N4" i="13"/>
  <c r="N6" i="13" s="1"/>
  <c r="N8" i="13"/>
  <c r="N3" i="13"/>
  <c r="N7" i="13"/>
  <c r="D6" i="13"/>
  <c r="M6" i="13"/>
  <c r="E7" i="13"/>
  <c r="E3" i="13"/>
  <c r="E4" i="13"/>
  <c r="E6" i="13" s="1"/>
  <c r="E8" i="13"/>
  <c r="F8" i="13" l="1"/>
  <c r="F3" i="13"/>
  <c r="F4" i="13"/>
  <c r="F6" i="13" s="1"/>
  <c r="F7" i="13"/>
  <c r="O3" i="13"/>
  <c r="O8" i="13"/>
  <c r="O4" i="13"/>
  <c r="O6" i="13" s="1"/>
  <c r="O7" i="13"/>
  <c r="G8" i="13" l="1"/>
  <c r="G4" i="13"/>
  <c r="G6" i="13" s="1"/>
  <c r="G7" i="13"/>
  <c r="G3" i="13"/>
  <c r="P8" i="13"/>
  <c r="P3" i="13"/>
  <c r="P4" i="13"/>
  <c r="P6" i="13" s="1"/>
  <c r="P7" i="13"/>
  <c r="Q8" i="13" l="1"/>
  <c r="Q3" i="13"/>
  <c r="Q4" i="13"/>
  <c r="Q6" i="13" s="1"/>
  <c r="Q7" i="13"/>
  <c r="H4" i="13"/>
  <c r="H6" i="13" s="1"/>
  <c r="H3" i="13"/>
  <c r="H7" i="13"/>
  <c r="H8" i="13"/>
  <c r="R7" i="13" l="1"/>
  <c r="R4" i="13"/>
  <c r="R6" i="13" s="1"/>
  <c r="R8" i="13"/>
  <c r="R3" i="13"/>
  <c r="I4" i="13"/>
  <c r="I6" i="13" s="1"/>
  <c r="I7" i="13"/>
  <c r="I8" i="13"/>
  <c r="I3" i="13"/>
  <c r="J7" i="13" l="1"/>
  <c r="J8" i="13"/>
  <c r="J4" i="13"/>
  <c r="J6" i="13" s="1"/>
  <c r="J3" i="13"/>
  <c r="S4" i="13"/>
  <c r="S6" i="13" s="1"/>
  <c r="S7" i="13"/>
  <c r="S8" i="13"/>
  <c r="S3" i="13"/>
  <c r="K3" i="13" l="1"/>
  <c r="K4" i="13"/>
  <c r="K6" i="13" s="1"/>
  <c r="K8" i="13"/>
  <c r="K7" i="13"/>
  <c r="T4" i="13"/>
  <c r="T6" i="13" s="1"/>
  <c r="T8" i="13"/>
  <c r="T7" i="13"/>
  <c r="T3" i="13"/>
  <c r="U7" i="13" l="1"/>
  <c r="U8" i="13"/>
  <c r="U4" i="13"/>
  <c r="U6" i="13" s="1"/>
  <c r="U3" i="13"/>
  <c r="V8" i="13" l="1"/>
  <c r="V3" i="13"/>
  <c r="V4" i="13"/>
  <c r="V6" i="13" s="1"/>
  <c r="V7" i="13"/>
  <c r="W3" i="13" l="1"/>
  <c r="W7" i="13"/>
  <c r="W4" i="13"/>
  <c r="W6" i="13" s="1"/>
  <c r="W8" i="13"/>
  <c r="X7" i="13" l="1"/>
  <c r="X4" i="13"/>
  <c r="X6" i="13" s="1"/>
  <c r="X8" i="13"/>
  <c r="X3" i="13"/>
  <c r="Y4" i="13" l="1"/>
  <c r="Y6" i="13" s="1"/>
  <c r="Y7" i="13"/>
  <c r="Y8" i="13"/>
  <c r="Y3" i="13"/>
  <c r="Z7" i="13" l="1"/>
  <c r="Z3" i="13"/>
  <c r="Z8" i="13"/>
  <c r="Z4" i="13"/>
  <c r="Z6" i="13" s="1"/>
  <c r="AA4" i="13" l="1"/>
  <c r="AA6" i="13" s="1"/>
  <c r="AA8" i="13"/>
  <c r="AA7" i="13"/>
  <c r="AA3" i="13"/>
  <c r="AB4" i="13" l="1"/>
  <c r="AB6" i="13" s="1"/>
  <c r="AB7" i="13"/>
  <c r="AB3" i="13"/>
  <c r="AB8" i="13"/>
  <c r="AC4" i="13" l="1"/>
  <c r="AC6" i="13" s="1"/>
  <c r="AC3" i="13"/>
  <c r="AC7" i="13"/>
  <c r="AC8" i="13"/>
  <c r="AD8" i="13" l="1"/>
  <c r="AD4" i="13"/>
  <c r="AD6" i="13" s="1"/>
  <c r="AD7" i="13"/>
  <c r="AD3" i="13"/>
  <c r="AE4" i="13" l="1"/>
  <c r="AE6" i="13" s="1"/>
  <c r="AE8" i="13"/>
  <c r="AE7" i="13"/>
  <c r="AE3" i="13"/>
  <c r="AF3" i="13" l="1"/>
  <c r="AF4" i="13"/>
  <c r="AF6" i="13" s="1"/>
  <c r="AF8" i="13"/>
  <c r="AF7" i="13"/>
  <c r="AG3" i="13" l="1"/>
  <c r="AG4" i="13"/>
  <c r="AG6" i="13" s="1"/>
  <c r="AG7" i="13"/>
  <c r="AG8" i="13"/>
  <c r="AH7" i="13" l="1"/>
  <c r="AH8" i="13"/>
  <c r="AH4" i="13"/>
  <c r="AH6" i="13" s="1"/>
  <c r="AH3" i="13"/>
  <c r="AI8" i="13" l="1"/>
  <c r="AI7" i="13"/>
  <c r="AI4" i="13"/>
  <c r="AI6" i="13" s="1"/>
  <c r="AI3" i="13"/>
</calcChain>
</file>

<file path=xl/sharedStrings.xml><?xml version="1.0" encoding="utf-8"?>
<sst xmlns="http://schemas.openxmlformats.org/spreadsheetml/2006/main" count="3880" uniqueCount="1727">
  <si>
    <t>BNVFE BAU New Vehicle Fuel Economy</t>
  </si>
  <si>
    <t>Sources:</t>
  </si>
  <si>
    <t>See Notes section for which vehicle types use which sources</t>
  </si>
  <si>
    <t>EIA</t>
  </si>
  <si>
    <t>Annual Energy Outlook 2019</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</si>
  <si>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</si>
  <si>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</si>
  <si>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</si>
  <si>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</si>
  <si>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</si>
  <si>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</si>
  <si>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</si>
  <si>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</si>
  <si>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</si>
  <si>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</si>
  <si>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 Hydrogen Program</t>
  </si>
  <si>
    <t>Hydrogen Fuel Cells</t>
  </si>
  <si>
    <t>https://www.californiahydrogen.org/wp-content/uploads/files/doe_fuelcell_factsheet.pdf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</si>
  <si>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</si>
  <si>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</si>
  <si>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</si>
  <si>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</si>
  <si>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</si>
  <si>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</si>
  <si>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Notes</t>
  </si>
  <si>
    <t>This variable gives fuel economy for new vehicles in units of cargo distance per BTU.</t>
  </si>
  <si>
    <t>passenger and freight LDVs</t>
  </si>
  <si>
    <t>Sources: AEO 7, NAP F28, others as noted on "Calculations Etc" tab</t>
  </si>
  <si>
    <t>New LDV efficiency for passenger vehicles (combining cars and light non-commercial</t>
  </si>
  <si>
    <t>trucks) and for freight vehicles (light commercial trucks) are available from AEO 7.</t>
  </si>
  <si>
    <t>We use passenger and freight loadings to convert to cargo distance, and we use</t>
  </si>
  <si>
    <t>the energy content in gasoline (the most common fuel used by LDVs) to convert to BTU.</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</si>
  <si>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</si>
  <si>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</si>
  <si>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</si>
  <si>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</si>
  <si>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</si>
  <si>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</si>
  <si>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</si>
  <si>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</si>
  <si>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NTS 1-40, NAP F28, others as noted on "Calculations Etc" tab</t>
  </si>
  <si>
    <t>Passenger*miles are taken for a single, historical year (NTS 1-40) and divided by the energy</t>
  </si>
  <si>
    <t>use of buses in the start year (AEO 7).  We convert from fleet average to new vehicle fuel</t>
  </si>
  <si>
    <t>economy using the ratio for freight HDVs (AEO 50), since this ratio is not available for</t>
  </si>
  <si>
    <t>passenger HDVs.  For projecting future year efficiency improvements, we follow the</t>
  </si>
  <si>
    <t>improvement rate of freight HDVs (AEO 50).</t>
  </si>
  <si>
    <t>Diesel HDV fuel economy is driven in large part by tightening fuel economy standards,</t>
  </si>
  <si>
    <t>improvement rate of Diesel HDVs.</t>
  </si>
  <si>
    <t>freight HDVs</t>
  </si>
  <si>
    <t>Sources: AEO 50, NAP F28, others as noted on "Calculations Etc" tab</t>
  </si>
  <si>
    <t>New freight HDV efficiency is available directly from AEO 50.</t>
  </si>
  <si>
    <t>We use freight loading to convert to cargo distance, and we use</t>
  </si>
  <si>
    <t>the energy content in diesel (the most common fuel used by HDVs) to convert to BTU.</t>
  </si>
  <si>
    <t>freight and passenger aircraft</t>
  </si>
  <si>
    <t>Sources: AEO 48, AEO 49</t>
  </si>
  <si>
    <t>We take passenger*miles and freight ton*miles from AEO 48.  We divided by fuel use</t>
  </si>
  <si>
    <t>by aircraft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</si>
  <si>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</si>
  <si>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</si>
  <si>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</si>
  <si>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</si>
  <si>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</si>
  <si>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</si>
  <si>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</si>
  <si>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</si>
  <si>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</si>
  <si>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NTS 1-40</t>
  </si>
  <si>
    <t>use of passenger rail in the start year (AEO 7).  We use this fleet average efficiency</t>
  </si>
  <si>
    <t>as the efficiency for new passenger rail, and we hold it constant for all years, as we</t>
  </si>
  <si>
    <t>do not have reason to believe passenger rail efficiency is changing significantly with time.</t>
  </si>
  <si>
    <t>freight ships</t>
  </si>
  <si>
    <t>Freight ship efficiency (for domestic shipping) is available directly from AEO 7.  We</t>
  </si>
  <si>
    <t>use this value to represent all freight shipping.  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</si>
  <si>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</si>
  <si>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</si>
  <si>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</si>
  <si>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</si>
  <si>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</si>
  <si>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</si>
  <si>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</si>
  <si>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</si>
  <si>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</si>
  <si>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</si>
  <si>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</si>
  <si>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</si>
  <si>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</si>
  <si>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</si>
  <si>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</si>
  <si>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</si>
  <si>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</si>
  <si>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</si>
  <si>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</si>
  <si>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</si>
  <si>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</si>
  <si>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Notes (Sarah Dodamead):</t>
  </si>
  <si>
    <t>AEO 48:</t>
  </si>
  <si>
    <t>Revenue passenger miles was updated with an enplanement multplier and an annual increase in percentage of TX population that contributes to US population</t>
  </si>
  <si>
    <t>Did not update fuel efficency because the efficency of technology is not TX specific</t>
  </si>
  <si>
    <t>AEO 49:</t>
  </si>
  <si>
    <t>(U.S., 2014, EIA AEO 2016, Table 49)*(Texas Share of U.S. General Aviation Aircraft, figure 17 https://ftp.dot.state.tx.us/pub/txdot-info/avn/tasp_2010.pdf</t>
  </si>
  <si>
    <t>Mutplier generated with the above data with an an annual increase in percentage of TX population that contributes to US population</t>
  </si>
  <si>
    <t>AEO 50:</t>
  </si>
  <si>
    <t xml:space="preserve">Did not update Average Fuel Efficiency </t>
  </si>
  <si>
    <t>NRBS 40:</t>
  </si>
  <si>
    <t>https://www.uscgboating.org/assets/1/workflow_staging/News/614.pdf</t>
  </si>
  <si>
    <t>texas share of south(Table 7)*south share of usa(Table 9)</t>
  </si>
  <si>
    <t>Updated values based on this multplier</t>
  </si>
  <si>
    <t>Did not update Passengers on boat / boating dat, number of hours / boating day, or number of days / boat</t>
  </si>
  <si>
    <t>NAP F28:</t>
  </si>
  <si>
    <t>Did not update for TX because technology does not exist exclusivly for TX</t>
  </si>
  <si>
    <t>NTS 1-40:</t>
  </si>
  <si>
    <t>Not used in calculations</t>
  </si>
  <si>
    <t>Updated per combined populaiton/person miles ratio</t>
  </si>
  <si>
    <t xml:space="preserve">(Tx Person miles / US person miles) * %TX population </t>
  </si>
  <si>
    <t>Notes for AEO 36:</t>
  </si>
  <si>
    <t>A multiplier is calculated by taking TX transportation energy consumption over the US transportation energy consumption and increasing annually based on a percentage increase of texas population that is responsible for USA population</t>
  </si>
  <si>
    <t>https://www.eia.gov/state/seds/sep_sum/html/pdf/rank_use.pdf</t>
  </si>
  <si>
    <t>Calculations ECT:</t>
  </si>
  <si>
    <t>The start year was updated based off of SYbVT and the average distance traveled was updated by a person miles ratio found at https://www.bts.dot.gov/sites/bts.dot.gov/files/states2020/Texas.pdf</t>
  </si>
  <si>
    <t>ref2019.d111618a</t>
  </si>
  <si>
    <t>Report</t>
  </si>
  <si>
    <t>TX Person-Miles:</t>
  </si>
  <si>
    <t>(Better metric to use than freight miles)</t>
  </si>
  <si>
    <t>Scenario</t>
  </si>
  <si>
    <t>ref2019</t>
  </si>
  <si>
    <t>Reference case</t>
  </si>
  <si>
    <t>TX Freight miles 2018 (billion):</t>
  </si>
  <si>
    <t>TX Freight-ton miles 2018 (trillion):</t>
  </si>
  <si>
    <t>Datekey</t>
  </si>
  <si>
    <t>d111618a</t>
  </si>
  <si>
    <t>USA person-miles:</t>
  </si>
  <si>
    <t>Release Date</t>
  </si>
  <si>
    <t>USA freight miles 2018 (billion):</t>
  </si>
  <si>
    <t>USA freight-ton miles 2018 (trillion):</t>
  </si>
  <si>
    <t>person-miles ratio:</t>
  </si>
  <si>
    <t>freight miles multplier:</t>
  </si>
  <si>
    <t>freight-ton miles multplier:</t>
  </si>
  <si>
    <t>TKI000</t>
  </si>
  <si>
    <t>7. Transportation Sector Key Indicators and Delivered Energy Consumption</t>
  </si>
  <si>
    <t>2018-</t>
  </si>
  <si>
    <t>Key Indicators and Consumption</t>
  </si>
  <si>
    <t>Key Indicators</t>
  </si>
  <si>
    <t>Travel Indicators</t>
  </si>
  <si>
    <t>(billion vehicle miles traveled)</t>
  </si>
  <si>
    <t>TKI000:ba_Light-DutyVeh</t>
  </si>
  <si>
    <t>Light-Duty Vehicles less than 8,501 pounds</t>
  </si>
  <si>
    <t>TKI000:ba_CommercialLig</t>
  </si>
  <si>
    <t>Commercial Light Trucks 1/</t>
  </si>
  <si>
    <t>TKI000:ba_FreightTrucks</t>
  </si>
  <si>
    <t>Freight Trucks greater than 10,000 pounds</t>
  </si>
  <si>
    <t>TKI000:buspassmiles</t>
  </si>
  <si>
    <t>(billion passenger miles traveled)</t>
  </si>
  <si>
    <t>TKI000:railpassmiles</t>
  </si>
  <si>
    <t>Bus Transportation</t>
  </si>
  <si>
    <t>Passenger Rail</t>
  </si>
  <si>
    <t>TKI000:ba_Air</t>
  </si>
  <si>
    <t>(billion seat miles available)</t>
  </si>
  <si>
    <t>Air</t>
  </si>
  <si>
    <t>TKI000:ba_Rail</t>
  </si>
  <si>
    <t>(billion ton miles traveled)</t>
  </si>
  <si>
    <t>TKI000:ba_DomesticShipp</t>
  </si>
  <si>
    <t>Rail</t>
  </si>
  <si>
    <t>Domestic Shipping</t>
  </si>
  <si>
    <t>Energy Efficiency Indicators</t>
  </si>
  <si>
    <t>TKI000:ca_AvgCAFEStand</t>
  </si>
  <si>
    <t>(miles per gallon)</t>
  </si>
  <si>
    <t>TKI000:ca_CarCAFEStand</t>
  </si>
  <si>
    <t>New Light-Duty Vehicle CAFE Standard 2/</t>
  </si>
  <si>
    <t>TKI000:ca_TwukCAFEStand</t>
  </si>
  <si>
    <t>New Car 2/</t>
  </si>
  <si>
    <t>TKI000:ca_NewVehCred</t>
  </si>
  <si>
    <t>New Light Truck 2/</t>
  </si>
  <si>
    <t>TKI000:ca_NewCarCred</t>
  </si>
  <si>
    <t>Compliance New Light-Duty Vehicle 3/</t>
  </si>
  <si>
    <t>TKI000:ca_NewTwukCred</t>
  </si>
  <si>
    <t>New Car 3/</t>
  </si>
  <si>
    <t>TKI000:ca_TestedNewVeh</t>
  </si>
  <si>
    <t>New Light Truck 3/</t>
  </si>
  <si>
    <t>TKI000:ca_TestedNewCar</t>
  </si>
  <si>
    <t>Tested New Light-Duty Vehicle 4/</t>
  </si>
  <si>
    <t>TKI000:ca_TestedNewTwuk</t>
  </si>
  <si>
    <t>New Car 4/</t>
  </si>
  <si>
    <t>TKI000:ca_OnRoadNewVeh</t>
  </si>
  <si>
    <t>New Light Truck 4/</t>
  </si>
  <si>
    <t>TKI000:ca_OnRoadNewCar</t>
  </si>
  <si>
    <t>On-Road New Light-Duty Vehicle 5/</t>
  </si>
  <si>
    <t>TKI000:ca_OnRoadNewTwuk</t>
  </si>
  <si>
    <t>New Car 5/</t>
  </si>
  <si>
    <t>TKI000:ca_Light-DutySto</t>
  </si>
  <si>
    <t>New Light Truck 5/</t>
  </si>
  <si>
    <t>TKI000:ca_NewCommercial</t>
  </si>
  <si>
    <t>Light-Duty Stock 6/</t>
  </si>
  <si>
    <t>TKI000:ca_StockCommerci</t>
  </si>
  <si>
    <t>New Commercial Light Truck 1/</t>
  </si>
  <si>
    <t>TKI000:ca_FreightTruck</t>
  </si>
  <si>
    <t>Stock Commercial Light Truck 1/</t>
  </si>
  <si>
    <t>Freight Truck</t>
  </si>
  <si>
    <t>TKI000:ca_Aircraft</t>
  </si>
  <si>
    <t>(seat miles per gallon)</t>
  </si>
  <si>
    <t>Aircraft</t>
  </si>
  <si>
    <t>TKI000:ca_Rail</t>
  </si>
  <si>
    <t>(ton miles/thousand Btu)</t>
  </si>
  <si>
    <t>TKI000:ca_DomesticShipp</t>
  </si>
  <si>
    <t>Energy Use by Mode</t>
  </si>
  <si>
    <t>TKI000:da_Light-DutyVeh</t>
  </si>
  <si>
    <t>(quadrillion Btu)</t>
  </si>
  <si>
    <t>TKI000:da_CommercialLig</t>
  </si>
  <si>
    <t>Light-Duty Vehicles</t>
  </si>
  <si>
    <t>TKI000:da_BusTransporta</t>
  </si>
  <si>
    <t>TKI000:da_FreightTrucks</t>
  </si>
  <si>
    <t>TKI000:da_Rail,Passenge</t>
  </si>
  <si>
    <t>Freight Trucks</t>
  </si>
  <si>
    <t>TKI000:da_Rail,Freight</t>
  </si>
  <si>
    <t>Rail, Passenger</t>
  </si>
  <si>
    <t>TKI000:da_Shipping,Dome</t>
  </si>
  <si>
    <t>Rail, Freight</t>
  </si>
  <si>
    <t>TKI000:da_Shipping,Inte</t>
  </si>
  <si>
    <t>Shipping, Domestic</t>
  </si>
  <si>
    <t>TKI000:da_RecreationalB</t>
  </si>
  <si>
    <t>Shipping, International</t>
  </si>
  <si>
    <t>TKI000:da_Air</t>
  </si>
  <si>
    <t>Recreational Boats</t>
  </si>
  <si>
    <t>TKI000:da_MilitaryUse</t>
  </si>
  <si>
    <t>TKI000:da_Lubricants</t>
  </si>
  <si>
    <t>Military Use</t>
  </si>
  <si>
    <t>TKI000:da_PipelineFuel</t>
  </si>
  <si>
    <t>Lubricants</t>
  </si>
  <si>
    <t>TKI000:da_Total</t>
  </si>
  <si>
    <t>Pipeline Fuel</t>
  </si>
  <si>
    <t>Total</t>
  </si>
  <si>
    <t>TKI000:ea_Light-DutyVeh</t>
  </si>
  <si>
    <t>(million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</si>
  <si>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</si>
  <si>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</si>
  <si>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</si>
  <si>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</si>
  <si>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</si>
  <si>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</si>
  <si>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</si>
  <si>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</si>
  <si>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</si>
  <si>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</si>
  <si>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</si>
  <si>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</si>
  <si>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</si>
  <si>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</si>
  <si>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</si>
  <si>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</si>
  <si>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</si>
  <si>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</si>
  <si>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</si>
  <si>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 xml:space="preserve">Annual % increase of population </t>
  </si>
  <si>
    <t>CAFE = Corporate average fuel economy.</t>
  </si>
  <si>
    <t>Btu = British thermal unit.</t>
  </si>
  <si>
    <t>Combined population and person-mile ratio</t>
  </si>
  <si>
    <t>Note:  Totals may not equal sum of components due to independent rounding.  Data for 2017</t>
  </si>
  <si>
    <t xml:space="preserve"> </t>
  </si>
  <si>
    <t>are model results and may differ from official EIA data reports.</t>
  </si>
  <si>
    <t>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</si>
  <si>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</si>
  <si>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</si>
  <si>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</si>
  <si>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</si>
  <si>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</si>
  <si>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</si>
  <si>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</si>
  <si>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</si>
  <si>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</si>
  <si>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</si>
  <si>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TX trans energy consumption:</t>
  </si>
  <si>
    <t xml:space="preserve">(U.S., 2014, EIA AEO 2016, Table 49)*(Texas Share of U.S. General Aviation Aircraft, figure 17 https://ftp.dot.state.tx.us/pub/txdot-info/avn/tasp_2010.pdf) </t>
  </si>
  <si>
    <t xml:space="preserve"> January 2019</t>
  </si>
  <si>
    <t>US trans energy consumption:</t>
  </si>
  <si>
    <t>ratio:</t>
  </si>
  <si>
    <t>TEU000</t>
  </si>
  <si>
    <t>36. Transportation Sector Energy Use by Mode and Type</t>
  </si>
  <si>
    <t>(trillion Btu)</t>
  </si>
  <si>
    <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</si>
  <si>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</si>
  <si>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</si>
  <si>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</si>
  <si>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</si>
  <si>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</si>
  <si>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</si>
  <si>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</si>
  <si>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</si>
  <si>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</si>
  <si>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</si>
  <si>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</si>
  <si>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</si>
  <si>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</si>
  <si>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</si>
  <si>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</si>
  <si>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</si>
  <si>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</si>
  <si>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</si>
  <si>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</si>
  <si>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</si>
  <si>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</si>
  <si>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</si>
  <si>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</si>
  <si>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</si>
  <si>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</si>
  <si>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</si>
  <si>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</si>
  <si>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</si>
  <si>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</si>
  <si>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</si>
  <si>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</si>
  <si>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</si>
  <si>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</si>
  <si>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</si>
  <si>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</si>
  <si>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</si>
  <si>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</si>
  <si>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</si>
  <si>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</si>
  <si>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</si>
  <si>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</si>
  <si>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</si>
  <si>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</si>
  <si>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</si>
  <si>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</si>
  <si>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</si>
  <si>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</si>
  <si>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</si>
  <si>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</si>
  <si>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</si>
  <si>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</si>
  <si>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</si>
  <si>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</si>
  <si>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</si>
  <si>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</si>
  <si>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</si>
  <si>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</si>
  <si>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</si>
  <si>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</si>
  <si>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</si>
  <si>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</si>
  <si>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</si>
  <si>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</si>
  <si>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</si>
  <si>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</si>
  <si>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</si>
  <si>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</si>
  <si>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</si>
  <si>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</si>
  <si>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</si>
  <si>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</si>
  <si>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</si>
  <si>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</si>
  <si>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</si>
  <si>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</si>
  <si>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</si>
  <si>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</si>
  <si>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</si>
  <si>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</si>
  <si>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</si>
  <si>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</si>
  <si>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</si>
  <si>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</si>
  <si>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</si>
  <si>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</si>
  <si>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</si>
  <si>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</si>
  <si>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</si>
  <si>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</si>
  <si>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</si>
  <si>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</si>
  <si>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</si>
  <si>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</si>
  <si>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</si>
  <si>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</si>
  <si>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</si>
  <si>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</si>
  <si>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</si>
  <si>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</si>
  <si>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</si>
  <si>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</si>
  <si>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</si>
  <si>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Percent of US pop that TX is responsible for </t>
  </si>
  <si>
    <t xml:space="preserve">Aircraft cargo landed by weight </t>
  </si>
  <si>
    <t>Tx total :</t>
  </si>
  <si>
    <t>us total</t>
  </si>
  <si>
    <t>Ration(TX/total)</t>
  </si>
  <si>
    <t>Passenger enplanements</t>
  </si>
  <si>
    <t>total USA =</t>
  </si>
  <si>
    <t>TX =</t>
  </si>
  <si>
    <t>Ratio (tx/total)</t>
  </si>
  <si>
    <t xml:space="preserve">efficency was not updated </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</si>
  <si>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</si>
  <si>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</si>
  <si>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</si>
  <si>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</si>
  <si>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</si>
  <si>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</si>
  <si>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</si>
  <si>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</si>
  <si>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</si>
  <si>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</si>
  <si>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</si>
  <si>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</si>
  <si>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</si>
  <si>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</si>
  <si>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</si>
  <si>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</si>
  <si>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</si>
  <si>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</si>
  <si>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</si>
  <si>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</si>
  <si>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</si>
  <si>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</si>
  <si>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</si>
  <si>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</si>
  <si>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</si>
  <si>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</si>
  <si>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</si>
  <si>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</si>
  <si>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</si>
  <si>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</si>
  <si>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</si>
  <si>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</si>
  <si>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</si>
  <si>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</si>
  <si>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</si>
  <si>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</si>
  <si>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</si>
  <si>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</si>
  <si>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</si>
  <si>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</si>
  <si>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</si>
  <si>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</si>
  <si>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</si>
  <si>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</si>
  <si>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</si>
  <si>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</si>
  <si>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</si>
  <si>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</si>
  <si>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</si>
  <si>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</si>
  <si>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</si>
  <si>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</si>
  <si>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</si>
  <si>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</si>
  <si>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</si>
  <si>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</si>
  <si>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</si>
  <si>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</si>
  <si>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</si>
  <si>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</si>
  <si>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</si>
  <si>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</si>
  <si>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</si>
  <si>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</si>
  <si>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</si>
  <si>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</si>
  <si>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</si>
  <si>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</si>
  <si>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</si>
  <si>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</si>
  <si>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</si>
  <si>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</si>
  <si>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</si>
  <si>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</si>
  <si>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</si>
  <si>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</si>
  <si>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</si>
  <si>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</si>
  <si>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</si>
  <si>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</si>
  <si>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</si>
  <si>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</si>
  <si>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</si>
  <si>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</si>
  <si>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</si>
  <si>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</si>
  <si>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</si>
  <si>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</si>
  <si>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</si>
  <si>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</si>
  <si>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</si>
  <si>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</si>
  <si>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</si>
  <si>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</si>
  <si>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</si>
  <si>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</si>
  <si>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</si>
  <si>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</si>
  <si>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</si>
  <si>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</si>
  <si>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</si>
  <si>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</si>
  <si>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</si>
  <si>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</si>
  <si>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</si>
  <si>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</si>
  <si>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</si>
  <si>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</si>
  <si>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</si>
  <si>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</si>
  <si>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</si>
  <si>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</si>
  <si>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</si>
  <si>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</si>
  <si>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</si>
  <si>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</si>
  <si>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</si>
  <si>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</si>
  <si>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</si>
  <si>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</si>
  <si>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</si>
  <si>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</si>
  <si>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</si>
  <si>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</si>
  <si>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</si>
  <si>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</si>
  <si>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</si>
  <si>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</si>
  <si>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</si>
  <si>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</si>
  <si>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</si>
  <si>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</si>
  <si>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</si>
  <si>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</si>
  <si>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</si>
  <si>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</si>
  <si>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</si>
  <si>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</si>
  <si>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</si>
  <si>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</si>
  <si>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</si>
  <si>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</si>
  <si>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</si>
  <si>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</si>
  <si>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</si>
  <si>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</si>
  <si>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</si>
  <si>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</si>
  <si>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</si>
  <si>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</si>
  <si>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</si>
  <si>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</si>
  <si>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</si>
  <si>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</si>
  <si>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</si>
  <si>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</si>
  <si>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</si>
  <si>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</si>
  <si>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</si>
  <si>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</si>
  <si>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</si>
  <si>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</si>
  <si>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</si>
  <si>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</si>
  <si>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</si>
  <si>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</si>
  <si>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</si>
  <si>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</si>
  <si>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</si>
  <si>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</si>
  <si>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</si>
  <si>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</si>
  <si>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</si>
  <si>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</si>
  <si>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</si>
  <si>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</si>
  <si>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</si>
  <si>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</si>
  <si>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</si>
  <si>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</si>
  <si>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</si>
  <si>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</si>
  <si>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</si>
  <si>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</si>
  <si>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</si>
  <si>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</si>
  <si>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</si>
  <si>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</si>
  <si>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</si>
  <si>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</si>
  <si>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</si>
  <si>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</si>
  <si>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</si>
  <si>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</si>
  <si>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</si>
  <si>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</si>
  <si>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</si>
  <si>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</si>
  <si>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</si>
  <si>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</si>
  <si>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</si>
  <si>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</si>
  <si>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</si>
  <si>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</si>
  <si>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</si>
  <si>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</si>
  <si>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</si>
  <si>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</si>
  <si>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</si>
  <si>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</si>
  <si>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</si>
  <si>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</si>
  <si>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</si>
  <si>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</si>
  <si>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</si>
  <si>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</si>
  <si>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</si>
  <si>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</si>
  <si>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</si>
  <si>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</si>
  <si>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</si>
  <si>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</si>
  <si>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</si>
  <si>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</si>
  <si>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</si>
  <si>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</si>
  <si>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</si>
  <si>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</si>
  <si>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</si>
  <si>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</si>
  <si>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</si>
  <si>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</si>
  <si>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</si>
  <si>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</si>
  <si>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</si>
  <si>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</si>
  <si>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</si>
  <si>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</si>
  <si>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</si>
  <si>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</si>
  <si>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</si>
  <si>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</si>
  <si>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</si>
  <si>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</si>
  <si>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</si>
  <si>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</si>
  <si>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</si>
  <si>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Btu = British thermal unit.</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</si>
  <si>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</si>
  <si>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</si>
  <si>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</si>
  <si>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</si>
  <si>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</si>
  <si>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</si>
  <si>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</si>
  <si>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year</t>
  </si>
  <si>
    <t>% TX population of USA population</t>
  </si>
  <si>
    <t xml:space="preserve">Percent increase </t>
  </si>
  <si>
    <t>Aircraft cargo landed by weight</t>
  </si>
  <si>
    <t>ATS000</t>
  </si>
  <si>
    <t>49. Aircraft Stock</t>
  </si>
  <si>
    <t>Stock</t>
  </si>
  <si>
    <t>Aircraft Stock</t>
  </si>
  <si>
    <t>ATS000:stk_U.S.Total</t>
  </si>
  <si>
    <t>United States</t>
  </si>
  <si>
    <t>ATS000:stk_USNarrowBody</t>
  </si>
  <si>
    <t>Narrow Body Aircraft</t>
  </si>
  <si>
    <t>ATS000:stk_USWideBody</t>
  </si>
  <si>
    <t>Wide Body Aircraft</t>
  </si>
  <si>
    <t>ATS000:stk_USRegional</t>
  </si>
  <si>
    <t>Regional Jets</t>
  </si>
  <si>
    <t>ATS000:stk_Canada</t>
  </si>
  <si>
    <t>Canada</t>
  </si>
  <si>
    <t>ATS000:stk_Canada-nb</t>
  </si>
  <si>
    <t>ATS000:stk_Canada-wb</t>
  </si>
  <si>
    <t>ATS000:stk_Canada-rj</t>
  </si>
  <si>
    <t>ATS000:stk_Central_Am</t>
  </si>
  <si>
    <t>Central America</t>
  </si>
  <si>
    <t>ATS000:stk_Central_Am-n</t>
  </si>
  <si>
    <t>ATS000:stk_Central_Am-w</t>
  </si>
  <si>
    <t>ATS000:stk_Central_Am-r</t>
  </si>
  <si>
    <t>ATS000:stk_South_Am</t>
  </si>
  <si>
    <t>South America</t>
  </si>
  <si>
    <t>ATS000:stk_South_Am-nb</t>
  </si>
  <si>
    <t>ATS000:stk_South_Am-wb</t>
  </si>
  <si>
    <t>ATS000:stk_South_Am-rj</t>
  </si>
  <si>
    <t>ATS000:stk_Europe</t>
  </si>
  <si>
    <t>Europe</t>
  </si>
  <si>
    <t>ATS000:stk_Europe-nb</t>
  </si>
  <si>
    <t>ATS000:stk_Europe-wb</t>
  </si>
  <si>
    <t>ATS000:stk_Europe-rj</t>
  </si>
  <si>
    <t>ATS000:stk_Africa</t>
  </si>
  <si>
    <t>Africa</t>
  </si>
  <si>
    <t>ATS000:stk_Africa-nb</t>
  </si>
  <si>
    <t>ATS000:stk_Africa-wb</t>
  </si>
  <si>
    <t>ATS000:stk_Africa-rj</t>
  </si>
  <si>
    <t>ATS000:stk_Mideast</t>
  </si>
  <si>
    <t>Mideast</t>
  </si>
  <si>
    <t>ATS000:stk_Mideast-nb</t>
  </si>
  <si>
    <t>ATS000:stk_Mideast-wb</t>
  </si>
  <si>
    <t>ATS000:stk_Mideast-rj</t>
  </si>
  <si>
    <t>ATS000:stk_Russia</t>
  </si>
  <si>
    <t>Commonwealth of Independent States</t>
  </si>
  <si>
    <t>ATS000:stk_Russia-nb</t>
  </si>
  <si>
    <t>ATS000:stk_Russia-wb</t>
  </si>
  <si>
    <t>ATS000:stk_Russia-rj</t>
  </si>
  <si>
    <t>ATS000:stk_China</t>
  </si>
  <si>
    <t>China</t>
  </si>
  <si>
    <t>ATS000:stk_China-nb</t>
  </si>
  <si>
    <t>ATS000:stk_China-wb</t>
  </si>
  <si>
    <t>ATS000:stk_China-rj</t>
  </si>
  <si>
    <t>ATS000:stk_NE_Asia</t>
  </si>
  <si>
    <t>Northeast Asia</t>
  </si>
  <si>
    <t>ATS000:stk_NE_Asia-nb</t>
  </si>
  <si>
    <t>ATS000:stk_NE_Asia-wb</t>
  </si>
  <si>
    <t>ATS000:stk_NE_Asia-rj</t>
  </si>
  <si>
    <t>ATS000:stk_SE_Asia</t>
  </si>
  <si>
    <t>Southeast Asia</t>
  </si>
  <si>
    <t>ATS000:stk_SE_Asia-nb</t>
  </si>
  <si>
    <t>ATS000:stk_SE_Asia-wb</t>
  </si>
  <si>
    <t>ATS000:stk_SE_Asia-rj</t>
  </si>
  <si>
    <t>ATS000:stk_SW_Asia</t>
  </si>
  <si>
    <t>Southwest Asia</t>
  </si>
  <si>
    <t>ATS000:stk_SW_Asia-nb</t>
  </si>
  <si>
    <t>ATS000:stk_SW_Asia-wb</t>
  </si>
  <si>
    <t>ATS000:stk_SW_Asia-rj</t>
  </si>
  <si>
    <t>ATS000:stk_Oceania</t>
  </si>
  <si>
    <t>Oceania</t>
  </si>
  <si>
    <t>ATS000:stk_Oceania-nb</t>
  </si>
  <si>
    <t>ATS000:stk_Oceania-wb</t>
  </si>
  <si>
    <t>ATS000:stk_Oceania-rj</t>
  </si>
  <si>
    <t>ATS000:stk_WorldTotal</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</si>
  <si>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</si>
  <si>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</si>
  <si>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</si>
  <si>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</si>
  <si>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</si>
  <si>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</si>
  <si>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</si>
  <si>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</si>
  <si>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</si>
  <si>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</si>
  <si>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</si>
  <si>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</si>
  <si>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</si>
  <si>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</si>
  <si>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</si>
  <si>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</si>
  <si>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</si>
  <si>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</si>
  <si>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</si>
  <si>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</si>
  <si>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</si>
  <si>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</si>
  <si>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</si>
  <si>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</si>
  <si>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</si>
  <si>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</si>
  <si>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</si>
  <si>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</si>
  <si>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</si>
  <si>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</si>
  <si>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</si>
  <si>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</si>
  <si>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</si>
  <si>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</si>
  <si>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</si>
  <si>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</si>
  <si>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</si>
  <si>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</si>
  <si>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</si>
  <si>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</si>
  <si>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</si>
  <si>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</si>
  <si>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</si>
  <si>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</si>
  <si>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</si>
  <si>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</si>
  <si>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</si>
  <si>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</si>
  <si>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</si>
  <si>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</si>
  <si>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</si>
  <si>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</si>
  <si>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</si>
  <si>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</si>
  <si>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</si>
  <si>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</si>
  <si>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</si>
  <si>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 -</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</si>
  <si>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</si>
  <si>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</si>
  <si>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</si>
  <si>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</si>
  <si>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</si>
  <si>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</si>
  <si>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</si>
  <si>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</si>
  <si>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</si>
  <si>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</si>
  <si>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</si>
  <si>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</si>
  <si>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</si>
  <si>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</si>
  <si>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</si>
  <si>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</si>
  <si>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</si>
  <si>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</si>
  <si>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</si>
  <si>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</si>
  <si>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</si>
  <si>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</si>
  <si>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</si>
  <si>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</si>
  <si>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</si>
  <si>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</si>
  <si>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</si>
  <si>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</si>
  <si>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</si>
  <si>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</si>
  <si>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</si>
  <si>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</si>
  <si>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</si>
  <si>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</si>
  <si>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</si>
  <si>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</si>
  <si>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</si>
  <si>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</si>
  <si>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</si>
  <si>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</si>
  <si>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</si>
  <si>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</si>
  <si>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</si>
  <si>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</si>
  <si>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</si>
  <si>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</si>
  <si>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</si>
  <si>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</si>
  <si>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</si>
  <si>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</si>
  <si>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</si>
  <si>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</si>
  <si>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</si>
  <si>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</si>
  <si>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</si>
  <si>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</si>
  <si>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</si>
  <si>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</si>
  <si>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</si>
  <si>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</si>
  <si>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</si>
  <si>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</si>
  <si>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</si>
  <si>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</si>
  <si>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</si>
  <si>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</si>
  <si>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Source:  Energy Information Administration, AEO2019 National Energy Modeling System run ref2019.d111618a.</t>
  </si>
  <si>
    <t>Multplier:</t>
  </si>
  <si>
    <t>(U.S., 2014, EIA AEO 2016, Table 49)*(Texas Share of U.S. General Aviation Aircraft, figure 17 https://ftp.dot.state.tx.us/pub/txdot-info/avn/tasp_2010.pdf)</t>
  </si>
  <si>
    <t>FTE000</t>
  </si>
  <si>
    <t>50. Freight Transportation Energy Use</t>
  </si>
  <si>
    <t>Technology and Fuel Type</t>
  </si>
  <si>
    <t>Freight Truck Stock by Size Class</t>
  </si>
  <si>
    <t>Vehicle Miles Traveled (billion miles)</t>
  </si>
  <si>
    <t>Light Medium</t>
  </si>
  <si>
    <t>FTE000:lm_vmt_stk_Dies</t>
  </si>
  <si>
    <t>Diesel</t>
  </si>
  <si>
    <t>FTE000:lm_vmt_stk_Gas</t>
  </si>
  <si>
    <t>Motor Gasoline</t>
  </si>
  <si>
    <t>FTE000:lm_vmt_stk_Liq</t>
  </si>
  <si>
    <t>Propane</t>
  </si>
  <si>
    <t>FTE000:lm_vmt_stk_NGas</t>
  </si>
  <si>
    <t>Compressed/Liquefied Natural Gas</t>
  </si>
  <si>
    <t>FTE000:lm_vmt_stk_eff</t>
  </si>
  <si>
    <t>Ethanol-Flex Fuel</t>
  </si>
  <si>
    <t>FTE000:lm_vmt_stk_elec</t>
  </si>
  <si>
    <t>Electric</t>
  </si>
  <si>
    <t>FTE000:lm_vmt_stk_pidh</t>
  </si>
  <si>
    <t>Plug-in Diesel Hybrid</t>
  </si>
  <si>
    <t>FTE000:lm_vmt_stk_pigh</t>
  </si>
  <si>
    <t>Plug-in Gasoline Hybrid</t>
  </si>
  <si>
    <t>FTE000:lm_vmt_stk_cell</t>
  </si>
  <si>
    <t>Fuel Cell</t>
  </si>
  <si>
    <t>FTE000:lm_vmt_stk_total</t>
  </si>
  <si>
    <t>Light Medium Subtotal</t>
  </si>
  <si>
    <t>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</si>
  <si>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</si>
  <si>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</si>
  <si>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</si>
  <si>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</si>
  <si>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</si>
  <si>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</si>
  <si>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</si>
  <si>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</si>
  <si>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</si>
  <si>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</si>
  <si>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Medium Subtotal</t>
  </si>
  <si>
    <t>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</si>
  <si>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</si>
  <si>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</si>
  <si>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</si>
  <si>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</si>
  <si>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</si>
  <si>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</si>
  <si>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</si>
  <si>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</si>
  <si>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</si>
  <si>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</si>
  <si>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Heavy Subtotal</t>
  </si>
  <si>
    <t>FTE000:da_TotalVehicleM</t>
  </si>
  <si>
    <t>Total Vehicle Miles Traveled</t>
  </si>
  <si>
    <t>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</si>
  <si>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</si>
  <si>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</si>
  <si>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</si>
  <si>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</si>
  <si>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</si>
  <si>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</si>
  <si>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</si>
  <si>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</si>
  <si>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</si>
  <si>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</si>
  <si>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</si>
  <si>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</si>
  <si>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</si>
  <si>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</si>
  <si>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</si>
  <si>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</si>
  <si>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</si>
  <si>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</si>
  <si>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</si>
  <si>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</si>
  <si>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</si>
  <si>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</si>
  <si>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</si>
  <si>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</si>
  <si>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</si>
  <si>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</si>
  <si>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</si>
  <si>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</si>
  <si>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</si>
  <si>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</si>
  <si>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</si>
  <si>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</si>
  <si>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</si>
  <si>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</si>
  <si>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</si>
  <si>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</si>
  <si>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</si>
  <si>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</si>
  <si>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</si>
  <si>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</si>
  <si>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</si>
  <si>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</si>
  <si>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</si>
  <si>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</si>
  <si>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</si>
  <si>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</si>
  <si>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</si>
  <si>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</si>
  <si>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</si>
  <si>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</si>
  <si>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</si>
  <si>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</si>
  <si>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</si>
  <si>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</si>
  <si>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</si>
  <si>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</si>
  <si>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</si>
  <si>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</si>
  <si>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</si>
  <si>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</si>
  <si>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</si>
  <si>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</si>
  <si>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</si>
  <si>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</si>
  <si>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</si>
  <si>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</si>
  <si>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</si>
  <si>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</si>
  <si>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</si>
  <si>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</si>
  <si>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</si>
  <si>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</si>
  <si>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</si>
  <si>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</si>
  <si>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Heavy Average</t>
  </si>
  <si>
    <t>FTE000:ia_Average</t>
  </si>
  <si>
    <t>Average Fuel Efficiency</t>
  </si>
  <si>
    <t>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</si>
  <si>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</si>
  <si>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</si>
  <si>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</si>
  <si>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</si>
  <si>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</si>
  <si>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</si>
  <si>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</si>
  <si>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</si>
  <si>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</si>
  <si>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</si>
  <si>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</si>
  <si>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</si>
  <si>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</si>
  <si>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</si>
  <si>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</si>
  <si>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</si>
  <si>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</si>
  <si>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</si>
  <si>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</si>
  <si>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</si>
  <si>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</si>
  <si>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</si>
  <si>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</si>
  <si>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</si>
  <si>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</si>
  <si>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</si>
  <si>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</si>
  <si>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</si>
  <si>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</si>
  <si>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</si>
  <si>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</si>
  <si>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</si>
  <si>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</si>
  <si>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</si>
  <si>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</si>
  <si>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</si>
  <si>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</si>
  <si>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</si>
  <si>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</si>
  <si>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</si>
  <si>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</si>
  <si>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</si>
  <si>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</si>
  <si>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</si>
  <si>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</si>
  <si>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</si>
  <si>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</si>
  <si>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</si>
  <si>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</si>
  <si>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</si>
  <si>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</si>
  <si>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</si>
  <si>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</si>
  <si>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</si>
  <si>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</si>
  <si>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</si>
  <si>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</si>
  <si>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</si>
  <si>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</si>
  <si>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</si>
  <si>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</si>
  <si>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</si>
  <si>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</si>
  <si>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</si>
  <si>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</si>
  <si>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</si>
  <si>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</si>
  <si>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</si>
  <si>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</si>
  <si>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</si>
  <si>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</si>
  <si>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</si>
  <si>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</si>
  <si>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</si>
  <si>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</si>
  <si>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</si>
  <si>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</si>
  <si>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</si>
  <si>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</si>
  <si>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</si>
  <si>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</si>
  <si>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</si>
  <si>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</si>
  <si>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</si>
  <si>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</si>
  <si>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</si>
  <si>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</si>
  <si>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</si>
  <si>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</si>
  <si>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</si>
  <si>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</si>
  <si>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</si>
  <si>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</si>
  <si>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</si>
  <si>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</si>
  <si>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</si>
  <si>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Total Sales</t>
  </si>
  <si>
    <t>Railroads</t>
  </si>
  <si>
    <t>FTE000:qa_TonMilesbyRai</t>
  </si>
  <si>
    <t>Ton Miles by Rail (billion)</t>
  </si>
  <si>
    <t>FTE000:qa_FuelEfficienc</t>
  </si>
  <si>
    <t>Fuel Efficiency (ton miles per thousand Btu)</t>
  </si>
  <si>
    <t>FTE000:qa_Distillate(di</t>
  </si>
  <si>
    <t>Distillate Fuel Oil (diesel)</t>
  </si>
  <si>
    <t>FTE000:qa_ResidualOil</t>
  </si>
  <si>
    <t>Residual Fuel Oil</t>
  </si>
  <si>
    <t>FTE000:qa_Electricity</t>
  </si>
  <si>
    <t>Compressed Natural Gas</t>
  </si>
  <si>
    <t>FTE000:qa_ElEnGee</t>
  </si>
  <si>
    <t>Liquefied Natural Gas</t>
  </si>
  <si>
    <t>FTE000:ra_TonMilesShipp</t>
  </si>
  <si>
    <t>Ton Miles Shipping (billion)</t>
  </si>
  <si>
    <t>FTE000:ra_FuelEfficienc</t>
  </si>
  <si>
    <t>FTE000:ra_Distillate(di</t>
  </si>
  <si>
    <t>FTE000:ra_ResidualOil</t>
  </si>
  <si>
    <t>FTE000:ra_MotorGasoline</t>
  </si>
  <si>
    <t>FTE000:ra_ElEnGee</t>
  </si>
  <si>
    <t>International Shipping</t>
  </si>
  <si>
    <t>FTE000:sa_GrossTrade(bi</t>
  </si>
  <si>
    <t>Gross Trade (billion 2009 dollars)</t>
  </si>
  <si>
    <t>FTE000:sa_Exports(billi</t>
  </si>
  <si>
    <t>Exports (billion 2009 dollars)</t>
  </si>
  <si>
    <t>FTE000:sa_Imports(billi</t>
  </si>
  <si>
    <t>Imports (billion 2009 dollars)</t>
  </si>
  <si>
    <t>FTE000:sa_Distillate(di</t>
  </si>
  <si>
    <t>FTE000:sa_ResidualOil</t>
  </si>
  <si>
    <t>FTE000:sa_SeeEnGee</t>
  </si>
  <si>
    <t>FTE000:sa_ElEnGee</t>
  </si>
  <si>
    <t>MPG = Miles per gallon.</t>
  </si>
  <si>
    <t>- - = Not applicable.</t>
  </si>
  <si>
    <t>Note:  Includes estimated consumption for petroleum and other liquids.  Totals may not equal sum of components due to independent rounding.</t>
  </si>
  <si>
    <t>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</si>
  <si>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</si>
  <si>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</si>
  <si>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</si>
  <si>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</si>
  <si>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</si>
  <si>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</si>
  <si>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212, 223, 234, 243</t>
  </si>
  <si>
    <t xml:space="preserve">Table 1-40:  U.S. Passenger-Miles (Millions) </t>
  </si>
  <si>
    <t>Air carrier, certificated, domestic, all services</t>
  </si>
  <si>
    <t>Highway, total</t>
  </si>
  <si>
    <r>
      <t>Light duty vehicle, short wheel base</t>
    </r>
    <r>
      <rPr>
        <vertAlign val="superscript"/>
        <sz val="11"/>
        <rFont val="Arial Narrow"/>
        <family val="2"/>
      </rPr>
      <t>a,b,c</t>
    </r>
  </si>
  <si>
    <t>N</t>
  </si>
  <si>
    <r>
      <t>Passenger cars</t>
    </r>
    <r>
      <rPr>
        <vertAlign val="superscript"/>
        <sz val="11"/>
        <rFont val="Arial Narrow"/>
        <family val="2"/>
      </rPr>
      <t>a,d</t>
    </r>
  </si>
  <si>
    <r>
      <t>Motorcycle</t>
    </r>
    <r>
      <rPr>
        <vertAlign val="superscript"/>
        <sz val="11"/>
        <rFont val="Arial Narrow"/>
        <family val="2"/>
      </rPr>
      <t>b,c</t>
    </r>
  </si>
  <si>
    <t>U</t>
  </si>
  <si>
    <r>
      <t>Light duty vehicle, long wheel base</t>
    </r>
    <r>
      <rPr>
        <vertAlign val="superscript"/>
        <sz val="11"/>
        <rFont val="Arial Narrow"/>
        <family val="2"/>
      </rPr>
      <t>a,b,c</t>
    </r>
  </si>
  <si>
    <r>
      <t>Other 2-axle 4-tire vehicles</t>
    </r>
    <r>
      <rPr>
        <vertAlign val="superscript"/>
        <sz val="11"/>
        <rFont val="Arial Narrow"/>
        <family val="2"/>
      </rPr>
      <t>a,d</t>
    </r>
  </si>
  <si>
    <r>
      <t>Truck, single-unit 2-axle 6-tire or more</t>
    </r>
    <r>
      <rPr>
        <vertAlign val="superscript"/>
        <sz val="11"/>
        <rFont val="Arial Narrow"/>
        <family val="2"/>
      </rPr>
      <t>c</t>
    </r>
  </si>
  <si>
    <t>Truck, combination</t>
  </si>
  <si>
    <r>
      <t>Bus</t>
    </r>
    <r>
      <rPr>
        <vertAlign val="superscript"/>
        <sz val="11"/>
        <rFont val="Arial Narrow"/>
        <family val="2"/>
      </rPr>
      <t>e</t>
    </r>
  </si>
  <si>
    <r>
      <t>Transit</t>
    </r>
    <r>
      <rPr>
        <b/>
        <vertAlign val="superscript"/>
        <sz val="11"/>
        <rFont val="Arial Narrow"/>
        <family val="2"/>
      </rPr>
      <t>f</t>
    </r>
    <r>
      <rPr>
        <b/>
        <sz val="11"/>
        <rFont val="Arial Narrow"/>
        <family val="2"/>
      </rPr>
      <t>, total</t>
    </r>
  </si>
  <si>
    <r>
      <t>Motor bus</t>
    </r>
    <r>
      <rPr>
        <vertAlign val="superscript"/>
        <sz val="11"/>
        <rFont val="Arial Narrow"/>
        <family val="2"/>
      </rPr>
      <t>e</t>
    </r>
  </si>
  <si>
    <r>
      <t>Light rail</t>
    </r>
    <r>
      <rPr>
        <vertAlign val="superscript"/>
        <sz val="11"/>
        <rFont val="Arial Narrow"/>
        <family val="2"/>
      </rPr>
      <t>g</t>
    </r>
  </si>
  <si>
    <t>Heavy rail</t>
  </si>
  <si>
    <t>Trolley bus</t>
  </si>
  <si>
    <t>Commuter rail</t>
  </si>
  <si>
    <r>
      <t>Demand response</t>
    </r>
    <r>
      <rPr>
        <vertAlign val="superscript"/>
        <sz val="11"/>
        <rFont val="Arial Narrow"/>
        <family val="2"/>
      </rPr>
      <t>e</t>
    </r>
  </si>
  <si>
    <r>
      <t>Ferry boat</t>
    </r>
    <r>
      <rPr>
        <vertAlign val="superscript"/>
        <sz val="11"/>
        <rFont val="Arial Narrow"/>
        <family val="2"/>
      </rPr>
      <t>h</t>
    </r>
  </si>
  <si>
    <r>
      <t>Other</t>
    </r>
    <r>
      <rPr>
        <vertAlign val="superscript"/>
        <sz val="11"/>
        <rFont val="Arial Narrow"/>
        <family val="2"/>
      </rPr>
      <t>h,i</t>
    </r>
  </si>
  <si>
    <r>
      <t>Intercity/Amtrak</t>
    </r>
    <r>
      <rPr>
        <vertAlign val="superscript"/>
        <sz val="11"/>
        <rFont val="Arial Narrow"/>
        <family val="2"/>
      </rPr>
      <t>j</t>
    </r>
  </si>
  <si>
    <r>
      <t>Transit- Light rail</t>
    </r>
    <r>
      <rPr>
        <vertAlign val="superscript"/>
        <sz val="11"/>
        <rFont val="Arial Narrow"/>
        <family val="2"/>
      </rPr>
      <t>g</t>
    </r>
  </si>
  <si>
    <t>Transit- Heavy rail</t>
  </si>
  <si>
    <r>
      <t>KEY:</t>
    </r>
    <r>
      <rPr>
        <sz val="9"/>
        <rFont val="Arial"/>
        <family val="2"/>
      </rPr>
      <t xml:space="preserve"> N = data do not exist; R = revised; U = data are not available.</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</si>
  <si>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</si>
  <si>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</si>
  <si>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</si>
  <si>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</si>
  <si>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</si>
  <si>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</si>
  <si>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</si>
  <si>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</si>
  <si>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</si>
  <si>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</si>
  <si>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</si>
  <si>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</si>
  <si>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</si>
  <si>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</si>
  <si>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</si>
  <si>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</si>
  <si>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</si>
  <si>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</si>
  <si>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</si>
  <si>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</si>
  <si>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</si>
  <si>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</si>
  <si>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</si>
  <si>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t>Highway:</t>
  </si>
  <si>
    <t>Passenger car and motorcycle: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</si>
  <si>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</si>
  <si>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</si>
  <si>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</si>
  <si>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</si>
  <si>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Motorcycle:</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</si>
  <si>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</si>
  <si>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1985-2015:  Ibid., Highway Statistics (Washington, DC: Annual Issues), table VM-1, available at http://www.fhwa.dot.gov/policyinformation/statistics.cfm as of Mar. 28, 2017.</t>
  </si>
  <si>
    <t>Other 2-axle 4-tire vehicle:</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</si>
  <si>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</si>
  <si>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Light duty vehicle, long wheel base:</t>
  </si>
  <si>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</si>
  <si>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</si>
  <si>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</si>
  <si>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</si>
  <si>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</si>
  <si>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</si>
  <si>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</si>
  <si>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</si>
  <si>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</si>
  <si>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</si>
  <si>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</si>
  <si>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</si>
  <si>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t>Rail, 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</si>
  <si>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</si>
  <si>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</si>
  <si>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r>
      <t>1990-2002: Ibid.,</t>
    </r>
    <r>
      <rPr>
        <i/>
        <sz val="9"/>
        <rFont val="Arial"/>
        <family val="2"/>
      </rPr>
      <t xml:space="preserve"> Amtrak Annual Report </t>
    </r>
    <r>
      <rPr>
        <sz val="9"/>
        <rFont val="Arial"/>
        <family val="2"/>
      </rPr>
      <t>(Washington, DC: Annual Issues), Statistical Appendix.</t>
    </r>
  </si>
  <si>
    <t>2003-15: U.S. Department of Transportation, Federal Railroad Administration, Office of Safety Analysis, Operational Data Tables, Mar. 28, 2017.</t>
  </si>
  <si>
    <r>
      <t>Light duty vehicle, short wheel base</t>
    </r>
    <r>
      <rPr>
        <vertAlign val="superscript"/>
        <sz val="11"/>
        <rFont val="Arial Narrow"/>
        <family val="2"/>
      </rPr>
      <t>a,b,c</t>
    </r>
  </si>
  <si>
    <r>
      <t>Passenger cars</t>
    </r>
    <r>
      <rPr>
        <vertAlign val="superscript"/>
        <sz val="11"/>
        <rFont val="Arial Narrow"/>
        <family val="2"/>
      </rPr>
      <t>a,d</t>
    </r>
  </si>
  <si>
    <r>
      <t>Motorcycle</t>
    </r>
    <r>
      <rPr>
        <vertAlign val="superscript"/>
        <sz val="11"/>
        <rFont val="Arial Narrow"/>
        <family val="2"/>
      </rPr>
      <t>b,c</t>
    </r>
  </si>
  <si>
    <r>
      <t>Light duty vehicle, long wheel base</t>
    </r>
    <r>
      <rPr>
        <vertAlign val="superscript"/>
        <sz val="11"/>
        <rFont val="Arial Narrow"/>
        <family val="2"/>
      </rPr>
      <t>a,b,c</t>
    </r>
  </si>
  <si>
    <r>
      <t>Other 2-axle 4-tire vehicles</t>
    </r>
    <r>
      <rPr>
        <vertAlign val="superscript"/>
        <sz val="11"/>
        <rFont val="Arial Narrow"/>
        <family val="2"/>
      </rPr>
      <t>a,d</t>
    </r>
  </si>
  <si>
    <r>
      <t>Truck, single-unit 2-axle 6-tire or more</t>
    </r>
    <r>
      <rPr>
        <vertAlign val="superscript"/>
        <sz val="11"/>
        <rFont val="Arial Narrow"/>
        <family val="2"/>
      </rPr>
      <t>c</t>
    </r>
  </si>
  <si>
    <r>
      <t>Bus</t>
    </r>
    <r>
      <rPr>
        <vertAlign val="superscript"/>
        <sz val="11"/>
        <rFont val="Arial Narrow"/>
        <family val="2"/>
      </rPr>
      <t>e</t>
    </r>
  </si>
  <si>
    <r>
      <t>Transit</t>
    </r>
    <r>
      <rPr>
        <b/>
        <vertAlign val="superscript"/>
        <sz val="11"/>
        <rFont val="Arial Narrow"/>
        <family val="2"/>
      </rPr>
      <t>f</t>
    </r>
    <r>
      <rPr>
        <b/>
        <sz val="11"/>
        <rFont val="Arial Narrow"/>
        <family val="2"/>
      </rPr>
      <t>, total</t>
    </r>
  </si>
  <si>
    <r>
      <t>Motor bus</t>
    </r>
    <r>
      <rPr>
        <vertAlign val="superscript"/>
        <sz val="11"/>
        <rFont val="Arial Narrow"/>
        <family val="2"/>
      </rPr>
      <t>e</t>
    </r>
  </si>
  <si>
    <r>
      <t>Light rail</t>
    </r>
    <r>
      <rPr>
        <vertAlign val="superscript"/>
        <sz val="11"/>
        <rFont val="Arial Narrow"/>
        <family val="2"/>
      </rPr>
      <t>g</t>
    </r>
  </si>
  <si>
    <r>
      <t>Demand response</t>
    </r>
    <r>
      <rPr>
        <vertAlign val="superscript"/>
        <sz val="11"/>
        <rFont val="Arial Narrow"/>
        <family val="2"/>
      </rPr>
      <t>e</t>
    </r>
  </si>
  <si>
    <r>
      <t>Ferry boat</t>
    </r>
    <r>
      <rPr>
        <vertAlign val="superscript"/>
        <sz val="11"/>
        <rFont val="Arial Narrow"/>
        <family val="2"/>
      </rPr>
      <t>h</t>
    </r>
  </si>
  <si>
    <r>
      <t>Other</t>
    </r>
    <r>
      <rPr>
        <vertAlign val="superscript"/>
        <sz val="11"/>
        <rFont val="Arial Narrow"/>
        <family val="2"/>
      </rPr>
      <t>h,i</t>
    </r>
  </si>
  <si>
    <r>
      <t>Intercity/Amtrak</t>
    </r>
    <r>
      <rPr>
        <vertAlign val="superscript"/>
        <sz val="11"/>
        <rFont val="Arial Narrow"/>
        <family val="2"/>
      </rPr>
      <t>j</t>
    </r>
  </si>
  <si>
    <r>
      <t>Transit- Light rail</t>
    </r>
    <r>
      <rPr>
        <vertAlign val="superscript"/>
        <sz val="11"/>
        <rFont val="Arial Narrow"/>
        <family val="2"/>
      </rPr>
      <t>g</t>
    </r>
  </si>
  <si>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</si>
  <si>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</si>
  <si>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</si>
  <si>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</si>
  <si>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</si>
  <si>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</si>
  <si>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</si>
  <si>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</si>
  <si>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</si>
  <si>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</si>
  <si>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</si>
  <si>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</si>
  <si>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</si>
  <si>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</si>
  <si>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</si>
  <si>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</si>
  <si>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 xml:space="preserve">only updated </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</si>
  <si>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</si>
  <si>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</si>
  <si>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</si>
  <si>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</si>
  <si>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</si>
  <si>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</si>
  <si>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</si>
  <si>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</si>
  <si>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</si>
  <si>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</si>
  <si>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</si>
  <si>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</si>
  <si>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</si>
  <si>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</si>
  <si>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</si>
  <si>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</si>
  <si>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</si>
  <si>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</si>
  <si>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</si>
  <si>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</si>
  <si>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</si>
  <si>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</si>
  <si>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</si>
  <si>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 xml:space="preserve">Did not update because technology is not texas exclusive </t>
  </si>
  <si>
    <t>Aircraft shares by cargo type</t>
  </si>
  <si>
    <t>share of active aircraft that are passenger aircraft</t>
  </si>
  <si>
    <t>share of active aircraft that are cargo aircraft</t>
  </si>
  <si>
    <t>Ratios of New Vehicle Fuel Economy to Fleet Average Fuel Economy</t>
  </si>
  <si>
    <t>aircraft</t>
  </si>
  <si>
    <t>Perc Reduction in Fuel Use for Electricity</t>
  </si>
  <si>
    <t>Source:</t>
  </si>
  <si>
    <t>LDVs and motorbikes</t>
  </si>
  <si>
    <t>For sources and calculations, see the variable BTFURfE.</t>
  </si>
  <si>
    <t>HDVs</t>
  </si>
  <si>
    <t>Perc of Electricity Use for Plug-In Hybrid Vehicles</t>
  </si>
  <si>
    <t>electricity share</t>
  </si>
  <si>
    <t>For source, see the variable BPoEFUbVT.</t>
  </si>
  <si>
    <t>Vehicle Loadings (in people or freight tons / vehicle)</t>
  </si>
  <si>
    <t>passenger LDVs</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</si>
  <si>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</si>
  <si>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</si>
  <si>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</si>
  <si>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</si>
  <si>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</si>
  <si>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</si>
  <si>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</si>
  <si>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Passenger HDV Passenger Miles</t>
  </si>
  <si>
    <t>Average Dist Traveled by vehicle</t>
  </si>
  <si>
    <t>For sources and calculations, see the variable BAADTbVT</t>
  </si>
  <si>
    <t>Start Year Number of Vehicles</t>
  </si>
  <si>
    <t>SD Notes: Updated per SYVbT-passenger HDV</t>
  </si>
  <si>
    <t>TX adaptation: updated with a multipiler (TX average daily person miles)/(US average daily person miles</t>
  </si>
  <si>
    <t>Passenger Rail Passenger Miles</t>
  </si>
  <si>
    <t>Number of Vehicles</t>
  </si>
  <si>
    <t>SD Notes: Updated per SYVbT-passenger rail</t>
  </si>
  <si>
    <t>Passenger HDV Fleet Fuel Economy</t>
  </si>
  <si>
    <t>bn passgnermiles/quad btu</t>
  </si>
  <si>
    <t>2050 Percent improvement</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</si>
  <si>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</si>
  <si>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</si>
  <si>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</si>
  <si>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</si>
  <si>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</si>
  <si>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</si>
  <si>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</si>
  <si>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</si>
  <si>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</si>
  <si>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</si>
  <si>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Fuel Economy (thing*miles/BTU)</t>
  </si>
  <si>
    <t>battery electric vehicle</t>
  </si>
  <si>
    <t>natural gas vehicle</t>
  </si>
  <si>
    <t>gasoline vehicle</t>
  </si>
  <si>
    <t>diesel vehicle</t>
  </si>
  <si>
    <t>plugin hybrid vehicle</t>
  </si>
  <si>
    <t>LPG vehicle</t>
  </si>
  <si>
    <t>hydrogen vehicle</t>
  </si>
  <si>
    <t>Passenger HDV Fleet Fuel Economy (AEO 7)</t>
  </si>
  <si>
    <t>passgnermiles/btu</t>
  </si>
  <si>
    <t xml:space="preserve"> Technology Type</t>
  </si>
  <si>
    <t xml:space="preserve">  Motor Gasoline</t>
  </si>
  <si>
    <t xml:space="preserve">  Distillate Fuel Oil (diesel)</t>
  </si>
  <si>
    <t xml:space="preserve">  E85</t>
  </si>
  <si>
    <t xml:space="preserve">  Propane</t>
  </si>
  <si>
    <t xml:space="preserve">  Electricity</t>
  </si>
  <si>
    <t xml:space="preserve">  Hydrogen</t>
  </si>
  <si>
    <t xml:space="preserve">   ICE = Internal combustion engine.</t>
  </si>
  <si>
    <t xml:space="preserve">   Note:  Includes estimated consumption for petroleum and other liquids.  Totals may not equal sum of components due to independent rounding.</t>
  </si>
  <si>
    <t>(thousands)</t>
  </si>
  <si>
    <t>New Car Sales 1/</t>
  </si>
  <si>
    <t xml:space="preserve"> Conventional Cars</t>
  </si>
  <si>
    <t xml:space="preserve">   Gasoline ICE Vehicles</t>
  </si>
  <si>
    <t xml:space="preserve">   TDI Diesel ICE</t>
  </si>
  <si>
    <t xml:space="preserve">     Total Conventional Cars</t>
  </si>
  <si>
    <t xml:space="preserve"> Alternative-Fuel Cars</t>
  </si>
  <si>
    <t xml:space="preserve">   Ethanol-Flex Fuel ICE</t>
  </si>
  <si>
    <t xml:space="preserve">   100 Mile Electric Vehicle</t>
  </si>
  <si>
    <t xml:space="preserve">   200 Mile Electric Vehicle</t>
  </si>
  <si>
    <t xml:space="preserve">   300 Mile Electric Vehicle</t>
  </si>
  <si>
    <t xml:space="preserve">   Plug-in 10 Gasoline Hybrid</t>
  </si>
  <si>
    <t xml:space="preserve">   Plug-in 40 Gasoline Hybrid</t>
  </si>
  <si>
    <t xml:space="preserve">   Electric-Diesel Hybrid</t>
  </si>
  <si>
    <t xml:space="preserve">   Electric-Gasoline Hybrid</t>
  </si>
  <si>
    <t xml:space="preserve">   Natural Gas ICE</t>
  </si>
  <si>
    <t xml:space="preserve">   Natural Gas Bi-fuel</t>
  </si>
  <si>
    <t xml:space="preserve">   Propane ICE</t>
  </si>
  <si>
    <t xml:space="preserve">   Propane Bi-fuel</t>
  </si>
  <si>
    <t xml:space="preserve">   Fuel Cell Methanol</t>
  </si>
  <si>
    <t xml:space="preserve">   Fuel Cell Hydrogen</t>
  </si>
  <si>
    <t xml:space="preserve">     Total Alternative Cars</t>
  </si>
  <si>
    <t>Percent Alternative Car Sales</t>
  </si>
  <si>
    <t>Total New Car Sales</t>
  </si>
  <si>
    <t>New Light Truck Sales 2/</t>
  </si>
  <si>
    <t xml:space="preserve"> Conventional Light Trucks</t>
  </si>
  <si>
    <t xml:space="preserve">     Total Conventional Light Trucks</t>
  </si>
  <si>
    <t xml:space="preserve"> Alternative-Fuel Light Trucks</t>
  </si>
  <si>
    <t xml:space="preserve">     Total Alternative Light Trucks</t>
  </si>
  <si>
    <t>Percent Alternative Light Truck Sales</t>
  </si>
  <si>
    <t>Total New Light Truck Sales</t>
  </si>
  <si>
    <t>Percent Total Alternative Sales</t>
  </si>
  <si>
    <t>EPACT Legislative  Alternative Sales</t>
  </si>
  <si>
    <t>ZEVP Legislative Alternative Sales</t>
  </si>
  <si>
    <t>Total Sales, Cars and Light Trucks</t>
  </si>
  <si>
    <t xml:space="preserve">   Conventional Gasoline</t>
  </si>
  <si>
    <t xml:space="preserve">   TDI Diesel</t>
  </si>
  <si>
    <t xml:space="preserve">   Flex-Fuel</t>
  </si>
  <si>
    <t xml:space="preserve">   Electric</t>
  </si>
  <si>
    <t xml:space="preserve">   Plug-in Electric Hybrid</t>
  </si>
  <si>
    <t xml:space="preserve">   Electric Hybrid</t>
  </si>
  <si>
    <t xml:space="preserve">   Gaseous (Propane and Natural Gas)</t>
  </si>
  <si>
    <t xml:space="preserve">   Fuel Cell</t>
  </si>
  <si>
    <t>Total Vehicles Sales</t>
  </si>
  <si>
    <t xml:space="preserve">   Conventional Gasoline Microhybrids</t>
  </si>
  <si>
    <t xml:space="preserve">   TDI Diesel Microhybrids</t>
  </si>
  <si>
    <t>Total Alternative-Fueled Vehicle Sales</t>
  </si>
  <si>
    <t xml:space="preserve">   1/ Includes personal and fleet light-duty cars.</t>
  </si>
  <si>
    <t xml:space="preserve">   2/ Includes personal and fleet light-duty trucks.</t>
  </si>
  <si>
    <t xml:space="preserve">   EPACT = Energy Policy Act of 1992.</t>
  </si>
  <si>
    <t xml:space="preserve">   ZEVP = Zero emission vehicles from the low emission vehicle program.</t>
  </si>
  <si>
    <t xml:space="preserve">   Sources:  2017 values derived using:  U.S. Energy Information Administration (EIA), Describing</t>
  </si>
  <si>
    <t>Current and Potential Markets for Alternative-Fuel Vehicles, 1996; EIA, Alternatives to Traditional Transportation</t>
  </si>
  <si>
    <t>Fuels 2009 (Part II - User and Fuel Data); U.S. Environmental Protection Agency, Engines and Vehicles Compliance</t>
  </si>
  <si>
    <t>Information System, various years; and EIA, AEO2019 National Energy Modeling System run ref2019.d111618a.</t>
  </si>
  <si>
    <t>2018 and projections:  EIA, AEO2019 National Energy Modeling System run ref2019.d111618a.</t>
  </si>
  <si>
    <t>Passenger LDV Fuel Economy - Gasoline Vehicles</t>
  </si>
  <si>
    <t>(thousands of car sales)</t>
  </si>
  <si>
    <t>(miles per gallon gasoline equivalent)</t>
  </si>
  <si>
    <t>MPG000:ba_GasolineICEVe</t>
  </si>
  <si>
    <t>MPG000:ga_GasolineICEVe</t>
  </si>
  <si>
    <t>Weighted average new vehicle fuel economy</t>
  </si>
  <si>
    <t>AEO 7</t>
  </si>
  <si>
    <t>(Ratio of tested to on-road)</t>
  </si>
  <si>
    <t>Ratio of on-road to new fuel efficiency</t>
  </si>
  <si>
    <t>Estimated weighted average on-road fuel economy</t>
  </si>
  <si>
    <t>MPG000</t>
  </si>
  <si>
    <t>41. Light-Duty Vehicle Miles per Gallon by Technology Type</t>
  </si>
  <si>
    <t>New Car Miles per Gallon 1/</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</si>
  <si>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</si>
  <si>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</si>
  <si>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</si>
  <si>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</si>
  <si>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</si>
  <si>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</si>
  <si>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</si>
  <si>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</si>
  <si>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</si>
  <si>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</si>
  <si>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</si>
  <si>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</si>
  <si>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</si>
  <si>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</si>
  <si>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</si>
  <si>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</si>
  <si>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 xml:space="preserve"> Average New Cars Miles per Gallon</t>
  </si>
  <si>
    <t>New Light Truck Miles per Gallon 1/</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</si>
  <si>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</si>
  <si>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</si>
  <si>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</si>
  <si>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</si>
  <si>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</si>
  <si>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</si>
  <si>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</si>
  <si>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</si>
  <si>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</si>
  <si>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</si>
  <si>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</si>
  <si>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</si>
  <si>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</si>
  <si>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</si>
  <si>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</si>
  <si>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</si>
  <si>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 xml:space="preserve"> Average Light Truck Miles per Gallon</t>
  </si>
  <si>
    <t>MPG000:na_AverageNewTru</t>
  </si>
  <si>
    <t>Average New Vehicle Miles per Gallon</t>
  </si>
  <si>
    <t>MPG000:oa_FleetAverageS</t>
  </si>
  <si>
    <t>Average Car Stock Miles per Gallon 2/</t>
  </si>
  <si>
    <t>MPG000:pa_FleetAverageS</t>
  </si>
  <si>
    <t>Average Light Truck Stock Miles per Gallon 2/</t>
  </si>
  <si>
    <t>MPG000:qa_FleetAverageS</t>
  </si>
  <si>
    <t>Average Vehicle Stock Miles per Gallon 2/</t>
  </si>
  <si>
    <t>MPG000:allallnew</t>
  </si>
  <si>
    <t>Average New Vehicle Stock Miles per Gallon 2/</t>
  </si>
  <si>
    <t>MPG000:allallstock</t>
  </si>
  <si>
    <t xml:space="preserve">   1/ Fuel efficiencies are rated by the U.S. Environmental Protection Agency.  Includes personal and fleet vehicles.</t>
  </si>
  <si>
    <t xml:space="preserve">   2/ Stock values are on-road efficiencies.  Includes personal vehicles and fleet vehicles.</t>
  </si>
  <si>
    <t xml:space="preserve">   MPG = Miles per gallon.</t>
  </si>
  <si>
    <t xml:space="preserve">   Sources:  2017 derived using:  U.S. Environmental Protection Agency, Engines and Vehicles Compliance</t>
  </si>
  <si>
    <t>Information System, various years; Federal Highway Administration, Highway Statistics 2016; and U.S. Energy</t>
  </si>
  <si>
    <t>Information Administration (EIA), AEO2019 National Energy Modeling System run ref2019.d111618a.  2018 and</t>
  </si>
  <si>
    <t>projections:  EIA, AEO2019 National Energy Modeling System run ref2019.d111618a.</t>
  </si>
  <si>
    <t>AEO 39</t>
  </si>
  <si>
    <t>AEO 41</t>
  </si>
  <si>
    <t>Fuel Economy - Passenger Rail</t>
  </si>
  <si>
    <t>Passenger rail</t>
  </si>
  <si>
    <t>billion passenger miles - passenger rail</t>
  </si>
  <si>
    <t>TEF000:ma_CommuteElect</t>
  </si>
  <si>
    <t>TEF000:la_TransitElect</t>
  </si>
  <si>
    <t>TEF000:ka_InterElect</t>
  </si>
  <si>
    <t>energy use by mode (BTU) - rail, passenger, electric</t>
  </si>
  <si>
    <t>TEF000:ma_CommuteDiesel</t>
  </si>
  <si>
    <t>TEF000:la_InterDiesel</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</si>
  <si>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</si>
  <si>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</si>
  <si>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</si>
  <si>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</si>
  <si>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</si>
  <si>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</si>
  <si>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</si>
  <si>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</si>
  <si>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</si>
  <si>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</si>
  <si>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</si>
  <si>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</si>
  <si>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</si>
  <si>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</si>
  <si>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</si>
  <si>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TEF000:bus_school_elec</t>
  </si>
  <si>
    <t>TEF000:bus_inter_elec</t>
  </si>
  <si>
    <t>TEF000:bus_transit_elec</t>
  </si>
  <si>
    <t>TEF000:ja_Total</t>
  </si>
  <si>
    <t>energy use by mode (BTU) - rail, passenger, other</t>
  </si>
  <si>
    <t>estimated fuel economy (passenger miles/btu) - other</t>
  </si>
  <si>
    <t>Efficiency electric</t>
  </si>
  <si>
    <t>Efficiency diesel</t>
  </si>
  <si>
    <t>TEF000</t>
  </si>
  <si>
    <t>37. Transportation Sector Energy Use by Fuel Type Within a Mode</t>
  </si>
  <si>
    <t>TEF000:ba_Total</t>
  </si>
  <si>
    <t>Light-Duty Vehicle</t>
  </si>
  <si>
    <t>TEF000:ba_MotorGasoline</t>
  </si>
  <si>
    <t xml:space="preserve">  Motor Gasoline excluding E85 1/</t>
  </si>
  <si>
    <t>TEF000:ba_Ethanol</t>
  </si>
  <si>
    <t xml:space="preserve">  E85 1/</t>
  </si>
  <si>
    <t>TEF000:ba_Distillate(di</t>
  </si>
  <si>
    <t>TEF000:ba_CompressedNat</t>
  </si>
  <si>
    <t xml:space="preserve">  Compressed/Liquefied Natural Gas</t>
  </si>
  <si>
    <t>TEF000:ba_LiquefiedPetr</t>
  </si>
  <si>
    <t>TEF000:ba_Electricity</t>
  </si>
  <si>
    <t>TEF000:ba_LiquidHydroge</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</si>
  <si>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</si>
  <si>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</si>
  <si>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</si>
  <si>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</si>
  <si>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</si>
  <si>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</si>
  <si>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</si>
  <si>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</si>
  <si>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</si>
  <si>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</si>
  <si>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</si>
  <si>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</si>
  <si>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TEF000:da_Distillate(di</t>
  </si>
  <si>
    <t>TEF000:da_CompressedNat</t>
  </si>
  <si>
    <t>TEF000:da_LiquefiedPetr</t>
  </si>
  <si>
    <t>TEF000:ft_eeeeeeeeeee85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</si>
  <si>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</si>
  <si>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</si>
  <si>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</si>
  <si>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</si>
  <si>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</si>
  <si>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</si>
  <si>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</si>
  <si>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</si>
  <si>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</si>
  <si>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</si>
  <si>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</si>
  <si>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</si>
  <si>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TEF000:fa_Distillate(di</t>
  </si>
  <si>
    <t>TEF000:fa_ResidualOil</t>
  </si>
  <si>
    <t xml:space="preserve">  Residual Oil</t>
  </si>
  <si>
    <t>TEF000:fa_MotorGasoline</t>
  </si>
  <si>
    <t>TEF000:fa_LiquidNG</t>
  </si>
  <si>
    <t>TEF000:ga_Total</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</si>
  <si>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</si>
  <si>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</si>
  <si>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</si>
  <si>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</si>
  <si>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</si>
  <si>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</si>
  <si>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</si>
  <si>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</si>
  <si>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</si>
  <si>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</si>
  <si>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</si>
  <si>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TEF000:ia_JetFuel</t>
  </si>
  <si>
    <t xml:space="preserve">  Jet Fuel and Aviation Gasoline</t>
  </si>
  <si>
    <t>TEF000:ia_ResidualFuel</t>
  </si>
  <si>
    <t>TEF000:ia_Distillate</t>
  </si>
  <si>
    <t xml:space="preserve">  Distillates and Diesel</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</si>
  <si>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</si>
  <si>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</si>
  <si>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</si>
  <si>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</si>
  <si>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</si>
  <si>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</si>
  <si>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</si>
  <si>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</si>
  <si>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</si>
  <si>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</si>
  <si>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</si>
  <si>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</si>
  <si>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</si>
  <si>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</si>
  <si>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</si>
  <si>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</si>
  <si>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</si>
  <si>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</si>
  <si>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</si>
  <si>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</si>
  <si>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</si>
  <si>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</si>
  <si>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TEF000:bus_inter_hydrog</t>
  </si>
  <si>
    <t>TEF000:bus_school_total</t>
  </si>
  <si>
    <t xml:space="preserve">  School Bus</t>
  </si>
  <si>
    <t>TEF000:ja_SchoolBus(mot</t>
  </si>
  <si>
    <t>TEF000:bus_school_e85</t>
  </si>
  <si>
    <t>TEF000:ja_SchoolBus(die</t>
  </si>
  <si>
    <t>TEF000:bus_school_CNG</t>
  </si>
  <si>
    <t>TEF000:bus_school_LPG</t>
  </si>
  <si>
    <t>TEF000:bus_school_hydro</t>
  </si>
  <si>
    <t>TEF000:ma_Total</t>
  </si>
  <si>
    <t>Rail Transportation</t>
  </si>
  <si>
    <t>TEF000:ka_IntercityRail</t>
  </si>
  <si>
    <t xml:space="preserve">  Intercity Rail</t>
  </si>
  <si>
    <t xml:space="preserve">    Diesel</t>
  </si>
  <si>
    <t>TEF000:la_InterCNG</t>
  </si>
  <si>
    <t xml:space="preserve">    Compressed Natural Gas</t>
  </si>
  <si>
    <t>TEF000:la_InterLNG</t>
  </si>
  <si>
    <t xml:space="preserve">    Liquefied Natural Gas</t>
  </si>
  <si>
    <t>TEF000:la_TransitRail</t>
  </si>
  <si>
    <t xml:space="preserve">  Transit Rail</t>
  </si>
  <si>
    <t>TEF000:ma_CommuterRail</t>
  </si>
  <si>
    <t xml:space="preserve">  Commuter Rail</t>
  </si>
  <si>
    <t>TEF000:ma_CommuteCNG</t>
  </si>
  <si>
    <t>TEF000:ma_CommuteLNG</t>
  </si>
  <si>
    <t>TEF000:na_RecreationBoa</t>
  </si>
  <si>
    <t>TEF000:na_RecreateGas</t>
  </si>
  <si>
    <t xml:space="preserve">  Gasoline</t>
  </si>
  <si>
    <t>TEF000:na_RecreateDies</t>
  </si>
  <si>
    <t>TEF000:na_Lubricants</t>
  </si>
  <si>
    <t>TEF000:na_PipelineFuelN</t>
  </si>
  <si>
    <t>Pipeline Fuel Natural Gas</t>
  </si>
  <si>
    <t>TEF000:pa_TotalConsumpt</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</si>
  <si>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</si>
  <si>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</si>
  <si>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</si>
  <si>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</si>
  <si>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</si>
  <si>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</si>
  <si>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</si>
  <si>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</si>
  <si>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</si>
  <si>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</si>
  <si>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</si>
  <si>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 xml:space="preserve"> Key Indicators and Consumption</t>
  </si>
  <si>
    <t xml:space="preserve"> (billion vehicle miles traveled)</t>
  </si>
  <si>
    <t xml:space="preserve">   Light-Duty Vehicles less than 8,501 pounds</t>
  </si>
  <si>
    <t xml:space="preserve">   Commercial Light Trucks 1/</t>
  </si>
  <si>
    <t xml:space="preserve">   Freight Trucks greater than 10,000 pounds</t>
  </si>
  <si>
    <t xml:space="preserve"> (billion passenger miles traveled)</t>
  </si>
  <si>
    <t xml:space="preserve">   Bus Transportation</t>
  </si>
  <si>
    <t xml:space="preserve">   Passenger Rail</t>
  </si>
  <si>
    <t xml:space="preserve"> (billion seat miles available)</t>
  </si>
  <si>
    <t xml:space="preserve">   Air</t>
  </si>
  <si>
    <t xml:space="preserve"> (billion ton miles traveled)</t>
  </si>
  <si>
    <t xml:space="preserve">   Rail</t>
  </si>
  <si>
    <t xml:space="preserve">   Domestic Shipping</t>
  </si>
  <si>
    <t xml:space="preserve"> (miles per gallon)</t>
  </si>
  <si>
    <t xml:space="preserve">   New Light-Duty Vehicle CAFE Standard 2/</t>
  </si>
  <si>
    <t xml:space="preserve">     New Car 2/</t>
  </si>
  <si>
    <t xml:space="preserve">     New Light Truck 2/</t>
  </si>
  <si>
    <t xml:space="preserve">   Compliance New Light-Duty Vehicle 3/</t>
  </si>
  <si>
    <t xml:space="preserve">     New Car 3/</t>
  </si>
  <si>
    <t xml:space="preserve">     New Light Truck 3/</t>
  </si>
  <si>
    <t xml:space="preserve">   Tested New Light-Duty Vehicle 4/</t>
  </si>
  <si>
    <t xml:space="preserve">     New Car 4/</t>
  </si>
  <si>
    <t xml:space="preserve">     New Light Truck 4/</t>
  </si>
  <si>
    <t xml:space="preserve">   On-Road New Light-Duty Vehicle 5/</t>
  </si>
  <si>
    <t xml:space="preserve">     New Car 5/</t>
  </si>
  <si>
    <t xml:space="preserve">     New Light Truck 5/</t>
  </si>
  <si>
    <t xml:space="preserve">   Light-Duty Stock 6/</t>
  </si>
  <si>
    <t xml:space="preserve">   New Commercial Light Truck 1/</t>
  </si>
  <si>
    <t xml:space="preserve">   Stock Commercial Light Truck 1/</t>
  </si>
  <si>
    <t xml:space="preserve">   Freight Truck</t>
  </si>
  <si>
    <t xml:space="preserve"> (seat miles per gallon)</t>
  </si>
  <si>
    <t xml:space="preserve">   Aircraft</t>
  </si>
  <si>
    <t xml:space="preserve"> (ton miles/thousand Btu)</t>
  </si>
  <si>
    <t xml:space="preserve">  (quadrillion Btu)</t>
  </si>
  <si>
    <t xml:space="preserve">    Light-Duty Vehicles</t>
  </si>
  <si>
    <t xml:space="preserve">    Commercial Light Trucks 1/</t>
  </si>
  <si>
    <t xml:space="preserve">    Bus Transportation</t>
  </si>
  <si>
    <t xml:space="preserve">    Freight Trucks</t>
  </si>
  <si>
    <t xml:space="preserve">    Rail, Passenger</t>
  </si>
  <si>
    <t xml:space="preserve">    Rail, Freight</t>
  </si>
  <si>
    <t xml:space="preserve">    Shipping, Domestic</t>
  </si>
  <si>
    <t xml:space="preserve">    Shipping, International</t>
  </si>
  <si>
    <t xml:space="preserve">    Recreational Boats</t>
  </si>
  <si>
    <t xml:space="preserve">    Air</t>
  </si>
  <si>
    <t xml:space="preserve">    Military Use</t>
  </si>
  <si>
    <t xml:space="preserve">    Lubricants</t>
  </si>
  <si>
    <t xml:space="preserve">    Pipeline Fuel</t>
  </si>
  <si>
    <t xml:space="preserve">      Total</t>
  </si>
  <si>
    <t xml:space="preserve">  (million barrels per day oil equivalent)</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</si>
  <si>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</si>
  <si>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</si>
  <si>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</si>
  <si>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</si>
  <si>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</si>
  <si>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</si>
  <si>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</si>
  <si>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Note:  Totals may not equal sum of components due to independent rounding.  Data for 2017</t>
  </si>
  <si>
    <t xml:space="preserve">   Sources:  2017:  U.S. Energy Information Administration (EIA), Monthly Energy Review, September 2018;</t>
  </si>
  <si>
    <t>vehicle type</t>
  </si>
  <si>
    <t>cargo type</t>
  </si>
  <si>
    <t>reference vehicle technology</t>
  </si>
  <si>
    <t>LDVs</t>
  </si>
  <si>
    <t>psgr</t>
  </si>
  <si>
    <t>frgt</t>
  </si>
  <si>
    <t>rail</t>
  </si>
  <si>
    <t>ships</t>
  </si>
  <si>
    <t>motorbikes</t>
  </si>
  <si>
    <t>TST007</t>
  </si>
  <si>
    <t>39.7. Light-Duty Vehicle Sales by Technology Type</t>
  </si>
  <si>
    <t>West South Central - 07</t>
  </si>
  <si>
    <t>TST007:ba_GasolineICEVe</t>
  </si>
  <si>
    <t>TST007:ba_TDIDieselICE</t>
  </si>
  <si>
    <t>TST007:ba_TotalConventi</t>
  </si>
  <si>
    <t>TST007:ca_Ethanol-FlexF</t>
  </si>
  <si>
    <t>TST007:ca_100mileEV</t>
  </si>
  <si>
    <t>TST007:ca_ElectricVehic</t>
  </si>
  <si>
    <t>TST007:ea_FuelCellGasol</t>
  </si>
  <si>
    <t>TST007:ca_Plug-inGasoli</t>
  </si>
  <si>
    <t>TST007:ca_Plug-in40Hybd</t>
  </si>
  <si>
    <t>TST007:ca_Electric-Dies</t>
  </si>
  <si>
    <t>TST007:ca_Electric-Gaso</t>
  </si>
  <si>
    <t>TST007:ca_CompressedNat</t>
  </si>
  <si>
    <t>TST007:da_CompressedNat</t>
  </si>
  <si>
    <t>TST007:da_LiquefiedPetr</t>
  </si>
  <si>
    <t>TST007:ea_LiquefiedPetr</t>
  </si>
  <si>
    <t>TST007:ea_FuelCellMetha</t>
  </si>
  <si>
    <t>TST007:ea_FuelCellHydro</t>
  </si>
  <si>
    <t>TST007:ea_TotalAlternat</t>
  </si>
  <si>
    <t>TST007:fa_PercentAltern</t>
  </si>
  <si>
    <t>TST007:fa_TotalNewCarSa</t>
  </si>
  <si>
    <t>TST007:ga_GasolineICEVe</t>
  </si>
  <si>
    <t>TST007:ga_TDIDieselICE</t>
  </si>
  <si>
    <t>TST007:ga_TotalConventi</t>
  </si>
  <si>
    <t>TST007:ha_Ethanol-FlexF</t>
  </si>
  <si>
    <t>TST007:ha_100mileEV</t>
  </si>
  <si>
    <t>TST007:ha_ElectricVehic</t>
  </si>
  <si>
    <t>TST007:ja_FuelCellGasol</t>
  </si>
  <si>
    <t>TST007:ha_Plug-inGasoli</t>
  </si>
  <si>
    <t>TST007:ha_Plug-in40Hybd</t>
  </si>
  <si>
    <t>TST007:ha_Electric-Dies</t>
  </si>
  <si>
    <t>TST007:ha_Electric-Gaso</t>
  </si>
  <si>
    <t>TST007:ha_CompressedNat</t>
  </si>
  <si>
    <t>TST007:ia_CompressedNat</t>
  </si>
  <si>
    <t>TST007:ia_LiquefiedPetr</t>
  </si>
  <si>
    <t>TST007:ja_LiquefiedPetr</t>
  </si>
  <si>
    <t>TST007:ja_FuelCellMetha</t>
  </si>
  <si>
    <t>TST007:ja_FuelCellHydro</t>
  </si>
  <si>
    <t>TST007:ja_TotalAlternat</t>
  </si>
  <si>
    <t>TST007:ka_PercentAltern</t>
  </si>
  <si>
    <t>TST007:ka_TotalNewTruck</t>
  </si>
  <si>
    <t>TST007:la_PercentTotalA</t>
  </si>
  <si>
    <t>TST007:la_EPACTLegislat</t>
  </si>
  <si>
    <t>TST007:la_ZEVPLegislati</t>
  </si>
  <si>
    <t>TST007:ta_ConventionGas</t>
  </si>
  <si>
    <t>TST007:ta_TDIDiesel</t>
  </si>
  <si>
    <t>TST007:ta_Flex-Fuel</t>
  </si>
  <si>
    <t>TST007:ta_PlugElectric</t>
  </si>
  <si>
    <t>TST007:ta_PluginHybrid</t>
  </si>
  <si>
    <t>TST007:ta_ElectricHybrd</t>
  </si>
  <si>
    <t>TST007:ta_GassyGaseous</t>
  </si>
  <si>
    <t>TST007:ta_FuelCell</t>
  </si>
  <si>
    <t>TST007:ma_TotalVehicles</t>
  </si>
  <si>
    <t>TST007:mh_ConventionGas</t>
  </si>
  <si>
    <t>TST007:mh_TDIDiesel</t>
  </si>
  <si>
    <t>TST007:</t>
  </si>
  <si>
    <t>Passenger HDV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</si>
</sst>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mmmm\ yyyy"/>
    <numFmt numFmtId="165" formatCode="0.0000"/>
    <numFmt numFmtId="166" formatCode="0.0%"/>
    <numFmt numFmtId="167" formatCode="#,##0.0"/>
    <numFmt numFmtId="168" formatCode="&quot;(R)&quot;\ #,##0;&quot;(R) -&quot;#,##0;&quot;(R) &quot;\ 0"/>
    <numFmt numFmtId="169" formatCode="0.000"/>
    <numFmt numFmtId="170" formatCode="0.0"/>
    <numFmt numFmtId="171" formatCode="_(* #,##0_);_(* \(#,##0\);_(* &quot;-&quot;??_);_(@_)"/>
    <numFmt numFmtId="172" formatCode="0.0000E+00"/>
  </numFmts>
  <fonts count="7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font>
    <font>
      <u/>
      <sz val="11"/>
      <color theme="10"/>
      <name val="Arial"/>
      <family val="2"/>
    </font>
    <font>
      <i/>
      <sz val="11"/>
      <color theme="1"/>
      <name val="Calibri"/>
      <family val="2"/>
    </font>
    <font>
      <u/>
      <sz val="11"/>
      <color rgb="FF0000FF"/>
      <name val="Arial"/>
      <family val="2"/>
    </font>
    <font>
      <u/>
      <sz val="11"/>
      <color rgb="FF0000FF"/>
      <name val="Calibri"/>
      <family val="2"/>
    </font>
    <font>
      <sz val="9"/>
      <color rgb="FF000000"/>
      <name val="Calibri"/>
      <family val="2"/>
    </font>
    <font>
      <b/>
      <sz val="9"/>
      <color rgb="FF000000"/>
      <name val="Calibri"/>
      <family val="2"/>
    </font>
    <font>
      <sz val="11"/>
      <color rgb="FF000000"/>
      <name val="Arial"/>
      <family val="2"/>
    </font>
    <font>
      <sz val="8"/>
      <color theme="1"/>
      <name val="Arial"/>
      <family val="2"/>
    </font>
    <font>
      <b/>
      <sz val="12"/>
      <color rgb="FF0066CC"/>
      <name val="Calibri"/>
      <family val="2"/>
    </font>
    <font>
      <sz val="11"/>
      <color rgb="FF000000"/>
      <name val="Calibri"/>
      <family val="2"/>
    </font>
    <font>
      <sz val="9"/>
      <color theme="1"/>
      <name val="Calibri"/>
      <family val="2"/>
    </font>
    <font>
      <b/>
      <sz val="11"/>
      <color theme="1"/>
      <name val="Arial"/>
      <family val="2"/>
    </font>
    <font>
      <sz val="11"/>
      <color rgb="FF000000"/>
      <name val="Arial"/>
      <family val="2"/>
    </font>
    <font>
      <u/>
      <sz val="11"/>
      <color rgb="FF0000FF"/>
      <name val="Calibri"/>
      <family val="2"/>
    </font>
    <font>
      <sz val="10"/>
      <color rgb="FF000000"/>
      <name val="Arial"/>
      <family val="2"/>
    </font>
    <font>
      <sz val="11"/>
      <name val="Arial"/>
      <family val="2"/>
    </font>
    <font>
      <sz val="11"/>
      <color theme="1"/>
      <name val="Arial"/>
      <family val="2"/>
    </font>
    <font>
      <b/>
      <sz val="12"/>
      <color theme="1"/>
      <name val="Arial"/>
      <family val="2"/>
    </font>
    <font>
      <sz val="12"/>
      <color theme="1"/>
      <name val="Arial"/>
      <family val="2"/>
    </font>
    <font>
      <b/>
      <sz val="11"/>
      <color theme="1"/>
      <name val="Arial Narrow"/>
      <family val="2"/>
    </font>
    <font>
      <sz val="11"/>
      <color theme="1"/>
      <name val="Arial Narrow"/>
      <family val="2"/>
    </font>
    <font>
      <sz val="10"/>
      <color theme="1"/>
      <name val="Arial"/>
      <family val="2"/>
    </font>
    <font>
      <b/>
      <sz val="9"/>
      <color theme="1"/>
      <name val="Arial"/>
      <family val="2"/>
    </font>
    <font>
      <sz val="9"/>
      <color theme="1"/>
      <name val="Arial"/>
      <family val="2"/>
    </font>
    <font>
      <vertAlign val="superscript"/>
      <sz val="9"/>
      <color theme="1"/>
      <name val="Arial"/>
      <family val="2"/>
    </font>
    <font>
      <vertAlign val="superscript"/>
      <sz val="9"/>
      <color theme="1"/>
      <name val="Arial"/>
      <family val="2"/>
    </font>
    <font>
      <i/>
      <sz val="9"/>
      <color theme="1"/>
      <name val="Arial"/>
      <family val="2"/>
    </font>
    <font>
      <b/>
      <sz val="11"/>
      <color rgb="FF000000"/>
      <name val="Calibri"/>
      <family val="2"/>
    </font>
    <font>
      <sz val="11"/>
      <color rgb="FF1155CC"/>
      <name val="Arial"/>
      <family val="2"/>
    </font>
    <font>
      <vertAlign val="superscript"/>
      <sz val="11"/>
      <name val="Arial Narrow"/>
      <family val="2"/>
    </font>
    <font>
      <b/>
      <vertAlign val="superscript"/>
      <sz val="11"/>
      <name val="Arial Narrow"/>
      <family val="2"/>
    </font>
    <font>
      <b/>
      <sz val="11"/>
      <name val="Arial Narrow"/>
      <family val="2"/>
    </font>
    <font>
      <sz val="9"/>
      <name val="Arial"/>
      <family val="2"/>
    </font>
    <font>
      <sz val="10"/>
      <name val="Arial"/>
      <family val="2"/>
    </font>
    <font>
      <i/>
      <sz val="10"/>
      <name val="Arial"/>
      <family val="2"/>
    </font>
    <font>
      <i/>
      <sz val="9"/>
      <name val="Arial"/>
      <family val="2"/>
    </font>
    <font>
      <sz val="11"/>
      <color theme="1"/>
      <name val="Arial"/>
      <family val="2"/>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
      <name val="Calibri"/>
      <family val="2"/>
    </font>
    <font>
      <sz val="11"/>
      <color rgb="FF9C6500"/>
      <name val="Calibri"/>
      <family val="2"/>
      <scheme val="minor"/>
    </font>
    <font>
      <b/>
      <sz val="9"/>
      <color indexed="8"/>
      <name val="Calibri"/>
      <family val="2"/>
    </font>
    <font>
      <b/>
      <sz val="12"/>
      <color indexed="30"/>
      <name val="Calibri"/>
      <family val="2"/>
    </font>
    <font>
      <sz val="8"/>
      <name val="Arial"/>
      <family val="2"/>
    </font>
    <font>
      <sz val="9"/>
      <name val="Calibri"/>
      <family val="2"/>
    </font>
    <font>
      <sz val="10"/>
      <color indexed="8"/>
      <name val="Arial"/>
      <family val="2"/>
    </font>
    <font>
      <i/>
      <sz val="11"/>
      <color theme="1"/>
      <name val="Calibri"/>
      <family val="2"/>
      <scheme val="minor"/>
    </font>
    <font>
      <b/>
      <i/>
      <sz val="11"/>
      <color theme="1"/>
      <name val="Calibri"/>
      <family val="2"/>
      <scheme val="minor"/>
    </font>
    <font>
      <sz val="8"/>
      <name val="Calibri"/>
      <family val="2"/>
      <scheme val="minor"/>
    </font>
  </fonts>
  <fills count="45">
    <fill>
      <patternFill patternType="none"/>
    </fill>
    <fill>
      <patternFill patternType="gray125"/>
    </fill>
    <fill>
      <patternFill patternType="solid">
        <fgColor rgb="FFBFBFBF"/>
        <bgColor rgb="FFBFBFBF"/>
      </patternFill>
    </fill>
    <fill>
      <patternFill patternType="solid">
        <fgColor rgb="FFFCE5CD"/>
        <bgColor rgb="FFFCE5CD"/>
      </patternFill>
    </fill>
    <fill>
      <patternFill patternType="solid">
        <fgColor rgb="FFFFF2CC"/>
        <bgColor rgb="FFFFF2CC"/>
      </patternFill>
    </fill>
    <fill>
      <patternFill patternType="solid">
        <fgColor theme="6"/>
        <bgColor theme="6"/>
      </patternFill>
    </fill>
    <fill>
      <patternFill patternType="solid">
        <fgColor rgb="FFFFFF00"/>
        <bgColor rgb="FFFFFF00"/>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2" tint="-0.249977111117893"/>
        <bgColor indexed="64"/>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style="medium">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rgb="FFBFBFBF"/>
      </bottom>
      <diagonal/>
    </border>
  </borders>
  <cellStyleXfs count="51">
    <xf numFmtId="0" fontId="0" fillId="0" borderId="0"/>
    <xf numFmtId="43" fontId="44" fillId="0" borderId="0" applyFont="0" applyFill="0" applyBorder="0" applyAlignment="0" applyProtection="0"/>
    <xf numFmtId="0" fontId="46" fillId="0" borderId="11" applyNumberFormat="0" applyFill="0" applyAlignment="0" applyProtection="0"/>
    <xf numFmtId="0" fontId="47" fillId="0" borderId="12" applyNumberFormat="0" applyFill="0" applyAlignment="0" applyProtection="0"/>
    <xf numFmtId="0" fontId="48" fillId="0" borderId="13" applyNumberFormat="0" applyFill="0" applyAlignment="0" applyProtection="0"/>
    <xf numFmtId="0" fontId="51" fillId="11" borderId="14" applyNumberFormat="0" applyAlignment="0" applyProtection="0"/>
    <xf numFmtId="0" fontId="52" fillId="12" borderId="15" applyNumberFormat="0" applyAlignment="0" applyProtection="0"/>
    <xf numFmtId="0" fontId="53" fillId="12" borderId="14" applyNumberFormat="0" applyAlignment="0" applyProtection="0"/>
    <xf numFmtId="0" fontId="54" fillId="0" borderId="16" applyNumberFormat="0" applyFill="0" applyAlignment="0" applyProtection="0"/>
    <xf numFmtId="0" fontId="55" fillId="13" borderId="17" applyNumberFormat="0" applyAlignment="0" applyProtection="0"/>
    <xf numFmtId="0" fontId="58" fillId="0" borderId="19" applyNumberFormat="0" applyFill="0" applyAlignment="0" applyProtection="0"/>
    <xf numFmtId="0" fontId="60" fillId="0" borderId="1"/>
    <xf numFmtId="0" fontId="45" fillId="0" borderId="1" applyNumberFormat="0" applyFill="0" applyBorder="0" applyAlignment="0" applyProtection="0"/>
    <xf numFmtId="0" fontId="48" fillId="0" borderId="1" applyNumberFormat="0" applyFill="0" applyBorder="0" applyAlignment="0" applyProtection="0"/>
    <xf numFmtId="0" fontId="49" fillId="8" borderId="1" applyNumberFormat="0" applyBorder="0" applyAlignment="0" applyProtection="0"/>
    <xf numFmtId="0" fontId="50" fillId="9" borderId="1" applyNumberFormat="0" applyBorder="0" applyAlignment="0" applyProtection="0"/>
    <xf numFmtId="0" fontId="61" fillId="10" borderId="1" applyNumberFormat="0" applyBorder="0" applyAlignment="0" applyProtection="0"/>
    <xf numFmtId="0" fontId="56" fillId="0" borderId="1" applyNumberFormat="0" applyFill="0" applyBorder="0" applyAlignment="0" applyProtection="0"/>
    <xf numFmtId="0" fontId="4" fillId="14" borderId="18" applyNumberFormat="0" applyFont="0" applyAlignment="0" applyProtection="0"/>
    <xf numFmtId="0" fontId="57" fillId="0" borderId="1" applyNumberFormat="0" applyFill="0" applyBorder="0" applyAlignment="0" applyProtection="0"/>
    <xf numFmtId="0" fontId="59" fillId="15" borderId="1" applyNumberFormat="0" applyBorder="0" applyAlignment="0" applyProtection="0"/>
    <xf numFmtId="0" fontId="4" fillId="16" borderId="1" applyNumberFormat="0" applyBorder="0" applyAlignment="0" applyProtection="0"/>
    <xf numFmtId="0" fontId="4" fillId="17" borderId="1" applyNumberFormat="0" applyBorder="0" applyAlignment="0" applyProtection="0"/>
    <xf numFmtId="0" fontId="59" fillId="18" borderId="1" applyNumberFormat="0" applyBorder="0" applyAlignment="0" applyProtection="0"/>
    <xf numFmtId="0" fontId="59" fillId="19" borderId="1" applyNumberFormat="0" applyBorder="0" applyAlignment="0" applyProtection="0"/>
    <xf numFmtId="0" fontId="4" fillId="20" borderId="1" applyNumberFormat="0" applyBorder="0" applyAlignment="0" applyProtection="0"/>
    <xf numFmtId="0" fontId="4" fillId="21" borderId="1" applyNumberFormat="0" applyBorder="0" applyAlignment="0" applyProtection="0"/>
    <xf numFmtId="0" fontId="59" fillId="22" borderId="1" applyNumberFormat="0" applyBorder="0" applyAlignment="0" applyProtection="0"/>
    <xf numFmtId="0" fontId="59" fillId="23" borderId="1" applyNumberFormat="0" applyBorder="0" applyAlignment="0" applyProtection="0"/>
    <xf numFmtId="0" fontId="4" fillId="24" borderId="1" applyNumberFormat="0" applyBorder="0" applyAlignment="0" applyProtection="0"/>
    <xf numFmtId="0" fontId="4" fillId="25" borderId="1" applyNumberFormat="0" applyBorder="0" applyAlignment="0" applyProtection="0"/>
    <xf numFmtId="0" fontId="59" fillId="26" borderId="1" applyNumberFormat="0" applyBorder="0" applyAlignment="0" applyProtection="0"/>
    <xf numFmtId="0" fontId="59" fillId="27" borderId="1" applyNumberFormat="0" applyBorder="0" applyAlignment="0" applyProtection="0"/>
    <xf numFmtId="0" fontId="4" fillId="28" borderId="1" applyNumberFormat="0" applyBorder="0" applyAlignment="0" applyProtection="0"/>
    <xf numFmtId="0" fontId="4" fillId="29" borderId="1" applyNumberFormat="0" applyBorder="0" applyAlignment="0" applyProtection="0"/>
    <xf numFmtId="0" fontId="59" fillId="30" borderId="1" applyNumberFormat="0" applyBorder="0" applyAlignment="0" applyProtection="0"/>
    <xf numFmtId="0" fontId="59" fillId="31" borderId="1" applyNumberFormat="0" applyBorder="0" applyAlignment="0" applyProtection="0"/>
    <xf numFmtId="0" fontId="4" fillId="32" borderId="1" applyNumberFormat="0" applyBorder="0" applyAlignment="0" applyProtection="0"/>
    <xf numFmtId="0" fontId="4" fillId="33" borderId="1" applyNumberFormat="0" applyBorder="0" applyAlignment="0" applyProtection="0"/>
    <xf numFmtId="0" fontId="59" fillId="34" borderId="1" applyNumberFormat="0" applyBorder="0" applyAlignment="0" applyProtection="0"/>
    <xf numFmtId="0" fontId="59" fillId="35" borderId="1" applyNumberFormat="0" applyBorder="0" applyAlignment="0" applyProtection="0"/>
    <xf numFmtId="0" fontId="4" fillId="36" borderId="1" applyNumberFormat="0" applyBorder="0" applyAlignment="0" applyProtection="0"/>
    <xf numFmtId="0" fontId="4" fillId="37" borderId="1" applyNumberFormat="0" applyBorder="0" applyAlignment="0" applyProtection="0"/>
    <xf numFmtId="0" fontId="59" fillId="38" borderId="1" applyNumberFormat="0" applyBorder="0" applyAlignment="0" applyProtection="0"/>
    <xf numFmtId="0" fontId="60" fillId="0" borderId="20" applyNumberFormat="0" applyFont="0" applyProtection="0">
      <alignment wrapText="1"/>
    </xf>
    <xf numFmtId="0" fontId="60" fillId="0" borderId="1" applyNumberFormat="0" applyFill="0" applyBorder="0" applyAlignment="0" applyProtection="0"/>
    <xf numFmtId="0" fontId="60" fillId="0" borderId="6" applyNumberFormat="0" applyProtection="0">
      <alignment wrapText="1"/>
    </xf>
    <xf numFmtId="0" fontId="62" fillId="0" borderId="3" applyNumberFormat="0" applyProtection="0">
      <alignment wrapText="1"/>
    </xf>
    <xf numFmtId="0" fontId="62" fillId="0" borderId="4" applyNumberFormat="0" applyProtection="0">
      <alignment wrapText="1"/>
    </xf>
    <xf numFmtId="0" fontId="63" fillId="0" borderId="1" applyNumberFormat="0" applyProtection="0">
      <alignment horizontal="left"/>
    </xf>
    <xf numFmtId="0" fontId="3" fillId="0" borderId="1"/>
  </cellStyleXfs>
  <cellXfs count="308">
    <xf numFmtId="0" fontId="0" fillId="0" borderId="0" xfId="0" applyFont="1" applyAlignment="1"/>
    <xf numFmtId="0" fontId="5" fillId="0" borderId="0" xfId="0" applyFont="1"/>
    <xf numFmtId="0" fontId="5" fillId="2" borderId="1" xfId="0" applyFont="1" applyFill="1" applyBorder="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6" fillId="0" borderId="0" xfId="0" applyFont="1" applyAlignment="1"/>
    <xf numFmtId="0" fontId="10" fillId="0" borderId="0" xfId="0" applyFont="1" applyAlignment="1"/>
    <xf numFmtId="0" fontId="5" fillId="0" borderId="0" xfId="0" applyFont="1" applyAlignment="1">
      <alignment wrapText="1"/>
    </xf>
    <xf numFmtId="0" fontId="7" fillId="0" borderId="0" xfId="0" applyFont="1" applyAlignment="1"/>
    <xf numFmtId="0" fontId="7" fillId="0" borderId="2" xfId="0" applyFont="1" applyBorder="1" applyAlignment="1"/>
    <xf numFmtId="0" fontId="11" fillId="0" borderId="0" xfId="0" applyFont="1" applyAlignment="1"/>
    <xf numFmtId="0" fontId="12" fillId="0" borderId="0" xfId="0" applyFont="1" applyAlignment="1"/>
    <xf numFmtId="0" fontId="13" fillId="0" borderId="0" xfId="0" applyFont="1" applyAlignment="1">
      <alignment horizontal="right" wrapText="1"/>
    </xf>
    <xf numFmtId="0" fontId="14" fillId="0" borderId="0" xfId="0" applyFont="1" applyAlignment="1"/>
    <xf numFmtId="0" fontId="14" fillId="0" borderId="0" xfId="0" applyFont="1" applyAlignment="1"/>
    <xf numFmtId="0" fontId="7" fillId="0" borderId="0" xfId="0" applyFont="1" applyAlignment="1"/>
    <xf numFmtId="0" fontId="7" fillId="0" borderId="0" xfId="0" applyFont="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7" fillId="3" borderId="0" xfId="0" applyFont="1" applyFill="1" applyAlignment="1"/>
    <xf numFmtId="0" fontId="7" fillId="3" borderId="0" xfId="0" applyFont="1" applyFill="1" applyAlignment="1">
      <alignment horizontal="right"/>
    </xf>
    <xf numFmtId="164" fontId="14" fillId="0" borderId="0" xfId="0" applyNumberFormat="1" applyFont="1" applyAlignment="1">
      <alignment horizontal="right"/>
    </xf>
    <xf numFmtId="0" fontId="7" fillId="0" borderId="0" xfId="0" applyFont="1" applyAlignment="1">
      <alignment horizontal="center"/>
    </xf>
    <xf numFmtId="165" fontId="7" fillId="0" borderId="0" xfId="0" applyNumberFormat="1" applyFont="1" applyAlignment="1"/>
    <xf numFmtId="0" fontId="15" fillId="0" borderId="0" xfId="0" applyFont="1" applyAlignment="1"/>
    <xf numFmtId="0" fontId="16" fillId="0" borderId="0" xfId="0" applyFont="1" applyAlignment="1"/>
    <xf numFmtId="0" fontId="13" fillId="0" borderId="0" xfId="0" applyFont="1" applyAlignment="1">
      <alignment wrapText="1"/>
    </xf>
    <xf numFmtId="0" fontId="13" fillId="0" borderId="0" xfId="0" applyFont="1" applyAlignment="1"/>
    <xf numFmtId="0" fontId="17" fillId="0" borderId="0" xfId="0" applyFont="1" applyAlignment="1"/>
    <xf numFmtId="3" fontId="17" fillId="0" borderId="0" xfId="0" applyNumberFormat="1" applyFont="1" applyAlignment="1">
      <alignment horizontal="right"/>
    </xf>
    <xf numFmtId="166" fontId="7" fillId="0" borderId="0" xfId="0" applyNumberFormat="1" applyFont="1" applyAlignment="1">
      <alignment horizontal="right" wrapText="1"/>
    </xf>
    <xf numFmtId="166" fontId="7" fillId="0" borderId="0" xfId="0" applyNumberFormat="1" applyFont="1" applyAlignment="1"/>
    <xf numFmtId="0" fontId="17" fillId="0" borderId="0" xfId="0" applyFont="1" applyAlignment="1">
      <alignment horizontal="right"/>
    </xf>
    <xf numFmtId="167" fontId="17" fillId="0" borderId="0" xfId="0" applyNumberFormat="1" applyFont="1" applyAlignment="1">
      <alignment horizontal="right"/>
    </xf>
    <xf numFmtId="4" fontId="17" fillId="0" borderId="0" xfId="0" applyNumberFormat="1" applyFont="1" applyAlignment="1">
      <alignment horizontal="right"/>
    </xf>
    <xf numFmtId="4" fontId="13" fillId="0" borderId="0" xfId="0" applyNumberFormat="1" applyFont="1" applyAlignment="1">
      <alignment horizontal="right"/>
    </xf>
    <xf numFmtId="0" fontId="12" fillId="0" borderId="0" xfId="0" applyFont="1" applyAlignment="1">
      <alignment wrapText="1"/>
    </xf>
    <xf numFmtId="0" fontId="18" fillId="0" borderId="0" xfId="0" applyFont="1" applyAlignment="1"/>
    <xf numFmtId="0" fontId="18" fillId="0" borderId="0" xfId="0" applyFont="1" applyAlignment="1"/>
    <xf numFmtId="0" fontId="7" fillId="0" borderId="0" xfId="0" applyFont="1" applyAlignment="1">
      <alignment horizontal="right"/>
    </xf>
    <xf numFmtId="0" fontId="17" fillId="0" borderId="0" xfId="0" applyFont="1" applyAlignment="1"/>
    <xf numFmtId="0" fontId="7" fillId="0" borderId="0" xfId="0" quotePrefix="1" applyFont="1" applyAlignment="1"/>
    <xf numFmtId="0" fontId="18" fillId="0" borderId="0" xfId="0" applyFont="1" applyAlignment="1"/>
    <xf numFmtId="0" fontId="13" fillId="0" borderId="0" xfId="0" applyFont="1" applyAlignment="1"/>
    <xf numFmtId="0" fontId="17" fillId="0" borderId="0" xfId="0" applyFont="1" applyAlignment="1"/>
    <xf numFmtId="0" fontId="17" fillId="4" borderId="0" xfId="0" applyFont="1" applyFill="1" applyAlignment="1"/>
    <xf numFmtId="3" fontId="19" fillId="0" borderId="0" xfId="0" applyNumberFormat="1" applyFont="1" applyAlignment="1">
      <alignment horizontal="right"/>
    </xf>
    <xf numFmtId="3" fontId="19" fillId="0" borderId="0" xfId="0" applyNumberFormat="1" applyFont="1" applyAlignment="1">
      <alignment horizontal="right"/>
    </xf>
    <xf numFmtId="0" fontId="20" fillId="0" borderId="0" xfId="0" applyFont="1" applyAlignment="1"/>
    <xf numFmtId="0" fontId="20" fillId="0" borderId="0" xfId="0" applyFont="1" applyAlignment="1"/>
    <xf numFmtId="0" fontId="20" fillId="0" borderId="0" xfId="0" applyFont="1" applyAlignment="1"/>
    <xf numFmtId="0" fontId="21" fillId="0" borderId="0" xfId="0" applyFont="1" applyAlignment="1"/>
    <xf numFmtId="3" fontId="7" fillId="0" borderId="0" xfId="0" applyNumberFormat="1" applyFont="1" applyAlignment="1"/>
    <xf numFmtId="164" fontId="20" fillId="0" borderId="0" xfId="0" applyNumberFormat="1" applyFont="1" applyAlignment="1"/>
    <xf numFmtId="0" fontId="15" fillId="0" borderId="0" xfId="0" applyFont="1" applyAlignment="1"/>
    <xf numFmtId="0" fontId="15" fillId="0" borderId="0" xfId="0" applyFont="1" applyAlignment="1">
      <alignment horizontal="right"/>
    </xf>
    <xf numFmtId="0" fontId="15" fillId="0" borderId="0" xfId="0" applyFont="1"/>
    <xf numFmtId="0" fontId="15" fillId="0" borderId="0" xfId="0" applyFont="1" applyAlignment="1"/>
    <xf numFmtId="0" fontId="12" fillId="0" borderId="0" xfId="0" applyFont="1" applyAlignment="1"/>
    <xf numFmtId="0" fontId="7" fillId="0" borderId="0" xfId="0" applyFont="1" applyAlignment="1">
      <alignment wrapText="1"/>
    </xf>
    <xf numFmtId="3" fontId="7" fillId="0" borderId="0" xfId="0" applyNumberFormat="1" applyFont="1" applyAlignment="1">
      <alignment horizontal="right" wrapText="1"/>
    </xf>
    <xf numFmtId="3" fontId="13" fillId="0" borderId="0" xfId="0" applyNumberFormat="1" applyFont="1" applyAlignment="1">
      <alignment horizontal="right" wrapText="1"/>
    </xf>
    <xf numFmtId="4" fontId="7" fillId="0" borderId="0" xfId="0" applyNumberFormat="1" applyFont="1" applyAlignment="1"/>
    <xf numFmtId="4" fontId="17" fillId="0" borderId="0" xfId="0" applyNumberFormat="1" applyFont="1" applyAlignment="1"/>
    <xf numFmtId="4" fontId="17" fillId="0" borderId="0" xfId="0" applyNumberFormat="1" applyFont="1" applyAlignment="1"/>
    <xf numFmtId="4" fontId="7" fillId="0" borderId="0" xfId="0" applyNumberFormat="1" applyFont="1" applyAlignment="1">
      <alignment horizontal="right"/>
    </xf>
    <xf numFmtId="0" fontId="12" fillId="0" borderId="0" xfId="0" applyFont="1"/>
    <xf numFmtId="0" fontId="13" fillId="0" borderId="3" xfId="0" applyFont="1" applyBorder="1" applyAlignment="1">
      <alignment wrapText="1"/>
    </xf>
    <xf numFmtId="0" fontId="22" fillId="0" borderId="0" xfId="0" applyFont="1"/>
    <xf numFmtId="0" fontId="7" fillId="0" borderId="2" xfId="0" applyFont="1" applyBorder="1" applyAlignment="1"/>
    <xf numFmtId="0" fontId="17" fillId="0" borderId="0" xfId="0" applyFont="1" applyAlignment="1">
      <alignment wrapText="1"/>
    </xf>
    <xf numFmtId="3" fontId="17" fillId="0" borderId="0" xfId="0" applyNumberFormat="1" applyFont="1" applyAlignment="1">
      <alignment wrapText="1"/>
    </xf>
    <xf numFmtId="0" fontId="7" fillId="0" borderId="0" xfId="0" applyFont="1" applyAlignment="1">
      <alignment vertical="top"/>
    </xf>
    <xf numFmtId="11" fontId="17" fillId="0" borderId="0" xfId="0" applyNumberFormat="1" applyFont="1" applyAlignment="1">
      <alignment wrapText="1"/>
    </xf>
    <xf numFmtId="0" fontId="16" fillId="0" borderId="0" xfId="0" applyFont="1" applyAlignment="1">
      <alignment horizontal="left"/>
    </xf>
    <xf numFmtId="0" fontId="13" fillId="0" borderId="4" xfId="0" applyFont="1" applyBorder="1" applyAlignment="1">
      <alignment wrapText="1"/>
    </xf>
    <xf numFmtId="167" fontId="13" fillId="0" borderId="4" xfId="0" applyNumberFormat="1" applyFont="1" applyBorder="1" applyAlignment="1">
      <alignment horizontal="right" wrapText="1"/>
    </xf>
    <xf numFmtId="166" fontId="13" fillId="0" borderId="4" xfId="0" applyNumberFormat="1" applyFont="1" applyBorder="1" applyAlignment="1">
      <alignment horizontal="right" wrapText="1"/>
    </xf>
    <xf numFmtId="0" fontId="7" fillId="0" borderId="5" xfId="0" applyFont="1" applyBorder="1" applyAlignment="1">
      <alignment wrapText="1"/>
    </xf>
    <xf numFmtId="167" fontId="7" fillId="0" borderId="5" xfId="0" applyNumberFormat="1" applyFont="1" applyBorder="1" applyAlignment="1">
      <alignment horizontal="right" wrapText="1"/>
    </xf>
    <xf numFmtId="166" fontId="7" fillId="0" borderId="5" xfId="0" applyNumberFormat="1" applyFont="1" applyBorder="1" applyAlignment="1">
      <alignment horizontal="right" wrapText="1"/>
    </xf>
    <xf numFmtId="4" fontId="7" fillId="0" borderId="5" xfId="0" applyNumberFormat="1" applyFont="1" applyBorder="1" applyAlignment="1">
      <alignment horizontal="right" wrapText="1"/>
    </xf>
    <xf numFmtId="3" fontId="7" fillId="0" borderId="5" xfId="0" applyNumberFormat="1" applyFont="1" applyBorder="1" applyAlignment="1">
      <alignment horizontal="right" wrapText="1"/>
    </xf>
    <xf numFmtId="0" fontId="17" fillId="0" borderId="5" xfId="0" applyFont="1" applyBorder="1" applyAlignment="1">
      <alignment horizontal="right" wrapText="1"/>
    </xf>
    <xf numFmtId="4" fontId="6" fillId="0" borderId="0" xfId="0" applyNumberFormat="1" applyFont="1"/>
    <xf numFmtId="3" fontId="13" fillId="0" borderId="4" xfId="0" applyNumberFormat="1" applyFont="1" applyBorder="1" applyAlignment="1">
      <alignment horizontal="right" wrapText="1"/>
    </xf>
    <xf numFmtId="0" fontId="12" fillId="0" borderId="6" xfId="0" applyFont="1" applyBorder="1" applyAlignment="1">
      <alignment wrapText="1"/>
    </xf>
    <xf numFmtId="0" fontId="18" fillId="0" borderId="0" xfId="0" applyFont="1"/>
    <xf numFmtId="0" fontId="17" fillId="0" borderId="0" xfId="0" applyFont="1" applyAlignment="1">
      <alignment horizontal="right"/>
    </xf>
    <xf numFmtId="3" fontId="17" fillId="0" borderId="0" xfId="0" applyNumberFormat="1" applyFont="1" applyAlignment="1">
      <alignment horizontal="right"/>
    </xf>
    <xf numFmtId="10" fontId="17" fillId="0" borderId="0" xfId="0" applyNumberFormat="1" applyFont="1" applyAlignment="1">
      <alignment horizontal="right"/>
    </xf>
    <xf numFmtId="0" fontId="17" fillId="0" borderId="0" xfId="0" applyFont="1" applyAlignment="1"/>
    <xf numFmtId="0" fontId="24" fillId="0" borderId="0" xfId="0" applyFont="1" applyAlignment="1"/>
    <xf numFmtId="0" fontId="24" fillId="0" borderId="2" xfId="0" applyFont="1" applyBorder="1" applyAlignment="1"/>
    <xf numFmtId="0" fontId="24" fillId="0" borderId="0" xfId="0" applyFont="1" applyAlignment="1">
      <alignment horizontal="right"/>
    </xf>
    <xf numFmtId="0" fontId="12" fillId="0" borderId="0" xfId="0" applyFont="1" applyAlignment="1"/>
    <xf numFmtId="0" fontId="13" fillId="0" borderId="3" xfId="0" applyFont="1" applyBorder="1" applyAlignment="1">
      <alignment wrapText="1"/>
    </xf>
    <xf numFmtId="0" fontId="22" fillId="0" borderId="0" xfId="0" applyFont="1" applyAlignment="1"/>
    <xf numFmtId="3" fontId="6" fillId="0" borderId="0" xfId="0" applyNumberFormat="1" applyFont="1" applyAlignment="1"/>
    <xf numFmtId="11" fontId="6" fillId="0" borderId="0" xfId="0" applyNumberFormat="1" applyFont="1" applyAlignment="1"/>
    <xf numFmtId="164" fontId="22" fillId="0" borderId="0" xfId="0" applyNumberFormat="1" applyFont="1" applyAlignment="1"/>
    <xf numFmtId="0" fontId="16" fillId="0" borderId="0" xfId="0" applyFont="1" applyAlignment="1">
      <alignment horizontal="left"/>
    </xf>
    <xf numFmtId="0" fontId="7" fillId="0" borderId="0" xfId="0" applyFont="1" applyAlignment="1">
      <alignment horizontal="left"/>
    </xf>
    <xf numFmtId="0" fontId="13" fillId="0" borderId="4" xfId="0" applyFont="1" applyBorder="1" applyAlignment="1">
      <alignment wrapText="1"/>
    </xf>
    <xf numFmtId="0" fontId="7" fillId="0" borderId="5" xfId="0" applyFont="1" applyBorder="1" applyAlignment="1">
      <alignment wrapText="1"/>
    </xf>
    <xf numFmtId="3" fontId="7" fillId="0" borderId="5" xfId="0" applyNumberFormat="1" applyFont="1" applyBorder="1" applyAlignment="1">
      <alignment horizontal="right" wrapText="1"/>
    </xf>
    <xf numFmtId="166" fontId="7" fillId="0" borderId="5" xfId="0" applyNumberFormat="1" applyFont="1" applyBorder="1" applyAlignment="1">
      <alignment horizontal="right" wrapText="1"/>
    </xf>
    <xf numFmtId="3" fontId="13" fillId="0" borderId="4" xfId="0" applyNumberFormat="1" applyFont="1" applyBorder="1" applyAlignment="1">
      <alignment horizontal="right" wrapText="1"/>
    </xf>
    <xf numFmtId="166" fontId="13" fillId="0" borderId="4" xfId="0" applyNumberFormat="1" applyFont="1" applyBorder="1" applyAlignment="1">
      <alignment horizontal="right" wrapText="1"/>
    </xf>
    <xf numFmtId="0" fontId="17" fillId="0" borderId="0" xfId="0" applyFont="1" applyAlignment="1"/>
    <xf numFmtId="3" fontId="17" fillId="0" borderId="0" xfId="0" applyNumberFormat="1" applyFont="1" applyAlignment="1">
      <alignment horizontal="right"/>
    </xf>
    <xf numFmtId="166" fontId="17" fillId="0" borderId="0" xfId="0" applyNumberFormat="1" applyFont="1" applyAlignment="1">
      <alignment horizontal="right"/>
    </xf>
    <xf numFmtId="0" fontId="7" fillId="0" borderId="5" xfId="0" applyFont="1" applyBorder="1" applyAlignment="1">
      <alignment horizontal="right" wrapText="1"/>
    </xf>
    <xf numFmtId="0" fontId="13" fillId="0" borderId="0" xfId="0" applyFont="1" applyAlignment="1">
      <alignment wrapText="1"/>
    </xf>
    <xf numFmtId="3" fontId="13" fillId="0" borderId="0" xfId="0" applyNumberFormat="1" applyFont="1" applyAlignment="1">
      <alignment horizontal="right" wrapText="1"/>
    </xf>
    <xf numFmtId="166" fontId="13" fillId="0" borderId="0" xfId="0" applyNumberFormat="1" applyFont="1" applyAlignment="1">
      <alignment horizontal="right" wrapText="1"/>
    </xf>
    <xf numFmtId="0" fontId="12" fillId="0" borderId="6" xfId="0" applyFont="1" applyBorder="1" applyAlignment="1">
      <alignment wrapText="1"/>
    </xf>
    <xf numFmtId="167" fontId="7" fillId="0" borderId="5" xfId="0" applyNumberFormat="1" applyFont="1" applyBorder="1" applyAlignment="1">
      <alignment horizontal="right" wrapText="1"/>
    </xf>
    <xf numFmtId="167" fontId="13" fillId="0" borderId="4" xfId="0" applyNumberFormat="1" applyFont="1" applyBorder="1" applyAlignment="1">
      <alignment horizontal="right" wrapText="1"/>
    </xf>
    <xf numFmtId="4" fontId="7" fillId="0" borderId="5" xfId="0" applyNumberFormat="1" applyFont="1" applyBorder="1" applyAlignment="1">
      <alignment horizontal="right" wrapText="1"/>
    </xf>
    <xf numFmtId="4" fontId="13" fillId="0" borderId="4" xfId="0" applyNumberFormat="1" applyFont="1" applyBorder="1" applyAlignment="1">
      <alignment horizontal="right" wrapText="1"/>
    </xf>
    <xf numFmtId="0" fontId="18" fillId="0" borderId="0" xfId="0" applyFont="1" applyAlignment="1"/>
    <xf numFmtId="0" fontId="26" fillId="0" borderId="0" xfId="0" applyFont="1"/>
    <xf numFmtId="0" fontId="27" fillId="0" borderId="8" xfId="0" applyFont="1" applyBorder="1" applyAlignment="1">
      <alignment horizontal="center"/>
    </xf>
    <xf numFmtId="1" fontId="27" fillId="0" borderId="8" xfId="0" applyNumberFormat="1" applyFont="1" applyBorder="1" applyAlignment="1">
      <alignment horizontal="center"/>
    </xf>
    <xf numFmtId="3" fontId="27" fillId="0" borderId="0" xfId="0" applyNumberFormat="1" applyFont="1" applyAlignment="1">
      <alignment horizontal="left"/>
    </xf>
    <xf numFmtId="3" fontId="27" fillId="0" borderId="0" xfId="0" applyNumberFormat="1" applyFont="1" applyAlignment="1">
      <alignment horizontal="right"/>
    </xf>
    <xf numFmtId="168" fontId="27" fillId="0" borderId="0" xfId="0" applyNumberFormat="1" applyFont="1" applyAlignment="1">
      <alignment horizontal="right"/>
    </xf>
    <xf numFmtId="3" fontId="28" fillId="0" borderId="0" xfId="0" applyNumberFormat="1" applyFont="1" applyAlignment="1">
      <alignment horizontal="right"/>
    </xf>
    <xf numFmtId="0" fontId="29" fillId="0" borderId="0" xfId="0" applyFont="1"/>
    <xf numFmtId="3" fontId="28" fillId="0" borderId="0" xfId="0" applyNumberFormat="1" applyFont="1" applyAlignment="1">
      <alignment horizontal="left"/>
    </xf>
    <xf numFmtId="3" fontId="0" fillId="0" borderId="0" xfId="0" applyNumberFormat="1" applyFont="1" applyAlignment="1">
      <alignment horizontal="right"/>
    </xf>
    <xf numFmtId="0" fontId="27" fillId="0" borderId="0" xfId="0" applyFont="1"/>
    <xf numFmtId="3" fontId="19" fillId="0" borderId="0" xfId="0" applyNumberFormat="1" applyFont="1" applyAlignment="1">
      <alignment horizontal="right"/>
    </xf>
    <xf numFmtId="3" fontId="28" fillId="0" borderId="0" xfId="0" applyNumberFormat="1" applyFont="1" applyAlignment="1">
      <alignment horizontal="left" vertical="top"/>
    </xf>
    <xf numFmtId="0" fontId="0" fillId="0" borderId="0" xfId="0" applyFont="1" applyAlignment="1">
      <alignment horizontal="right"/>
    </xf>
    <xf numFmtId="3" fontId="14" fillId="0" borderId="0" xfId="0" applyNumberFormat="1" applyFont="1" applyAlignment="1">
      <alignment horizontal="right"/>
    </xf>
    <xf numFmtId="0" fontId="28" fillId="0" borderId="0" xfId="0" applyFont="1" applyAlignment="1">
      <alignment horizontal="left"/>
    </xf>
    <xf numFmtId="0" fontId="27" fillId="0" borderId="0" xfId="0" applyFont="1" applyAlignment="1">
      <alignment horizontal="left"/>
    </xf>
    <xf numFmtId="37" fontId="0" fillId="0" borderId="0" xfId="0" applyNumberFormat="1" applyFont="1" applyAlignment="1">
      <alignment horizontal="right"/>
    </xf>
    <xf numFmtId="3" fontId="0" fillId="0" borderId="9" xfId="0" applyNumberFormat="1" applyFont="1" applyBorder="1" applyAlignment="1">
      <alignment horizontal="right"/>
    </xf>
    <xf numFmtId="0" fontId="31" fillId="0" borderId="0" xfId="0" applyFont="1"/>
    <xf numFmtId="0" fontId="29" fillId="0" borderId="0" xfId="0" applyFont="1" applyAlignment="1">
      <alignment horizontal="center"/>
    </xf>
    <xf numFmtId="0" fontId="31" fillId="0" borderId="0" xfId="0" applyFont="1" applyAlignment="1">
      <alignment horizontal="left"/>
    </xf>
    <xf numFmtId="0" fontId="7" fillId="0" borderId="2" xfId="0" applyFont="1" applyBorder="1" applyAlignment="1"/>
    <xf numFmtId="0" fontId="7" fillId="0" borderId="0" xfId="0" applyFont="1" applyAlignment="1">
      <alignment horizontal="right"/>
    </xf>
    <xf numFmtId="0" fontId="24" fillId="0" borderId="0" xfId="0" applyFont="1" applyAlignment="1"/>
    <xf numFmtId="0" fontId="17" fillId="0" borderId="0" xfId="0" applyFont="1" applyAlignment="1">
      <alignment horizontal="right"/>
    </xf>
    <xf numFmtId="0" fontId="24" fillId="0" borderId="2" xfId="0" applyFont="1" applyBorder="1" applyAlignment="1"/>
    <xf numFmtId="0" fontId="24" fillId="0" borderId="0" xfId="0" applyFont="1" applyAlignment="1">
      <alignment horizontal="right"/>
    </xf>
    <xf numFmtId="0" fontId="35" fillId="0" borderId="0" xfId="0" applyFont="1" applyAlignment="1"/>
    <xf numFmtId="3" fontId="7" fillId="4" borderId="0" xfId="0" applyNumberFormat="1" applyFont="1" applyFill="1"/>
    <xf numFmtId="0" fontId="6" fillId="4" borderId="0" xfId="0" applyFont="1" applyFill="1"/>
    <xf numFmtId="0" fontId="6" fillId="4" borderId="0" xfId="0" applyFont="1" applyFill="1" applyAlignment="1"/>
    <xf numFmtId="0" fontId="7" fillId="2" borderId="1" xfId="0" applyFont="1" applyFill="1" applyBorder="1" applyAlignment="1">
      <alignment horizontal="right"/>
    </xf>
    <xf numFmtId="0" fontId="5" fillId="0" borderId="0" xfId="0" applyFont="1" applyAlignment="1">
      <alignment horizontal="right"/>
    </xf>
    <xf numFmtId="0" fontId="7" fillId="0" borderId="0" xfId="0" applyFont="1" applyAlignment="1">
      <alignment horizontal="right"/>
    </xf>
    <xf numFmtId="3" fontId="7" fillId="0" borderId="0" xfId="0" applyNumberFormat="1" applyFont="1" applyAlignment="1">
      <alignment horizontal="right"/>
    </xf>
    <xf numFmtId="166" fontId="7" fillId="5" borderId="1" xfId="0" applyNumberFormat="1" applyFont="1" applyFill="1" applyBorder="1" applyAlignment="1">
      <alignment horizontal="right"/>
    </xf>
    <xf numFmtId="0" fontId="7" fillId="2" borderId="1" xfId="0" applyFont="1" applyFill="1" applyBorder="1"/>
    <xf numFmtId="165" fontId="6" fillId="0" borderId="0" xfId="0" applyNumberFormat="1" applyFont="1"/>
    <xf numFmtId="169" fontId="7" fillId="0" borderId="0" xfId="0" applyNumberFormat="1" applyFont="1"/>
    <xf numFmtId="170" fontId="6" fillId="0" borderId="0" xfId="0" applyNumberFormat="1" applyFont="1"/>
    <xf numFmtId="170" fontId="9" fillId="0" borderId="0" xfId="0" applyNumberFormat="1" applyFont="1"/>
    <xf numFmtId="1" fontId="6" fillId="0" borderId="0" xfId="0" applyNumberFormat="1" applyFont="1" applyAlignment="1"/>
    <xf numFmtId="1" fontId="17" fillId="0" borderId="0" xfId="0" applyNumberFormat="1" applyFont="1" applyAlignment="1"/>
    <xf numFmtId="9" fontId="7" fillId="0" borderId="0" xfId="0" applyNumberFormat="1" applyFont="1"/>
    <xf numFmtId="166" fontId="7" fillId="0" borderId="0" xfId="0" applyNumberFormat="1" applyFont="1"/>
    <xf numFmtId="11" fontId="7" fillId="0" borderId="0" xfId="0" applyNumberFormat="1" applyFont="1"/>
    <xf numFmtId="11" fontId="7" fillId="6" borderId="1" xfId="0" applyNumberFormat="1" applyFont="1" applyFill="1" applyBorder="1"/>
    <xf numFmtId="11" fontId="7" fillId="2" borderId="1" xfId="0" applyNumberFormat="1" applyFont="1" applyFill="1" applyBorder="1"/>
    <xf numFmtId="17" fontId="7" fillId="0" borderId="0" xfId="0" applyNumberFormat="1" applyFont="1"/>
    <xf numFmtId="0" fontId="36" fillId="7" borderId="0" xfId="0" applyFont="1" applyFill="1" applyAlignment="1"/>
    <xf numFmtId="0" fontId="0" fillId="0" borderId="0" xfId="0" applyFont="1" applyAlignment="1"/>
    <xf numFmtId="0" fontId="58" fillId="39" borderId="0" xfId="0" applyFont="1" applyFill="1"/>
    <xf numFmtId="0" fontId="0" fillId="39" borderId="0" xfId="0" applyFill="1"/>
    <xf numFmtId="0" fontId="58" fillId="0" borderId="0" xfId="0" applyFont="1"/>
    <xf numFmtId="0" fontId="0" fillId="0" borderId="0" xfId="0"/>
    <xf numFmtId="0" fontId="58" fillId="40" borderId="0" xfId="0" applyFont="1" applyFill="1"/>
    <xf numFmtId="0" fontId="67" fillId="41" borderId="0" xfId="0" applyFont="1" applyFill="1"/>
    <xf numFmtId="0" fontId="62" fillId="0" borderId="3" xfId="47" applyFont="1" applyFill="1" applyBorder="1" applyAlignment="1"/>
    <xf numFmtId="43" fontId="0" fillId="42" borderId="0" xfId="0" applyNumberFormat="1" applyFill="1"/>
    <xf numFmtId="0" fontId="0" fillId="41" borderId="0" xfId="0" applyFill="1"/>
    <xf numFmtId="0" fontId="62" fillId="0" borderId="4" xfId="48" applyFont="1" applyFill="1" applyBorder="1" applyAlignment="1"/>
    <xf numFmtId="0" fontId="65" fillId="0" borderId="1" xfId="11" applyFont="1" applyAlignment="1"/>
    <xf numFmtId="0" fontId="60" fillId="0" borderId="1" xfId="45" applyFont="1" applyAlignment="1"/>
    <xf numFmtId="43" fontId="0" fillId="0" borderId="0" xfId="0" applyNumberFormat="1"/>
    <xf numFmtId="0" fontId="60" fillId="0" borderId="20" xfId="44" applyFont="1" applyFill="1" applyBorder="1" applyAlignment="1"/>
    <xf numFmtId="43" fontId="0" fillId="41" borderId="0" xfId="0" applyNumberFormat="1" applyFill="1"/>
    <xf numFmtId="0" fontId="60" fillId="0" borderId="1" xfId="11" applyAlignment="1"/>
    <xf numFmtId="43" fontId="0" fillId="41" borderId="0" xfId="1" applyFont="1" applyFill="1"/>
    <xf numFmtId="169" fontId="0" fillId="0" borderId="0" xfId="1" applyNumberFormat="1" applyFont="1"/>
    <xf numFmtId="11" fontId="0" fillId="0" borderId="0" xfId="0" applyNumberFormat="1"/>
    <xf numFmtId="0" fontId="64" fillId="41" borderId="1" xfId="11" applyFont="1" applyFill="1"/>
    <xf numFmtId="43" fontId="0" fillId="0" borderId="0" xfId="1" applyFont="1" applyAlignment="1"/>
    <xf numFmtId="0" fontId="4" fillId="42" borderId="0" xfId="0" applyFont="1" applyFill="1"/>
    <xf numFmtId="43" fontId="17" fillId="0" borderId="0" xfId="1" applyFont="1" applyAlignment="1"/>
    <xf numFmtId="0" fontId="0" fillId="0" borderId="0" xfId="0" applyAlignment="1">
      <alignment horizontal="left"/>
    </xf>
    <xf numFmtId="0" fontId="0" fillId="0" borderId="20" xfId="44" applyFont="1">
      <alignment wrapText="1"/>
    </xf>
    <xf numFmtId="0" fontId="69" fillId="0" borderId="1" xfId="11" applyFont="1"/>
    <xf numFmtId="3" fontId="62" fillId="0" borderId="4" xfId="48" applyNumberFormat="1" applyAlignment="1">
      <alignment horizontal="right" wrapText="1"/>
    </xf>
    <xf numFmtId="171" fontId="0" fillId="0" borderId="0" xfId="1" applyNumberFormat="1" applyFont="1"/>
    <xf numFmtId="0" fontId="4" fillId="0" borderId="0" xfId="0" applyFont="1"/>
    <xf numFmtId="43" fontId="17" fillId="0" borderId="0" xfId="1" applyFont="1" applyAlignment="1">
      <alignment horizontal="right"/>
    </xf>
    <xf numFmtId="43" fontId="15" fillId="0" borderId="0" xfId="1" applyFont="1" applyAlignment="1"/>
    <xf numFmtId="171" fontId="58" fillId="0" borderId="0" xfId="1" applyNumberFormat="1" applyFont="1"/>
    <xf numFmtId="0" fontId="4" fillId="40" borderId="0" xfId="0" applyFont="1" applyFill="1"/>
    <xf numFmtId="0" fontId="0" fillId="0" borderId="0" xfId="1" applyNumberFormat="1" applyFont="1"/>
    <xf numFmtId="0" fontId="62" fillId="0" borderId="4" xfId="48">
      <alignment wrapText="1"/>
    </xf>
    <xf numFmtId="0" fontId="68" fillId="41" borderId="0" xfId="0" applyFont="1" applyFill="1"/>
    <xf numFmtId="43" fontId="0" fillId="0" borderId="0" xfId="1" applyFont="1"/>
    <xf numFmtId="2" fontId="0" fillId="41" borderId="0" xfId="0" applyNumberFormat="1" applyFill="1"/>
    <xf numFmtId="0" fontId="62" fillId="0" borderId="3" xfId="47">
      <alignment wrapText="1"/>
    </xf>
    <xf numFmtId="0" fontId="64" fillId="0" borderId="0" xfId="0" applyFont="1"/>
    <xf numFmtId="11" fontId="0" fillId="0" borderId="0" xfId="1" applyNumberFormat="1" applyFont="1"/>
    <xf numFmtId="4" fontId="60" fillId="0" borderId="20" xfId="44" applyNumberFormat="1" applyFont="1" applyFill="1" applyAlignment="1">
      <alignment horizontal="right"/>
    </xf>
    <xf numFmtId="11" fontId="0" fillId="41" borderId="0" xfId="1" applyNumberFormat="1" applyFont="1" applyFill="1"/>
    <xf numFmtId="166" fontId="62" fillId="0" borderId="4" xfId="48" applyNumberFormat="1" applyFill="1" applyAlignment="1">
      <alignment horizontal="right"/>
    </xf>
    <xf numFmtId="166" fontId="0" fillId="0" borderId="20" xfId="44" applyNumberFormat="1" applyFont="1" applyAlignment="1">
      <alignment horizontal="right" wrapText="1"/>
    </xf>
    <xf numFmtId="0" fontId="60" fillId="0" borderId="1" xfId="45"/>
    <xf numFmtId="0" fontId="65" fillId="0" borderId="0" xfId="0" applyFont="1"/>
    <xf numFmtId="0" fontId="66" fillId="0" borderId="0" xfId="0" applyFont="1"/>
    <xf numFmtId="3" fontId="0" fillId="0" borderId="20" xfId="44" applyNumberFormat="1" applyFont="1" applyAlignment="1">
      <alignment horizontal="right" wrapText="1"/>
    </xf>
    <xf numFmtId="167" fontId="60" fillId="0" borderId="20" xfId="44" applyNumberFormat="1" applyFont="1" applyFill="1" applyAlignment="1">
      <alignment horizontal="right"/>
    </xf>
    <xf numFmtId="0" fontId="63" fillId="0" borderId="1" xfId="49">
      <alignment horizontal="left"/>
    </xf>
    <xf numFmtId="0" fontId="60" fillId="0" borderId="6" xfId="46" applyFont="1" applyFill="1" applyBorder="1" applyAlignment="1"/>
    <xf numFmtId="166" fontId="62" fillId="0" borderId="4" xfId="48" applyNumberFormat="1" applyAlignment="1">
      <alignment horizontal="right" wrapText="1"/>
    </xf>
    <xf numFmtId="4" fontId="62" fillId="0" borderId="4" xfId="48" applyNumberFormat="1" applyFill="1" applyAlignment="1">
      <alignment horizontal="right"/>
    </xf>
    <xf numFmtId="0" fontId="66" fillId="0" borderId="1" xfId="11" applyFont="1" applyAlignment="1"/>
    <xf numFmtId="172" fontId="0" fillId="0" borderId="0" xfId="1" applyNumberFormat="1" applyFont="1"/>
    <xf numFmtId="0" fontId="67" fillId="0" borderId="0" xfId="1" applyNumberFormat="1" applyFont="1"/>
    <xf numFmtId="43" fontId="7" fillId="0" borderId="0" xfId="1" applyFont="1" applyAlignment="1">
      <alignment horizontal="right" wrapText="1"/>
    </xf>
    <xf numFmtId="43" fontId="7" fillId="0" borderId="0" xfId="1" applyFont="1" applyAlignment="1"/>
    <xf numFmtId="0" fontId="60" fillId="0" borderId="1" xfId="11"/>
    <xf numFmtId="0" fontId="62" fillId="0" borderId="3" xfId="47" applyFont="1" applyFill="1" applyBorder="1" applyAlignment="1">
      <alignment wrapText="1"/>
    </xf>
    <xf numFmtId="0" fontId="64" fillId="0" borderId="1" xfId="11" applyFont="1"/>
    <xf numFmtId="0" fontId="63" fillId="0" borderId="1" xfId="49" applyFont="1" applyFill="1" applyBorder="1" applyAlignment="1">
      <alignment horizontal="left"/>
    </xf>
    <xf numFmtId="0" fontId="60" fillId="0" borderId="1" xfId="11" applyAlignment="1" applyProtection="1">
      <alignment horizontal="left"/>
    </xf>
    <xf numFmtId="166" fontId="60" fillId="0" borderId="20" xfId="44" applyNumberFormat="1" applyFont="1" applyFill="1" applyAlignment="1">
      <alignment horizontal="right" wrapText="1"/>
    </xf>
    <xf numFmtId="166" fontId="62" fillId="0" borderId="4" xfId="48" applyNumberFormat="1" applyFill="1" applyAlignment="1">
      <alignment horizontal="right" wrapText="1"/>
    </xf>
    <xf numFmtId="4" fontId="60" fillId="0" borderId="20" xfId="44" applyNumberFormat="1" applyFont="1" applyFill="1" applyAlignment="1">
      <alignment horizontal="right" wrapText="1"/>
    </xf>
    <xf numFmtId="4" fontId="62" fillId="0" borderId="4" xfId="48" applyNumberFormat="1" applyFill="1" applyAlignment="1">
      <alignment horizontal="right" wrapText="1"/>
    </xf>
    <xf numFmtId="0" fontId="66" fillId="0" borderId="1" xfId="11" applyFont="1"/>
    <xf numFmtId="0" fontId="64" fillId="0" borderId="1" xfId="11" applyFont="1"/>
    <xf numFmtId="166" fontId="60" fillId="0" borderId="20" xfId="44" applyNumberFormat="1" applyFont="1" applyFill="1" applyAlignment="1">
      <alignment horizontal="right"/>
    </xf>
    <xf numFmtId="3" fontId="60" fillId="0" borderId="20" xfId="44" applyNumberFormat="1" applyFont="1" applyFill="1" applyAlignment="1">
      <alignment horizontal="right"/>
    </xf>
    <xf numFmtId="0" fontId="60" fillId="0" borderId="1" xfId="11"/>
    <xf numFmtId="0" fontId="64" fillId="0" borderId="1" xfId="11" applyFont="1"/>
    <xf numFmtId="0" fontId="63" fillId="0" borderId="1" xfId="49" applyFont="1" applyFill="1" applyBorder="1" applyAlignment="1">
      <alignment horizontal="left"/>
    </xf>
    <xf numFmtId="0" fontId="60" fillId="0" borderId="1" xfId="11" applyAlignment="1" applyProtection="1">
      <alignment horizontal="left"/>
    </xf>
    <xf numFmtId="0" fontId="64" fillId="43" borderId="0" xfId="0" applyFont="1" applyFill="1"/>
    <xf numFmtId="0" fontId="0" fillId="43" borderId="20" xfId="44" applyFont="1" applyFill="1">
      <alignment wrapText="1"/>
    </xf>
    <xf numFmtId="3" fontId="0" fillId="43" borderId="20" xfId="44" applyNumberFormat="1" applyFont="1" applyFill="1" applyAlignment="1">
      <alignment horizontal="right" wrapText="1"/>
    </xf>
    <xf numFmtId="166" fontId="0" fillId="43" borderId="20" xfId="44" applyNumberFormat="1" applyFont="1" applyFill="1" applyAlignment="1">
      <alignment horizontal="right" wrapText="1"/>
    </xf>
    <xf numFmtId="0" fontId="0" fillId="43" borderId="0" xfId="0" applyFill="1"/>
    <xf numFmtId="0" fontId="62" fillId="43" borderId="4" xfId="48" applyFill="1">
      <alignment wrapText="1"/>
    </xf>
    <xf numFmtId="3" fontId="62" fillId="43" borderId="4" xfId="48" applyNumberFormat="1" applyFill="1" applyAlignment="1">
      <alignment horizontal="right" wrapText="1"/>
    </xf>
    <xf numFmtId="166" fontId="62" fillId="43" borderId="4" xfId="48" applyNumberFormat="1" applyFill="1" applyAlignment="1">
      <alignment horizontal="right" wrapText="1"/>
    </xf>
    <xf numFmtId="0" fontId="6" fillId="40" borderId="0" xfId="0" applyFont="1" applyFill="1"/>
    <xf numFmtId="11" fontId="7" fillId="40" borderId="0" xfId="0" applyNumberFormat="1" applyFont="1" applyFill="1"/>
    <xf numFmtId="0" fontId="0" fillId="40" borderId="0" xfId="0" applyFont="1" applyFill="1" applyAlignment="1"/>
    <xf numFmtId="11" fontId="7" fillId="43" borderId="0" xfId="0" applyNumberFormat="1" applyFont="1" applyFill="1"/>
    <xf numFmtId="0" fontId="60" fillId="0" borderId="1" xfId="11" applyAlignment="1">
      <alignment horizontal="left"/>
    </xf>
    <xf numFmtId="167" fontId="62" fillId="0" borderId="4" xfId="48" applyNumberFormat="1" applyAlignment="1">
      <alignment horizontal="right" wrapText="1"/>
    </xf>
    <xf numFmtId="167" fontId="0" fillId="0" borderId="20" xfId="44" applyNumberFormat="1" applyFont="1" applyAlignment="1">
      <alignment horizontal="right" wrapText="1"/>
    </xf>
    <xf numFmtId="4" fontId="0" fillId="0" borderId="20" xfId="44" applyNumberFormat="1" applyFont="1" applyAlignment="1">
      <alignment horizontal="right" wrapText="1"/>
    </xf>
    <xf numFmtId="0" fontId="65" fillId="0" borderId="1" xfId="11" applyFont="1"/>
    <xf numFmtId="0" fontId="64" fillId="43" borderId="1" xfId="11" applyFont="1" applyFill="1"/>
    <xf numFmtId="167" fontId="0" fillId="43" borderId="20" xfId="44" applyNumberFormat="1" applyFont="1" applyFill="1" applyAlignment="1">
      <alignment horizontal="right" wrapText="1"/>
    </xf>
    <xf numFmtId="0" fontId="60" fillId="43" borderId="1" xfId="11" applyFill="1"/>
    <xf numFmtId="0" fontId="6" fillId="0" borderId="0" xfId="0" applyFont="1" applyFill="1"/>
    <xf numFmtId="11" fontId="7" fillId="0" borderId="0" xfId="0" applyNumberFormat="1" applyFont="1" applyFill="1"/>
    <xf numFmtId="0" fontId="0" fillId="0" borderId="0" xfId="0" applyFont="1" applyFill="1" applyAlignment="1"/>
    <xf numFmtId="0" fontId="15" fillId="44" borderId="0" xfId="0" applyFont="1" applyFill="1" applyAlignment="1"/>
    <xf numFmtId="0" fontId="17" fillId="44" borderId="0" xfId="0" applyFont="1" applyFill="1" applyAlignment="1"/>
    <xf numFmtId="4" fontId="17" fillId="44" borderId="0" xfId="0" applyNumberFormat="1" applyFont="1" applyFill="1" applyAlignment="1">
      <alignment horizontal="right"/>
    </xf>
    <xf numFmtId="166" fontId="7" fillId="44" borderId="0" xfId="0" applyNumberFormat="1" applyFont="1" applyFill="1" applyAlignment="1">
      <alignment horizontal="right" wrapText="1"/>
    </xf>
    <xf numFmtId="166" fontId="7" fillId="44" borderId="0" xfId="0" applyNumberFormat="1" applyFont="1" applyFill="1" applyAlignment="1"/>
    <xf numFmtId="0" fontId="0" fillId="44" borderId="0" xfId="0" applyFont="1" applyFill="1" applyAlignment="1"/>
    <xf numFmtId="0" fontId="2" fillId="0" borderId="0" xfId="0" applyFont="1"/>
    <xf numFmtId="11" fontId="2" fillId="0" borderId="0" xfId="0" applyNumberFormat="1" applyFont="1"/>
    <xf numFmtId="0" fontId="1" fillId="0" borderId="0" xfId="0" applyFont="1"/>
    <xf numFmtId="0" fontId="12" fillId="0" borderId="0" xfId="0" applyFont="1" applyAlignment="1">
      <alignment wrapText="1"/>
    </xf>
    <xf numFmtId="0" fontId="0" fillId="0" borderId="0" xfId="0" applyFont="1" applyAlignment="1"/>
    <xf numFmtId="0" fontId="60" fillId="0" borderId="6" xfId="46">
      <alignment wrapText="1"/>
    </xf>
    <xf numFmtId="0" fontId="60" fillId="0" borderId="6" xfId="46" applyFont="1" applyFill="1" applyBorder="1" applyAlignment="1">
      <alignment wrapText="1"/>
    </xf>
    <xf numFmtId="0" fontId="12" fillId="0" borderId="6" xfId="0" applyFont="1" applyBorder="1" applyAlignment="1">
      <alignment wrapText="1"/>
    </xf>
    <xf numFmtId="0" fontId="23" fillId="0" borderId="6" xfId="0" applyFont="1" applyBorder="1"/>
    <xf numFmtId="49" fontId="31" fillId="0" borderId="0" xfId="0" applyNumberFormat="1" applyFont="1" applyAlignment="1">
      <alignment wrapText="1"/>
    </xf>
    <xf numFmtId="0" fontId="31" fillId="0" borderId="0" xfId="0" applyFont="1" applyAlignment="1">
      <alignment wrapText="1"/>
    </xf>
    <xf numFmtId="49" fontId="34" fillId="0" borderId="0" xfId="0" applyNumberFormat="1" applyFont="1" applyAlignment="1">
      <alignment wrapText="1"/>
    </xf>
    <xf numFmtId="49" fontId="30" fillId="0" borderId="0" xfId="0" applyNumberFormat="1" applyFont="1" applyAlignment="1">
      <alignment wrapText="1"/>
    </xf>
    <xf numFmtId="0" fontId="25" fillId="0" borderId="7" xfId="0" applyFont="1" applyBorder="1" applyAlignment="1">
      <alignment horizontal="left" wrapText="1"/>
    </xf>
    <xf numFmtId="0" fontId="23" fillId="0" borderId="7" xfId="0" applyFont="1" applyBorder="1"/>
    <xf numFmtId="0" fontId="30" fillId="0" borderId="10" xfId="0" applyFont="1" applyBorder="1" applyAlignment="1">
      <alignment wrapText="1"/>
    </xf>
    <xf numFmtId="0" fontId="23" fillId="0" borderId="10" xfId="0" applyFont="1" applyBorder="1"/>
    <xf numFmtId="3" fontId="31" fillId="0" borderId="0" xfId="0" applyNumberFormat="1" applyFont="1" applyAlignment="1">
      <alignment horizontal="center" wrapText="1"/>
    </xf>
    <xf numFmtId="0" fontId="32" fillId="0" borderId="0" xfId="0" applyFont="1" applyAlignment="1">
      <alignment wrapText="1"/>
    </xf>
    <xf numFmtId="0" fontId="33" fillId="0" borderId="0" xfId="0" applyFont="1" applyAlignment="1">
      <alignment horizontal="left" wrapText="1"/>
    </xf>
    <xf numFmtId="0" fontId="31" fillId="0" borderId="0" xfId="0" applyFont="1"/>
    <xf numFmtId="0" fontId="30" fillId="0" borderId="0" xfId="0" applyFont="1" applyAlignment="1">
      <alignment wrapText="1"/>
    </xf>
    <xf numFmtId="0" fontId="31" fillId="0" borderId="0" xfId="0" applyFont="1" applyAlignment="1">
      <alignment horizontal="left" wrapText="1"/>
    </xf>
    <xf numFmtId="0" fontId="29" fillId="0" borderId="0" xfId="0" applyFont="1" applyAlignment="1">
      <alignment wrapText="1"/>
    </xf>
    <xf numFmtId="0" fontId="34" fillId="0" borderId="0" xfId="0" applyFont="1" applyAlignment="1">
      <alignment wrapText="1"/>
    </xf>
  </cellXfs>
  <cellStyles count="51">
    <cellStyle name="20% - Accent1 2" xfId="21" xr:uid="{2C0E82CA-9221-4B84-BB0B-03F9A5A49174}"/>
    <cellStyle name="20% - Accent2 2" xfId="25" xr:uid="{2FD81436-77FC-4104-9844-4E497511DA3A}"/>
    <cellStyle name="20% - Accent3 2" xfId="29" xr:uid="{9E50D5B9-B1C7-42B7-AFB4-917D1746D8F3}"/>
    <cellStyle name="20% - Accent4 2" xfId="33" xr:uid="{815F0385-6405-4710-B8D0-732BB16BC982}"/>
    <cellStyle name="20% - Accent5 2" xfId="37" xr:uid="{3E7AC712-3443-4B72-8583-2283A5874CBC}"/>
    <cellStyle name="20% - Accent6 2" xfId="41" xr:uid="{22CC6354-7BB6-4CEC-8E54-E4D75C72F7C7}"/>
    <cellStyle name="40% - Accent1 2" xfId="22" xr:uid="{1D050E43-FCFD-4649-B7A3-2C4B5746E9D0}"/>
    <cellStyle name="40% - Accent2 2" xfId="26" xr:uid="{E80E0B95-44ED-4FB9-8522-E1B37BFA5E2F}"/>
    <cellStyle name="40% - Accent3 2" xfId="30" xr:uid="{10A614C9-0E5C-4220-8246-5B47037B0E88}"/>
    <cellStyle name="40% - Accent4 2" xfId="34" xr:uid="{0E8097D2-1960-42A8-BD82-8C43662F4E84}"/>
    <cellStyle name="40% - Accent5 2" xfId="38" xr:uid="{47F77627-0EE0-41FE-833C-D52B6B412B71}"/>
    <cellStyle name="40% - Accent6 2" xfId="42" xr:uid="{5DFFCCB6-D970-4E56-A0C0-6E93E67B0D55}"/>
    <cellStyle name="60% - Accent1 2" xfId="23" xr:uid="{CFB059B2-CCE4-468F-81C1-6CE38563A576}"/>
    <cellStyle name="60% - Accent2 2" xfId="27" xr:uid="{9CC0B490-08CF-4B87-AF2A-2FB65F353D81}"/>
    <cellStyle name="60% - Accent3 2" xfId="31" xr:uid="{02AD9EFF-A3D0-4EA7-A497-714308BF0AC4}"/>
    <cellStyle name="60% - Accent4 2" xfId="35" xr:uid="{7A692BF7-BC5A-4CB9-AC38-45F4B8D588F5}"/>
    <cellStyle name="60% - Accent5 2" xfId="39" xr:uid="{700661C0-5EAC-4479-91C9-0616B88E7700}"/>
    <cellStyle name="60% - Accent6 2" xfId="43" xr:uid="{2CF5D477-7E8B-4422-BB84-88F8DCB69CF6}"/>
    <cellStyle name="Accent1 2" xfId="20" xr:uid="{703C6E53-9A28-4A14-8BFA-315DBC18951D}"/>
    <cellStyle name="Accent2 2" xfId="24" xr:uid="{91E5AACB-3DBA-4EFF-A4EE-8331931C8078}"/>
    <cellStyle name="Accent3 2" xfId="28" xr:uid="{167C88A5-2805-41AB-AE50-DDEA1C503830}"/>
    <cellStyle name="Accent4 2" xfId="32" xr:uid="{96DC7B7E-2EAA-4BEE-AF80-A863EDD41280}"/>
    <cellStyle name="Accent5 2" xfId="36" xr:uid="{16B763D2-9A7D-4AAB-8179-AD20C9593A55}"/>
    <cellStyle name="Accent6 2" xfId="40" xr:uid="{FE4EEDB4-35D0-46A5-9808-36ECFE130A1F}"/>
    <cellStyle name="Bad 2" xfId="15" xr:uid="{17F66832-6B20-425F-B317-3F45DD435584}"/>
    <cellStyle name="Body: normal cell" xfId="44" xr:uid="{8DCA9FD3-370C-44F5-86C0-4720ACFEB333}"/>
    <cellStyle name="Calculation" xfId="7" builtinId="22" customBuiltin="1"/>
    <cellStyle name="Check Cell" xfId="9" builtinId="23" customBuiltin="1"/>
    <cellStyle name="Comma" xfId="1" builtinId="3"/>
    <cellStyle name="Explanatory Text 2" xfId="19" xr:uid="{B955270A-68CA-4858-8CED-C2F2953DF243}"/>
    <cellStyle name="Font: Calibri, 9pt regular" xfId="45" xr:uid="{5D8B4E1C-91B3-4355-8C6F-9DD37060F2DB}"/>
    <cellStyle name="Footnotes: top row" xfId="46" xr:uid="{D2B5BD18-D7F1-4B08-889A-7870BE584262}"/>
    <cellStyle name="Good 2" xfId="14" xr:uid="{9427DF06-C928-4265-A26A-2186FF52E37F}"/>
    <cellStyle name="Header: bottom row" xfId="47" xr:uid="{6F2BC532-96B4-443D-991E-9A0661A75B41}"/>
    <cellStyle name="Heading 1" xfId="2" builtinId="16" customBuiltin="1"/>
    <cellStyle name="Heading 2" xfId="3" builtinId="17" customBuiltin="1"/>
    <cellStyle name="Heading 3" xfId="4" builtinId="18" customBuiltin="1"/>
    <cellStyle name="Heading 4 2" xfId="13" xr:uid="{D9BC4580-0A70-49D8-83CD-DC84A0A9B1BB}"/>
    <cellStyle name="Input" xfId="5" builtinId="20" customBuiltin="1"/>
    <cellStyle name="Linked Cell" xfId="8" builtinId="24" customBuiltin="1"/>
    <cellStyle name="Neutral 2" xfId="16" xr:uid="{E7A4B43C-1A94-4C7F-99C7-71E13F258C18}"/>
    <cellStyle name="Normal" xfId="0" builtinId="0"/>
    <cellStyle name="Normal 2" xfId="11" xr:uid="{C3F4E8A7-9C08-4092-A4F0-9DEFF1CA7FB1}"/>
    <cellStyle name="Normal 3" xfId="50" xr:uid="{DBA3F6BA-8177-4BA2-8CDB-2907F3BE5632}"/>
    <cellStyle name="Note 2" xfId="18" xr:uid="{FF2F68A4-9AD5-4743-86E4-7998B1D28766}"/>
    <cellStyle name="Output" xfId="6" builtinId="21" customBuiltin="1"/>
    <cellStyle name="Parent row" xfId="48" xr:uid="{F154CDD8-AEB1-4972-ABFE-A1E362694C25}"/>
    <cellStyle name="Table title" xfId="49" xr:uid="{34B96C53-0485-488D-B9E4-61FDD3B5E1B6}"/>
    <cellStyle name="Title 2" xfId="12" xr:uid="{D0A119E6-09DD-472F-8976-BA0AF8FAAB95}"/>
    <cellStyle name="Total" xfId="10" builtinId="25" customBuiltin="1"/>
    <cellStyle name="Warning Text 2" xfId="17" xr:uid="{094B3031-38DD-464F-9858-986B0776FA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ropbox%20(Energy%20Innovation)/Documents/EPS_Models%20by%20Region/United%20States/Model/InputData/trans/BNVFE/BAU%20New%20Veh%20Fuel%20Economy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44">
          <cell r="B144">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state/seds/sep_sum/html/pdf/rank_use.pdf" TargetMode="External"/><Relationship Id="rId2" Type="http://schemas.openxmlformats.org/officeDocument/2006/relationships/hyperlink" Target="https://www.uscgboating.org/assets/1/workflow_staging/News/614.pdf" TargetMode="External"/><Relationship Id="rId1" Type="http://schemas.openxmlformats.org/officeDocument/2006/relationships/hyperlink" Target="https://www.californiahydrogen.org/wp-content/uploads/files/doe_fuelcell_fact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ia.gov/state/seds/sep_sum/html/pdf/rank_use.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uscgboating.org/assets/1/workflow_staging/News/614.pdf"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8"/>
  <sheetViews>
    <sheetView workbookViewId="0"/>
  </sheetViews>
  <sheetFormatPr defaultColWidth="12.625" defaultRowHeight="15" customHeight="1" x14ac:dyDescent="0.35"/>
  <cols>
    <col min="1" max="1" width="11.75" customWidth="1"/>
    <col min="2" max="2" width="94" customWidth="1"/>
    <col min="3" max="26" width="7.625" customWidth="1"/>
  </cols>
  <sheetData>
    <row r="1" spans="1:2" ht="14.25" x14ac:dyDescent="0.45">
      <c r="A1" s="1" t="s">
        <v>0</v>
      </c>
    </row>
    <row r="3" spans="1:2" ht="14.25" x14ac:dyDescent="0.45">
      <c r="A3" s="1" t="s">
        <v>1</v>
      </c>
      <c r="B3" s="2" t="s">
        <v>2</v>
      </c>
    </row>
    <row r="4" spans="1:2" ht="14.25" x14ac:dyDescent="0.45">
      <c r="B4" s="3" t="s">
        <v>3</v>
      </c>
    </row>
    <row r="5" spans="1:2" ht="14.25" x14ac:dyDescent="0.45">
      <c r="B5" s="4">
        <v>2019</v>
      </c>
    </row>
    <row r="6" spans="1:2" ht="14.25" x14ac:dyDescent="0.45">
      <c r="B6" s="3" t="s">
        <v>4</v>
      </c>
    </row>
    <row r="7" spans="1:2" ht="14.25" x14ac:dyDescent="0.45">
      <c r="B7" s="3" t="s">
        <v>5</v>
      </c>
    </row>
    <row r="8" spans="1:2" ht="14.25" x14ac:dyDescent="0.45">
      <c r="B8" s="3" t="s">
        <v>6</v>
      </c>
    </row>
    <row r="10" spans="1:2" ht="14.25" x14ac:dyDescent="0.45">
      <c r="B10" s="5" t="s">
        <v>7</v>
      </c>
    </row>
    <row r="11" spans="1:2" ht="14.25" x14ac:dyDescent="0.45">
      <c r="B11" s="4">
        <v>2017</v>
      </c>
    </row>
    <row r="12" spans="1:2" ht="14.25" x14ac:dyDescent="0.45">
      <c r="B12" s="3" t="s">
        <v>8</v>
      </c>
    </row>
    <row r="13" spans="1:2" ht="14.25" x14ac:dyDescent="0.45">
      <c r="B13" s="3" t="s">
        <v>9</v>
      </c>
    </row>
    <row r="14" spans="1:2" ht="14.25" x14ac:dyDescent="0.45">
      <c r="B14" s="3" t="s">
        <v>10</v>
      </c>
    </row>
    <row r="16" spans="1:2" ht="14.25" x14ac:dyDescent="0.45">
      <c r="B16" s="3" t="s">
        <v>11</v>
      </c>
    </row>
    <row r="17" spans="2:2" ht="14.25" x14ac:dyDescent="0.45">
      <c r="B17" s="4">
        <v>2013</v>
      </c>
    </row>
    <row r="18" spans="2:2" ht="14.25" x14ac:dyDescent="0.45">
      <c r="B18" s="3" t="s">
        <v>12</v>
      </c>
    </row>
    <row r="19" spans="2:2" ht="14.25" x14ac:dyDescent="0.45">
      <c r="B19" s="3" t="s">
        <v>13</v>
      </c>
    </row>
    <row r="20" spans="2:2" ht="14.25" x14ac:dyDescent="0.45">
      <c r="B20" s="3" t="s">
        <v>14</v>
      </c>
    </row>
    <row r="21" spans="2:2" ht="15.75" customHeight="1" x14ac:dyDescent="0.35"/>
    <row r="22" spans="2:2" ht="15.75" customHeight="1" x14ac:dyDescent="0.45">
      <c r="B22" s="3" t="s">
        <v>15</v>
      </c>
    </row>
    <row r="23" spans="2:2" ht="15.75" customHeight="1" x14ac:dyDescent="0.45">
      <c r="B23" s="4">
        <v>2006</v>
      </c>
    </row>
    <row r="24" spans="2:2" ht="15.75" customHeight="1" x14ac:dyDescent="0.45">
      <c r="B24" s="3" t="s">
        <v>16</v>
      </c>
    </row>
    <row r="25" spans="2:2" ht="15.75" customHeight="1" x14ac:dyDescent="0.35">
      <c r="B25" s="6" t="s">
        <v>17</v>
      </c>
    </row>
    <row r="26" spans="2:2" ht="15.75" customHeight="1" x14ac:dyDescent="0.35"/>
    <row r="27" spans="2:2" ht="15.75" customHeight="1" x14ac:dyDescent="0.45">
      <c r="B27" s="3" t="s">
        <v>18</v>
      </c>
    </row>
    <row r="28" spans="2:2" ht="15.75" customHeight="1" x14ac:dyDescent="0.35"/>
    <row r="29" spans="2:2" ht="15.75" customHeight="1" x14ac:dyDescent="0.45">
      <c r="B29" s="2" t="s">
        <v>19</v>
      </c>
    </row>
    <row r="30" spans="2:2" ht="15.75" customHeight="1" x14ac:dyDescent="0.45">
      <c r="B30" s="3" t="s">
        <v>20</v>
      </c>
    </row>
    <row r="31" spans="2:2" ht="15.75" customHeight="1" x14ac:dyDescent="0.45">
      <c r="B31" s="4">
        <v>2013</v>
      </c>
    </row>
    <row r="32" spans="2:2" ht="15.75" customHeight="1" x14ac:dyDescent="0.45">
      <c r="B32" s="3" t="s">
        <v>21</v>
      </c>
    </row>
    <row r="33" spans="1:2" ht="15.75" customHeight="1" x14ac:dyDescent="0.45">
      <c r="B33" s="3" t="s">
        <v>22</v>
      </c>
    </row>
    <row r="34" spans="1:2" ht="15.75" customHeight="1" x14ac:dyDescent="0.45">
      <c r="B34" s="3" t="s">
        <v>23</v>
      </c>
    </row>
    <row r="35" spans="1:2" ht="15.75" customHeight="1" x14ac:dyDescent="0.35"/>
    <row r="36" spans="1:2" ht="15.75" customHeight="1" x14ac:dyDescent="0.45">
      <c r="A36" s="1" t="s">
        <v>24</v>
      </c>
    </row>
    <row r="37" spans="1:2" ht="15.75" customHeight="1" x14ac:dyDescent="0.45">
      <c r="A37" s="3" t="s">
        <v>25</v>
      </c>
    </row>
    <row r="38" spans="1:2" ht="15.75" customHeight="1" x14ac:dyDescent="0.35"/>
    <row r="39" spans="1:2" ht="15.75" customHeight="1" x14ac:dyDescent="0.45">
      <c r="A39" s="1" t="s">
        <v>26</v>
      </c>
    </row>
    <row r="40" spans="1:2" ht="15.75" customHeight="1" x14ac:dyDescent="0.45">
      <c r="A40" s="7" t="s">
        <v>27</v>
      </c>
    </row>
    <row r="41" spans="1:2" ht="15.75" customHeight="1" x14ac:dyDescent="0.45">
      <c r="A41" s="3" t="s">
        <v>28</v>
      </c>
    </row>
    <row r="42" spans="1:2" ht="15.75" customHeight="1" x14ac:dyDescent="0.45">
      <c r="A42" s="3" t="s">
        <v>29</v>
      </c>
    </row>
    <row r="43" spans="1:2" ht="15.75" customHeight="1" x14ac:dyDescent="0.45">
      <c r="A43" s="3" t="s">
        <v>30</v>
      </c>
    </row>
    <row r="44" spans="1:2" ht="15.75" customHeight="1" x14ac:dyDescent="0.45">
      <c r="A44" s="3" t="s">
        <v>31</v>
      </c>
    </row>
    <row r="45" spans="1:2" ht="15.75" customHeight="1" x14ac:dyDescent="0.45">
      <c r="A45" s="3" t="s">
        <v>32</v>
      </c>
    </row>
    <row r="46" spans="1:2" ht="15.75" customHeight="1" x14ac:dyDescent="0.45">
      <c r="A46" s="3" t="s">
        <v>33</v>
      </c>
    </row>
    <row r="47" spans="1:2" ht="15.75" customHeight="1" x14ac:dyDescent="0.45">
      <c r="A47" s="3" t="s">
        <v>34</v>
      </c>
    </row>
    <row r="48" spans="1:2" ht="15.75" customHeight="1" x14ac:dyDescent="0.45">
      <c r="A48" s="3" t="s">
        <v>35</v>
      </c>
    </row>
    <row r="49" spans="1:1" ht="15.75" customHeight="1" x14ac:dyDescent="0.45">
      <c r="A49" s="3" t="s">
        <v>36</v>
      </c>
    </row>
    <row r="50" spans="1:1" ht="15.75" customHeight="1" x14ac:dyDescent="0.45">
      <c r="A50" s="3" t="s">
        <v>37</v>
      </c>
    </row>
    <row r="51" spans="1:1" ht="15.75" customHeight="1" x14ac:dyDescent="0.45">
      <c r="A51" s="3" t="s">
        <v>38</v>
      </c>
    </row>
    <row r="52" spans="1:1" ht="15.75" customHeight="1" x14ac:dyDescent="0.35"/>
    <row r="53" spans="1:1" ht="15.75" customHeight="1" x14ac:dyDescent="0.45">
      <c r="A53" s="1" t="s">
        <v>39</v>
      </c>
    </row>
    <row r="54" spans="1:1" ht="15.75" customHeight="1" x14ac:dyDescent="0.45">
      <c r="A54" s="7" t="s">
        <v>40</v>
      </c>
    </row>
    <row r="55" spans="1:1" ht="15.75" customHeight="1" x14ac:dyDescent="0.45">
      <c r="A55" s="3" t="s">
        <v>41</v>
      </c>
    </row>
    <row r="56" spans="1:1" ht="15.75" customHeight="1" x14ac:dyDescent="0.45">
      <c r="A56" s="3" t="s">
        <v>42</v>
      </c>
    </row>
    <row r="57" spans="1:1" ht="15.75" customHeight="1" x14ac:dyDescent="0.45">
      <c r="A57" s="3" t="s">
        <v>43</v>
      </c>
    </row>
    <row r="58" spans="1:1" ht="15.75" customHeight="1" x14ac:dyDescent="0.45">
      <c r="A58" s="3" t="s">
        <v>44</v>
      </c>
    </row>
    <row r="59" spans="1:1" ht="15.75" customHeight="1" x14ac:dyDescent="0.45">
      <c r="A59" s="3" t="s">
        <v>45</v>
      </c>
    </row>
    <row r="60" spans="1:1" ht="15.75" customHeight="1" x14ac:dyDescent="0.45">
      <c r="A60" s="3" t="s">
        <v>32</v>
      </c>
    </row>
    <row r="61" spans="1:1" ht="15.75" customHeight="1" x14ac:dyDescent="0.45">
      <c r="A61" s="3" t="s">
        <v>33</v>
      </c>
    </row>
    <row r="62" spans="1:1" ht="15.75" customHeight="1" x14ac:dyDescent="0.45">
      <c r="A62" s="3" t="s">
        <v>46</v>
      </c>
    </row>
    <row r="63" spans="1:1" ht="15.75" customHeight="1" x14ac:dyDescent="0.45">
      <c r="A63" s="3" t="s">
        <v>35</v>
      </c>
    </row>
    <row r="64" spans="1:1" ht="15.75" customHeight="1" x14ac:dyDescent="0.45">
      <c r="A64" s="3" t="s">
        <v>36</v>
      </c>
    </row>
    <row r="65" spans="1:1" ht="15.75" customHeight="1" x14ac:dyDescent="0.45">
      <c r="A65" s="3" t="s">
        <v>37</v>
      </c>
    </row>
    <row r="66" spans="1:1" ht="15.75" customHeight="1" x14ac:dyDescent="0.45">
      <c r="A66" s="3" t="s">
        <v>47</v>
      </c>
    </row>
    <row r="67" spans="1:1" ht="15.75" customHeight="1" x14ac:dyDescent="0.35"/>
    <row r="68" spans="1:1" ht="15.75" customHeight="1" x14ac:dyDescent="0.45">
      <c r="A68" s="1" t="s">
        <v>48</v>
      </c>
    </row>
    <row r="69" spans="1:1" ht="15.75" customHeight="1" x14ac:dyDescent="0.45">
      <c r="A69" s="7" t="s">
        <v>49</v>
      </c>
    </row>
    <row r="70" spans="1:1" ht="15.75" customHeight="1" x14ac:dyDescent="0.45">
      <c r="A70" s="3" t="s">
        <v>50</v>
      </c>
    </row>
    <row r="71" spans="1:1" ht="15.75" customHeight="1" x14ac:dyDescent="0.45">
      <c r="A71" s="3" t="s">
        <v>51</v>
      </c>
    </row>
    <row r="72" spans="1:1" ht="15.75" customHeight="1" x14ac:dyDescent="0.45">
      <c r="A72" s="3" t="s">
        <v>52</v>
      </c>
    </row>
    <row r="73" spans="1:1" ht="15.75" customHeight="1" x14ac:dyDescent="0.45">
      <c r="A73" s="3" t="s">
        <v>32</v>
      </c>
    </row>
    <row r="74" spans="1:1" ht="15.75" customHeight="1" x14ac:dyDescent="0.45">
      <c r="A74" s="3" t="s">
        <v>33</v>
      </c>
    </row>
    <row r="75" spans="1:1" ht="15.75" customHeight="1" x14ac:dyDescent="0.45">
      <c r="A75" s="3" t="s">
        <v>46</v>
      </c>
    </row>
    <row r="76" spans="1:1" ht="15.75" customHeight="1" x14ac:dyDescent="0.45">
      <c r="A76" s="3" t="s">
        <v>35</v>
      </c>
    </row>
    <row r="77" spans="1:1" ht="15.75" customHeight="1" x14ac:dyDescent="0.45">
      <c r="A77" s="3" t="s">
        <v>36</v>
      </c>
    </row>
    <row r="78" spans="1:1" ht="15.75" customHeight="1" x14ac:dyDescent="0.45">
      <c r="A78" s="3" t="s">
        <v>37</v>
      </c>
    </row>
    <row r="79" spans="1:1" ht="15.75" customHeight="1" x14ac:dyDescent="0.45">
      <c r="A79" s="3" t="s">
        <v>47</v>
      </c>
    </row>
    <row r="80" spans="1:1" ht="15.75" customHeight="1" x14ac:dyDescent="0.35"/>
    <row r="81" spans="1:1" ht="15.75" customHeight="1" x14ac:dyDescent="0.45">
      <c r="A81" s="1" t="s">
        <v>53</v>
      </c>
    </row>
    <row r="82" spans="1:1" ht="15.75" customHeight="1" x14ac:dyDescent="0.45">
      <c r="A82" s="7" t="s">
        <v>54</v>
      </c>
    </row>
    <row r="83" spans="1:1" ht="15.75" customHeight="1" x14ac:dyDescent="0.45">
      <c r="A83" s="3" t="s">
        <v>55</v>
      </c>
    </row>
    <row r="84" spans="1:1" ht="15.75" customHeight="1" x14ac:dyDescent="0.45">
      <c r="A84" s="3" t="s">
        <v>56</v>
      </c>
    </row>
    <row r="85" spans="1:1" ht="15.75" customHeight="1" x14ac:dyDescent="0.45">
      <c r="A85" s="3" t="s">
        <v>57</v>
      </c>
    </row>
    <row r="86" spans="1:1" ht="15.75" customHeight="1" x14ac:dyDescent="0.45">
      <c r="A86" s="3" t="s">
        <v>58</v>
      </c>
    </row>
    <row r="87" spans="1:1" ht="15.75" customHeight="1" x14ac:dyDescent="0.45">
      <c r="A87" s="3" t="s">
        <v>59</v>
      </c>
    </row>
    <row r="88" spans="1:1" ht="15.75" customHeight="1" x14ac:dyDescent="0.35"/>
    <row r="89" spans="1:1" ht="15.75" customHeight="1" x14ac:dyDescent="0.45">
      <c r="A89" s="1" t="s">
        <v>60</v>
      </c>
    </row>
    <row r="90" spans="1:1" ht="15.75" customHeight="1" x14ac:dyDescent="0.45">
      <c r="A90" s="7" t="s">
        <v>61</v>
      </c>
    </row>
    <row r="91" spans="1:1" ht="15.75" customHeight="1" x14ac:dyDescent="0.45">
      <c r="A91" s="3" t="s">
        <v>62</v>
      </c>
    </row>
    <row r="92" spans="1:1" ht="15.75" customHeight="1" x14ac:dyDescent="0.45">
      <c r="A92" s="3" t="s">
        <v>63</v>
      </c>
    </row>
    <row r="93" spans="1:1" ht="15.75" customHeight="1" x14ac:dyDescent="0.45">
      <c r="A93" s="3" t="s">
        <v>64</v>
      </c>
    </row>
    <row r="94" spans="1:1" ht="15.75" customHeight="1" x14ac:dyDescent="0.35"/>
    <row r="95" spans="1:1" ht="15.75" customHeight="1" x14ac:dyDescent="0.45">
      <c r="A95" s="1" t="s">
        <v>65</v>
      </c>
    </row>
    <row r="96" spans="1:1" ht="15.75" customHeight="1" x14ac:dyDescent="0.45">
      <c r="A96" s="7" t="s">
        <v>66</v>
      </c>
    </row>
    <row r="97" spans="1:1" ht="15.75" customHeight="1" x14ac:dyDescent="0.45">
      <c r="A97" s="3" t="s">
        <v>41</v>
      </c>
    </row>
    <row r="98" spans="1:1" ht="15.75" customHeight="1" x14ac:dyDescent="0.45">
      <c r="A98" s="3" t="s">
        <v>67</v>
      </c>
    </row>
    <row r="99" spans="1:1" ht="15.75" customHeight="1" x14ac:dyDescent="0.45">
      <c r="A99" s="3" t="s">
        <v>68</v>
      </c>
    </row>
    <row r="100" spans="1:1" ht="15.75" customHeight="1" x14ac:dyDescent="0.45">
      <c r="A100" s="3" t="s">
        <v>69</v>
      </c>
    </row>
    <row r="101" spans="1:1" ht="15.75" customHeight="1" x14ac:dyDescent="0.35"/>
    <row r="102" spans="1:1" ht="15.75" customHeight="1" x14ac:dyDescent="0.45">
      <c r="A102" s="1" t="s">
        <v>70</v>
      </c>
    </row>
    <row r="103" spans="1:1" ht="15.75" customHeight="1" x14ac:dyDescent="0.45">
      <c r="A103" s="7" t="s">
        <v>61</v>
      </c>
    </row>
    <row r="104" spans="1:1" ht="15.75" customHeight="1" x14ac:dyDescent="0.45">
      <c r="A104" s="3" t="s">
        <v>71</v>
      </c>
    </row>
    <row r="105" spans="1:1" ht="15.75" customHeight="1" x14ac:dyDescent="0.45">
      <c r="A105" s="3" t="s">
        <v>72</v>
      </c>
    </row>
    <row r="106" spans="1:1" ht="15.75" customHeight="1" x14ac:dyDescent="0.45">
      <c r="A106" s="3" t="s">
        <v>73</v>
      </c>
    </row>
    <row r="107" spans="1:1" ht="15.75" customHeight="1" x14ac:dyDescent="0.45">
      <c r="A107" s="3" t="s">
        <v>74</v>
      </c>
    </row>
    <row r="108" spans="1:1" ht="15.75" customHeight="1" x14ac:dyDescent="0.35"/>
    <row r="109" spans="1:1" ht="15.75" customHeight="1" x14ac:dyDescent="0.45">
      <c r="A109" s="1" t="s">
        <v>75</v>
      </c>
    </row>
    <row r="110" spans="1:1" ht="15.75" customHeight="1" x14ac:dyDescent="0.45">
      <c r="A110" s="7" t="s">
        <v>76</v>
      </c>
    </row>
    <row r="111" spans="1:1" ht="15.75" customHeight="1" x14ac:dyDescent="0.45">
      <c r="A111" s="3" t="s">
        <v>77</v>
      </c>
    </row>
    <row r="112" spans="1:1" ht="15.75" customHeight="1" x14ac:dyDescent="0.45">
      <c r="A112" s="3" t="s">
        <v>78</v>
      </c>
    </row>
    <row r="113" spans="1:1" ht="15.75" customHeight="1" x14ac:dyDescent="0.45">
      <c r="A113" s="3" t="s">
        <v>79</v>
      </c>
    </row>
    <row r="114" spans="1:1" ht="15.75" customHeight="1" x14ac:dyDescent="0.45">
      <c r="A114" s="3" t="s">
        <v>80</v>
      </c>
    </row>
    <row r="115" spans="1:1" ht="15.75" customHeight="1" x14ac:dyDescent="0.45">
      <c r="A115" s="3" t="s">
        <v>81</v>
      </c>
    </row>
    <row r="116" spans="1:1" ht="15.75" customHeight="1" x14ac:dyDescent="0.45">
      <c r="A116" s="3" t="s">
        <v>82</v>
      </c>
    </row>
    <row r="117" spans="1:1" ht="15.75" customHeight="1" x14ac:dyDescent="0.45">
      <c r="A117" s="3" t="s">
        <v>83</v>
      </c>
    </row>
    <row r="118" spans="1:1" ht="15.75" customHeight="1" x14ac:dyDescent="0.45">
      <c r="A118" s="3" t="s">
        <v>84</v>
      </c>
    </row>
    <row r="119" spans="1:1" ht="15.75" customHeight="1" x14ac:dyDescent="0.35"/>
    <row r="120" spans="1:1" ht="15.75" customHeight="1" x14ac:dyDescent="0.45">
      <c r="A120" s="1" t="s">
        <v>85</v>
      </c>
    </row>
    <row r="121" spans="1:1" ht="15.75" customHeight="1" x14ac:dyDescent="0.45">
      <c r="A121" s="7" t="s">
        <v>86</v>
      </c>
    </row>
    <row r="122" spans="1:1" ht="15.75" customHeight="1" x14ac:dyDescent="0.45">
      <c r="A122" s="3" t="s">
        <v>41</v>
      </c>
    </row>
    <row r="123" spans="1:1" ht="15.75" customHeight="1" x14ac:dyDescent="0.45">
      <c r="A123" s="3" t="s">
        <v>87</v>
      </c>
    </row>
    <row r="124" spans="1:1" ht="15.75" customHeight="1" x14ac:dyDescent="0.45">
      <c r="A124" s="3" t="s">
        <v>88</v>
      </c>
    </row>
    <row r="125" spans="1:1" ht="15.75" customHeight="1" x14ac:dyDescent="0.45">
      <c r="A125" s="3" t="s">
        <v>89</v>
      </c>
    </row>
    <row r="126" spans="1:1" ht="15.75" customHeight="1" x14ac:dyDescent="0.45">
      <c r="A126" s="3" t="s">
        <v>90</v>
      </c>
    </row>
    <row r="127" spans="1:1" ht="15.75" customHeight="1" x14ac:dyDescent="0.45">
      <c r="A127" s="3" t="s">
        <v>91</v>
      </c>
    </row>
    <row r="128" spans="1:1" ht="15.75" customHeight="1" x14ac:dyDescent="0.45">
      <c r="A128" s="3" t="s">
        <v>32</v>
      </c>
    </row>
    <row r="129" spans="1:1" ht="15.75" customHeight="1" x14ac:dyDescent="0.45">
      <c r="A129" s="3" t="s">
        <v>33</v>
      </c>
    </row>
    <row r="130" spans="1:1" ht="15.75" customHeight="1" x14ac:dyDescent="0.35"/>
    <row r="131" spans="1:1" ht="15.75" customHeight="1" x14ac:dyDescent="0.45">
      <c r="A131" s="1" t="s">
        <v>92</v>
      </c>
    </row>
    <row r="132" spans="1:1" ht="15.75" customHeight="1" x14ac:dyDescent="0.45">
      <c r="A132" s="3" t="s">
        <v>93</v>
      </c>
    </row>
    <row r="133" spans="1:1" ht="15.75" customHeight="1" x14ac:dyDescent="0.35"/>
    <row r="134" spans="1:1" ht="15.75" customHeight="1" x14ac:dyDescent="0.45">
      <c r="A134" s="8" t="s">
        <v>94</v>
      </c>
    </row>
    <row r="135" spans="1:1" ht="15.75" customHeight="1" x14ac:dyDescent="0.45">
      <c r="A135" s="8" t="s">
        <v>95</v>
      </c>
    </row>
    <row r="136" spans="1:1" ht="15.75" customHeight="1" x14ac:dyDescent="0.45">
      <c r="A136" s="8" t="s">
        <v>96</v>
      </c>
    </row>
    <row r="137" spans="1:1" ht="15.75" customHeight="1" x14ac:dyDescent="0.45">
      <c r="A137" s="8" t="s">
        <v>97</v>
      </c>
    </row>
    <row r="138" spans="1:1" ht="15.75" customHeight="1" x14ac:dyDescent="0.35"/>
    <row r="139" spans="1:1" ht="15.75" customHeight="1" x14ac:dyDescent="0.45">
      <c r="A139" s="8" t="s">
        <v>98</v>
      </c>
    </row>
    <row r="140" spans="1:1" ht="15.75" customHeight="1" x14ac:dyDescent="0.45">
      <c r="A140" s="8" t="s">
        <v>99</v>
      </c>
    </row>
    <row r="141" spans="1:1" ht="15.75" customHeight="1" x14ac:dyDescent="0.45">
      <c r="A141" s="8" t="s">
        <v>100</v>
      </c>
    </row>
    <row r="142" spans="1:1" ht="15.75" customHeight="1" x14ac:dyDescent="0.35"/>
    <row r="143" spans="1:1" ht="15.75" customHeight="1" x14ac:dyDescent="0.35"/>
    <row r="144" spans="1:1" ht="15.75" customHeight="1" x14ac:dyDescent="0.45">
      <c r="A144" s="8" t="s">
        <v>101</v>
      </c>
    </row>
    <row r="145" spans="1:4" ht="15.75" customHeight="1" x14ac:dyDescent="0.45">
      <c r="A145" s="8" t="s">
        <v>102</v>
      </c>
    </row>
    <row r="146" spans="1:4" ht="15.75" customHeight="1" x14ac:dyDescent="0.45">
      <c r="A146" s="8" t="s">
        <v>103</v>
      </c>
    </row>
    <row r="147" spans="1:4" ht="15.75" customHeight="1" x14ac:dyDescent="0.35">
      <c r="A147" s="9" t="s">
        <v>104</v>
      </c>
    </row>
    <row r="148" spans="1:4" ht="15.75" customHeight="1" x14ac:dyDescent="0.45">
      <c r="A148" s="8" t="s">
        <v>105</v>
      </c>
    </row>
    <row r="149" spans="1:4" ht="15.75" customHeight="1" x14ac:dyDescent="0.45">
      <c r="A149" s="3">
        <f>0.154*0.336</f>
        <v>5.1744000000000005E-2</v>
      </c>
    </row>
    <row r="150" spans="1:4" ht="15.75" customHeight="1" x14ac:dyDescent="0.45">
      <c r="A150" s="8" t="s">
        <v>106</v>
      </c>
    </row>
    <row r="151" spans="1:4" ht="15.75" customHeight="1" x14ac:dyDescent="0.45">
      <c r="A151" s="8" t="s">
        <v>107</v>
      </c>
      <c r="B151" s="10"/>
      <c r="C151" s="10"/>
      <c r="D151" s="10"/>
    </row>
    <row r="152" spans="1:4" ht="15.75" customHeight="1" x14ac:dyDescent="0.35"/>
    <row r="153" spans="1:4" ht="15.75" customHeight="1" x14ac:dyDescent="0.45">
      <c r="A153" s="8" t="s">
        <v>108</v>
      </c>
    </row>
    <row r="154" spans="1:4" ht="15.75" customHeight="1" x14ac:dyDescent="0.45">
      <c r="A154" s="8" t="s">
        <v>109</v>
      </c>
    </row>
    <row r="155" spans="1:4" ht="15.75" customHeight="1" x14ac:dyDescent="0.35"/>
    <row r="156" spans="1:4" ht="15.75" customHeight="1" x14ac:dyDescent="0.45">
      <c r="A156" s="8" t="s">
        <v>110</v>
      </c>
    </row>
    <row r="157" spans="1:4" ht="15.75" customHeight="1" x14ac:dyDescent="0.45">
      <c r="A157" s="8" t="s">
        <v>111</v>
      </c>
    </row>
    <row r="158" spans="1:4" ht="15.75" customHeight="1" x14ac:dyDescent="0.45">
      <c r="A158" s="8" t="s">
        <v>112</v>
      </c>
    </row>
    <row r="159" spans="1:4" ht="15.75" customHeight="1" x14ac:dyDescent="0.45">
      <c r="A159" s="8" t="s">
        <v>113</v>
      </c>
    </row>
    <row r="160" spans="1:4" ht="15.75" customHeight="1" x14ac:dyDescent="0.35"/>
    <row r="161" spans="1:1" ht="15.75" customHeight="1" x14ac:dyDescent="0.45">
      <c r="A161" s="11" t="s">
        <v>114</v>
      </c>
    </row>
    <row r="162" spans="1:1" ht="15.75" customHeight="1" x14ac:dyDescent="0.45">
      <c r="A162" s="12" t="s">
        <v>115</v>
      </c>
    </row>
    <row r="163" spans="1:1" ht="15.75" customHeight="1" x14ac:dyDescent="0.45">
      <c r="A163" s="13" t="s">
        <v>116</v>
      </c>
    </row>
    <row r="164" spans="1:1" ht="15.75" customHeight="1" x14ac:dyDescent="0.35"/>
    <row r="165" spans="1:1" ht="15.75" customHeight="1" x14ac:dyDescent="0.45">
      <c r="A165" s="8" t="s">
        <v>117</v>
      </c>
    </row>
    <row r="166" spans="1:1" ht="15.75" customHeight="1" x14ac:dyDescent="0.45">
      <c r="A166" s="8" t="s">
        <v>118</v>
      </c>
    </row>
    <row r="167" spans="1:1" ht="15.75" customHeight="1" x14ac:dyDescent="0.35"/>
    <row r="168" spans="1:1" ht="15.75" customHeight="1" x14ac:dyDescent="0.35"/>
    <row r="169" spans="1:1" ht="15.75" customHeight="1" x14ac:dyDescent="0.35"/>
    <row r="170" spans="1:1" ht="15.75" customHeight="1" x14ac:dyDescent="0.35"/>
    <row r="171" spans="1:1" ht="15.75" customHeight="1" x14ac:dyDescent="0.35"/>
    <row r="172" spans="1:1" ht="15.75" customHeight="1" x14ac:dyDescent="0.35"/>
    <row r="173" spans="1:1" ht="15.75" customHeight="1" x14ac:dyDescent="0.35"/>
    <row r="174" spans="1:1" ht="15.75" customHeight="1" x14ac:dyDescent="0.35"/>
    <row r="175" spans="1:1" ht="15.75" customHeight="1" x14ac:dyDescent="0.35"/>
    <row r="176" spans="1:1"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sheetData>
  <hyperlinks>
    <hyperlink ref="B25" r:id="rId1" xr:uid="{00000000-0004-0000-0000-000000000000}"/>
    <hyperlink ref="A147" r:id="rId2" xr:uid="{00000000-0004-0000-0000-000001000000}"/>
    <hyperlink ref="A163"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1"/>
  <sheetViews>
    <sheetView topLeftCell="A4" workbookViewId="0">
      <selection activeCell="C23" sqref="C23"/>
    </sheetView>
  </sheetViews>
  <sheetFormatPr defaultColWidth="12.625" defaultRowHeight="15" customHeight="1" x14ac:dyDescent="0.35"/>
  <cols>
    <col min="1" max="1" width="13.875" customWidth="1"/>
    <col min="2" max="2" width="40" customWidth="1"/>
    <col min="3" max="3" width="7.625" customWidth="1"/>
    <col min="4" max="4" width="18" customWidth="1"/>
    <col min="5" max="40" width="7.625" customWidth="1"/>
  </cols>
  <sheetData>
    <row r="1" spans="1:40" ht="15" customHeight="1" x14ac:dyDescent="0.45">
      <c r="B1" s="14" t="s">
        <v>119</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c r="AK1" s="11"/>
      <c r="AL1" s="11"/>
      <c r="AM1" s="11"/>
      <c r="AN1" s="11"/>
    </row>
    <row r="2" spans="1:40" ht="15" customHeight="1" x14ac:dyDescent="0.4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ht="15" customHeight="1" x14ac:dyDescent="0.45">
      <c r="B3" s="11"/>
      <c r="C3" s="16" t="s">
        <v>120</v>
      </c>
      <c r="D3" s="17" t="s">
        <v>4</v>
      </c>
      <c r="E3" s="18"/>
      <c r="F3" s="18"/>
      <c r="G3" s="18"/>
      <c r="H3" s="11"/>
      <c r="I3" s="11"/>
      <c r="J3" s="11"/>
      <c r="K3" s="11"/>
      <c r="L3" s="19"/>
      <c r="M3" s="11"/>
      <c r="N3" s="20" t="s">
        <v>121</v>
      </c>
      <c r="O3" s="11"/>
      <c r="P3" s="11"/>
      <c r="Q3" s="11"/>
      <c r="R3" s="11"/>
      <c r="S3" s="11"/>
      <c r="T3" s="11"/>
      <c r="U3" s="11"/>
      <c r="V3" s="11"/>
      <c r="W3" s="11"/>
      <c r="X3" s="11"/>
      <c r="Y3" s="21" t="s">
        <v>122</v>
      </c>
      <c r="Z3" s="11"/>
      <c r="AA3" s="11"/>
      <c r="AB3" s="11"/>
      <c r="AC3" s="11"/>
      <c r="AD3" s="11"/>
      <c r="AE3" s="11"/>
      <c r="AF3" s="11"/>
      <c r="AG3" s="11"/>
      <c r="AH3" s="11"/>
      <c r="AI3" s="11"/>
      <c r="AJ3" s="11"/>
      <c r="AK3" s="11"/>
      <c r="AL3" s="11"/>
      <c r="AM3" s="11"/>
      <c r="AN3" s="11"/>
    </row>
    <row r="4" spans="1:40" ht="15" customHeight="1" x14ac:dyDescent="0.45">
      <c r="B4" s="11"/>
      <c r="C4" s="16" t="s">
        <v>123</v>
      </c>
      <c r="D4" s="16" t="s">
        <v>124</v>
      </c>
      <c r="E4" s="18"/>
      <c r="F4" s="18"/>
      <c r="G4" s="17" t="s">
        <v>125</v>
      </c>
      <c r="H4" s="11"/>
      <c r="I4" s="11"/>
      <c r="J4" s="11"/>
      <c r="K4" s="11"/>
      <c r="L4" s="19"/>
      <c r="M4" s="11"/>
      <c r="N4" s="22">
        <v>38.1</v>
      </c>
      <c r="O4" s="11"/>
      <c r="P4" s="11"/>
      <c r="Q4" s="11"/>
      <c r="R4" s="11"/>
      <c r="S4" s="11"/>
      <c r="T4" s="11"/>
      <c r="U4" s="23" t="s">
        <v>126</v>
      </c>
      <c r="V4" s="11"/>
      <c r="W4" s="11"/>
      <c r="X4" s="11"/>
      <c r="Y4" s="20" t="s">
        <v>127</v>
      </c>
      <c r="Z4" s="11"/>
      <c r="AA4" s="11"/>
      <c r="AB4" s="11"/>
      <c r="AC4" s="11"/>
      <c r="AD4" s="11"/>
      <c r="AE4" s="11"/>
      <c r="AF4" s="11"/>
      <c r="AG4" s="11"/>
      <c r="AH4" s="11"/>
      <c r="AI4" s="11"/>
      <c r="AJ4" s="11"/>
      <c r="AK4" s="11"/>
      <c r="AL4" s="11"/>
      <c r="AM4" s="11"/>
      <c r="AN4" s="11"/>
    </row>
    <row r="5" spans="1:40" ht="15" customHeight="1" x14ac:dyDescent="0.45">
      <c r="B5" s="11"/>
      <c r="C5" s="16" t="s">
        <v>128</v>
      </c>
      <c r="D5" s="17" t="s">
        <v>129</v>
      </c>
      <c r="E5" s="18"/>
      <c r="F5" s="18"/>
      <c r="G5" s="18"/>
      <c r="H5" s="11"/>
      <c r="I5" s="11"/>
      <c r="J5" s="11"/>
      <c r="K5" s="11"/>
      <c r="L5" s="19"/>
      <c r="M5" s="11"/>
      <c r="N5" s="20" t="s">
        <v>130</v>
      </c>
      <c r="O5" s="11"/>
      <c r="P5" s="11"/>
      <c r="Q5" s="11"/>
      <c r="R5" s="11"/>
      <c r="S5" s="11"/>
      <c r="T5" s="11"/>
      <c r="U5" s="24">
        <v>3.2</v>
      </c>
      <c r="V5" s="11"/>
      <c r="W5" s="11"/>
      <c r="X5" s="11"/>
      <c r="Y5" s="22">
        <v>1.2</v>
      </c>
      <c r="Z5" s="11"/>
      <c r="AA5" s="11"/>
      <c r="AB5" s="11"/>
      <c r="AC5" s="11"/>
      <c r="AD5" s="11"/>
      <c r="AE5" s="11"/>
      <c r="AF5" s="11"/>
      <c r="AG5" s="11"/>
      <c r="AH5" s="11"/>
      <c r="AI5" s="11"/>
      <c r="AJ5" s="11"/>
      <c r="AK5" s="11"/>
      <c r="AL5" s="11"/>
      <c r="AM5" s="11"/>
      <c r="AN5" s="11"/>
    </row>
    <row r="6" spans="1:40" ht="15" customHeight="1" x14ac:dyDescent="0.45">
      <c r="B6" s="11"/>
      <c r="C6" s="17" t="s">
        <v>131</v>
      </c>
      <c r="D6" s="18"/>
      <c r="E6" s="25">
        <v>43466</v>
      </c>
      <c r="F6" s="18"/>
      <c r="G6" s="18"/>
      <c r="H6" s="11"/>
      <c r="I6" s="11"/>
      <c r="J6" s="11"/>
      <c r="K6" s="11"/>
      <c r="L6" s="19"/>
      <c r="M6" s="11"/>
      <c r="N6" s="22">
        <v>36.1</v>
      </c>
      <c r="O6" s="11"/>
      <c r="P6" s="11"/>
      <c r="Q6" s="11"/>
      <c r="R6" s="11"/>
      <c r="S6" s="11"/>
      <c r="T6" s="11"/>
      <c r="U6" s="23" t="s">
        <v>132</v>
      </c>
      <c r="V6" s="11"/>
      <c r="W6" s="11"/>
      <c r="X6" s="11"/>
      <c r="Y6" s="20" t="s">
        <v>133</v>
      </c>
      <c r="Z6" s="11"/>
      <c r="AA6" s="11"/>
      <c r="AB6" s="11"/>
      <c r="AC6" s="11"/>
      <c r="AD6" s="11"/>
      <c r="AE6" s="11"/>
      <c r="AF6" s="11"/>
      <c r="AG6" s="11"/>
      <c r="AH6" s="11"/>
      <c r="AI6" s="11"/>
      <c r="AJ6" s="11"/>
      <c r="AK6" s="11"/>
      <c r="AL6" s="11"/>
      <c r="AM6" s="11"/>
      <c r="AN6" s="11"/>
    </row>
    <row r="7" spans="1:40" ht="14.25" x14ac:dyDescent="0.45">
      <c r="B7" s="11"/>
      <c r="C7" s="11"/>
      <c r="D7" s="11"/>
      <c r="E7" s="11"/>
      <c r="F7" s="11"/>
      <c r="G7" s="11"/>
      <c r="H7" s="11"/>
      <c r="I7" s="11"/>
      <c r="J7" s="11"/>
      <c r="K7" s="11"/>
      <c r="L7" s="11"/>
      <c r="M7" s="11"/>
      <c r="N7" s="11"/>
      <c r="O7" s="11"/>
      <c r="P7" s="11"/>
      <c r="Q7" s="11"/>
      <c r="R7" s="11"/>
      <c r="S7" s="11"/>
      <c r="T7" s="11"/>
      <c r="U7" s="24">
        <v>18.600000000000001</v>
      </c>
      <c r="V7" s="11"/>
      <c r="W7" s="11"/>
      <c r="X7" s="11"/>
      <c r="Y7" s="22">
        <v>5.25</v>
      </c>
      <c r="Z7" s="11"/>
      <c r="AA7" s="11"/>
      <c r="AB7" s="11"/>
      <c r="AC7" s="11"/>
      <c r="AD7" s="11"/>
      <c r="AE7" s="11"/>
      <c r="AF7" s="11"/>
      <c r="AG7" s="11"/>
      <c r="AH7" s="11"/>
      <c r="AI7" s="11"/>
      <c r="AJ7" s="11"/>
      <c r="AK7" s="11"/>
      <c r="AL7" s="11"/>
      <c r="AM7" s="11"/>
      <c r="AN7" s="11"/>
    </row>
    <row r="8" spans="1:40" ht="14.25" x14ac:dyDescent="0.45">
      <c r="B8" s="11"/>
      <c r="C8" s="11"/>
      <c r="D8" s="11"/>
      <c r="E8" s="11"/>
      <c r="F8" s="11"/>
      <c r="G8" s="11"/>
      <c r="H8" s="11"/>
      <c r="I8" s="11"/>
      <c r="J8" s="11"/>
      <c r="K8" s="11"/>
      <c r="L8" s="19"/>
      <c r="M8" s="11"/>
      <c r="N8" s="20" t="s">
        <v>134</v>
      </c>
      <c r="O8" s="11"/>
      <c r="P8" s="11"/>
      <c r="Q8" s="19"/>
      <c r="R8" s="11"/>
      <c r="S8" s="11"/>
      <c r="T8" s="11"/>
      <c r="U8" s="23" t="s">
        <v>135</v>
      </c>
      <c r="V8" s="11"/>
      <c r="W8" s="11"/>
      <c r="X8" s="11"/>
      <c r="Y8" s="20" t="s">
        <v>136</v>
      </c>
      <c r="Z8" s="11"/>
      <c r="AA8" s="11"/>
      <c r="AB8" s="11"/>
      <c r="AC8" s="11"/>
      <c r="AD8" s="11"/>
      <c r="AE8" s="11"/>
      <c r="AF8" s="11"/>
      <c r="AG8" s="11"/>
      <c r="AH8" s="11"/>
      <c r="AI8" s="11"/>
      <c r="AJ8" s="26" t="e">
        <f>AJ18*0.121726414/L9</f>
        <v>#DIV/0!</v>
      </c>
      <c r="AK8" s="11"/>
      <c r="AL8" s="11"/>
      <c r="AM8" s="11"/>
      <c r="AN8" s="11"/>
    </row>
    <row r="9" spans="1:40" ht="14.25" x14ac:dyDescent="0.45">
      <c r="B9" s="11"/>
      <c r="C9" s="11"/>
      <c r="D9" s="11"/>
      <c r="E9" s="11"/>
      <c r="F9" s="11"/>
      <c r="G9" s="11"/>
      <c r="H9" s="11"/>
      <c r="I9" s="11"/>
      <c r="J9" s="11"/>
      <c r="K9" s="11"/>
      <c r="L9" s="19"/>
      <c r="M9" s="11"/>
      <c r="N9" s="22">
        <v>1.055401662</v>
      </c>
      <c r="O9" s="11"/>
      <c r="P9" s="11"/>
      <c r="Q9" s="27"/>
      <c r="R9" s="11"/>
      <c r="S9" s="11"/>
      <c r="T9" s="11"/>
      <c r="U9" s="24">
        <v>0.17204301080000001</v>
      </c>
      <c r="V9" s="11"/>
      <c r="W9" s="11"/>
      <c r="X9" s="11"/>
      <c r="Y9" s="22">
        <v>0.22857142859999999</v>
      </c>
      <c r="Z9" s="11"/>
      <c r="AA9" s="11"/>
      <c r="AB9" s="11"/>
      <c r="AC9" s="11"/>
      <c r="AD9" s="11"/>
      <c r="AE9" s="11"/>
      <c r="AF9" s="11"/>
      <c r="AG9" s="11"/>
      <c r="AH9" s="11"/>
      <c r="AI9" s="11"/>
      <c r="AJ9" s="11"/>
      <c r="AK9" s="11"/>
      <c r="AL9" s="11"/>
      <c r="AM9" s="11"/>
      <c r="AN9" s="11"/>
    </row>
    <row r="10" spans="1:40" ht="15" customHeight="1" x14ac:dyDescent="0.5">
      <c r="A10" s="28" t="s">
        <v>137</v>
      </c>
      <c r="B10" s="29" t="s">
        <v>138</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ht="15" customHeight="1" x14ac:dyDescent="0.45">
      <c r="B11" s="18"/>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ht="15" customHeight="1" x14ac:dyDescent="0.45">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9" t="s">
        <v>139</v>
      </c>
      <c r="AL12" s="18"/>
      <c r="AM12" s="18"/>
      <c r="AN12" s="18"/>
    </row>
    <row r="13" spans="1:40" ht="15" customHeight="1" x14ac:dyDescent="0.45">
      <c r="B13" s="30" t="s">
        <v>140</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c r="AL13" s="18"/>
      <c r="AM13" s="18"/>
      <c r="AN13" s="18"/>
    </row>
    <row r="14" spans="1:40" ht="15" customHeight="1" x14ac:dyDescent="0.45">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5" customHeight="1" x14ac:dyDescent="0.45">
      <c r="B15" s="31" t="s">
        <v>141</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ht="15" customHeight="1" x14ac:dyDescent="0.45">
      <c r="B16" s="31" t="s">
        <v>142</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ht="15" customHeight="1" x14ac:dyDescent="0.45">
      <c r="B17" s="31" t="s">
        <v>143</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ht="15" customHeight="1" x14ac:dyDescent="0.45">
      <c r="A18" s="28" t="s">
        <v>144</v>
      </c>
      <c r="B18" s="32" t="s">
        <v>145</v>
      </c>
      <c r="C18" s="33">
        <v>259.72560337322534</v>
      </c>
      <c r="D18" s="33">
        <v>266.47564283718344</v>
      </c>
      <c r="E18" s="33">
        <v>272.59199489436816</v>
      </c>
      <c r="F18" s="33">
        <v>277.87114987446228</v>
      </c>
      <c r="G18" s="33">
        <v>282.5724399319077</v>
      </c>
      <c r="H18" s="33">
        <v>286.97274169489646</v>
      </c>
      <c r="I18" s="33">
        <v>290.77279621847327</v>
      </c>
      <c r="J18" s="33">
        <v>294.34831402368383</v>
      </c>
      <c r="K18" s="33">
        <v>297.99226857289113</v>
      </c>
      <c r="L18" s="33">
        <v>302.78813008516323</v>
      </c>
      <c r="M18" s="33">
        <v>307.7720084019582</v>
      </c>
      <c r="N18" s="33">
        <v>312.84371408519223</v>
      </c>
      <c r="O18" s="33">
        <v>317.49576982819133</v>
      </c>
      <c r="P18" s="33">
        <v>322.22842096238327</v>
      </c>
      <c r="Q18" s="33">
        <v>326.94059257824375</v>
      </c>
      <c r="R18" s="33">
        <v>331.73255670959077</v>
      </c>
      <c r="S18" s="33">
        <v>336.49773901268969</v>
      </c>
      <c r="T18" s="33">
        <v>341.34794760083452</v>
      </c>
      <c r="U18" s="33">
        <v>346.06164844198861</v>
      </c>
      <c r="V18" s="33">
        <v>351.41189314612359</v>
      </c>
      <c r="W18" s="33">
        <v>357.19917720040974</v>
      </c>
      <c r="X18" s="33">
        <v>363.20452906482689</v>
      </c>
      <c r="Y18" s="33">
        <v>369.44334911504461</v>
      </c>
      <c r="Z18" s="33">
        <v>375.80266214189373</v>
      </c>
      <c r="AA18" s="33">
        <v>382.28590096592814</v>
      </c>
      <c r="AB18" s="33">
        <v>388.90176162507817</v>
      </c>
      <c r="AC18" s="33">
        <v>395.65282712731329</v>
      </c>
      <c r="AD18" s="33">
        <v>402.66108498667188</v>
      </c>
      <c r="AE18" s="33">
        <v>409.69390179574134</v>
      </c>
      <c r="AF18" s="33">
        <v>416.98955694499773</v>
      </c>
      <c r="AG18" s="33">
        <v>424.31600473377625</v>
      </c>
      <c r="AH18" s="33">
        <v>431.54125038330471</v>
      </c>
      <c r="AI18" s="33">
        <v>438.78842274536407</v>
      </c>
      <c r="AJ18" s="33">
        <v>446.17721174673801</v>
      </c>
      <c r="AK18" s="34">
        <f t="shared" ref="AK18:AK28" si="0">(AJ18-C18)/C18</f>
        <v>0.71787920001703476</v>
      </c>
      <c r="AL18" s="35"/>
      <c r="AM18" s="35"/>
      <c r="AN18" s="35"/>
    </row>
    <row r="19" spans="1:40" ht="15" customHeight="1" x14ac:dyDescent="0.45">
      <c r="A19" s="28" t="s">
        <v>146</v>
      </c>
      <c r="B19" s="32" t="s">
        <v>147</v>
      </c>
      <c r="C19" s="33">
        <v>8.8834215540207531</v>
      </c>
      <c r="D19" s="33">
        <v>9.1505683804651952</v>
      </c>
      <c r="E19" s="33">
        <v>9.5155316492900592</v>
      </c>
      <c r="F19" s="33">
        <v>9.6986541636969203</v>
      </c>
      <c r="G19" s="33">
        <v>9.9798540843761554</v>
      </c>
      <c r="H19" s="33">
        <v>10.170214182433643</v>
      </c>
      <c r="I19" s="33">
        <v>10.363987073743051</v>
      </c>
      <c r="J19" s="33">
        <v>10.561334855334835</v>
      </c>
      <c r="K19" s="33">
        <v>10.861215885691857</v>
      </c>
      <c r="L19" s="33">
        <v>11.066671860208467</v>
      </c>
      <c r="M19" s="33">
        <v>11.376590431606568</v>
      </c>
      <c r="N19" s="33">
        <v>11.692241507896362</v>
      </c>
      <c r="O19" s="33">
        <v>11.911225517487125</v>
      </c>
      <c r="P19" s="33">
        <v>12.237835105748704</v>
      </c>
      <c r="Q19" s="33">
        <v>12.465854058574498</v>
      </c>
      <c r="R19" s="33">
        <v>12.803712715107011</v>
      </c>
      <c r="S19" s="33">
        <v>13.040890774951762</v>
      </c>
      <c r="T19" s="33">
        <v>13.390428820785663</v>
      </c>
      <c r="U19" s="33">
        <v>13.74645892297937</v>
      </c>
      <c r="V19" s="33">
        <v>14.109385923056406</v>
      </c>
      <c r="W19" s="33">
        <v>14.36816147765914</v>
      </c>
      <c r="X19" s="33">
        <v>14.744280541522256</v>
      </c>
      <c r="Y19" s="33">
        <v>15.128068174969499</v>
      </c>
      <c r="Z19" s="33">
        <v>15.519534839142141</v>
      </c>
      <c r="AA19" s="33">
        <v>15.91889618004017</v>
      </c>
      <c r="AB19" s="33">
        <v>16.326591623644177</v>
      </c>
      <c r="AC19" s="33">
        <v>16.742811712170219</v>
      </c>
      <c r="AD19" s="33">
        <v>17.167720677726319</v>
      </c>
      <c r="AE19" s="33">
        <v>17.601663929002218</v>
      </c>
      <c r="AF19" s="33">
        <v>18.044587833651654</v>
      </c>
      <c r="AG19" s="33">
        <v>18.497099094597036</v>
      </c>
      <c r="AH19" s="33">
        <v>19.084745434466779</v>
      </c>
      <c r="AI19" s="33">
        <v>19.558152562311452</v>
      </c>
      <c r="AJ19" s="33">
        <v>20.041360504604413</v>
      </c>
      <c r="AK19" s="34">
        <f t="shared" si="0"/>
        <v>1.2560406913857904</v>
      </c>
      <c r="AL19" s="35"/>
      <c r="AM19" s="35"/>
      <c r="AN19" s="35"/>
    </row>
    <row r="20" spans="1:40" ht="15" customHeight="1" x14ac:dyDescent="0.45">
      <c r="A20" s="28" t="s">
        <v>148</v>
      </c>
      <c r="B20" s="32" t="s">
        <v>149</v>
      </c>
      <c r="C20" s="33">
        <v>26.55868299655689</v>
      </c>
      <c r="D20" s="33">
        <v>27.451705141395589</v>
      </c>
      <c r="E20" s="33">
        <v>28.546594947870179</v>
      </c>
      <c r="F20" s="33">
        <v>29.190124182000439</v>
      </c>
      <c r="G20" s="33">
        <v>29.749469794378445</v>
      </c>
      <c r="H20" s="33">
        <v>30.414697130485518</v>
      </c>
      <c r="I20" s="33">
        <v>31.091961221229152</v>
      </c>
      <c r="J20" s="33">
        <v>31.781794703553899</v>
      </c>
      <c r="K20" s="33">
        <v>32.484909330842008</v>
      </c>
      <c r="L20" s="33">
        <v>33.299715327113766</v>
      </c>
      <c r="M20" s="33">
        <v>34.029093503389554</v>
      </c>
      <c r="N20" s="33">
        <v>34.771709527830922</v>
      </c>
      <c r="O20" s="33">
        <v>35.528310595263321</v>
      </c>
      <c r="P20" s="33">
        <v>36.298663449254633</v>
      </c>
      <c r="Q20" s="33">
        <v>37.083296947356068</v>
      </c>
      <c r="R20" s="33">
        <v>37.882059107506691</v>
      </c>
      <c r="S20" s="33">
        <v>38.695102135512606</v>
      </c>
      <c r="T20" s="33">
        <v>39.63134981635757</v>
      </c>
      <c r="U20" s="33">
        <v>40.584783486891475</v>
      </c>
      <c r="V20" s="33">
        <v>41.556550726502074</v>
      </c>
      <c r="W20" s="33">
        <v>42.547578949347219</v>
      </c>
      <c r="X20" s="33">
        <v>43.55753106541308</v>
      </c>
      <c r="Y20" s="33">
        <v>44.587990410436419</v>
      </c>
      <c r="Z20" s="33">
        <v>45.52396886148361</v>
      </c>
      <c r="AA20" s="33">
        <v>46.59472531530006</v>
      </c>
      <c r="AB20" s="33">
        <v>47.570284946589148</v>
      </c>
      <c r="AC20" s="33">
        <v>48.566028299841278</v>
      </c>
      <c r="AD20" s="33">
        <v>49.702352171878999</v>
      </c>
      <c r="AE20" s="33">
        <v>50.862739215530553</v>
      </c>
      <c r="AF20" s="33">
        <v>52.04697443175715</v>
      </c>
      <c r="AG20" s="33">
        <v>53.380890004541776</v>
      </c>
      <c r="AH20" s="33">
        <v>54.617528052585847</v>
      </c>
      <c r="AI20" s="33">
        <v>55.880435892318431</v>
      </c>
      <c r="AJ20" s="33">
        <v>57.169265541980536</v>
      </c>
      <c r="AK20" s="34">
        <f t="shared" si="0"/>
        <v>1.15256402395375</v>
      </c>
      <c r="AL20" s="35"/>
      <c r="AM20" s="35"/>
      <c r="AN20" s="35"/>
    </row>
    <row r="21" spans="1:40" ht="15" customHeight="1" x14ac:dyDescent="0.45">
      <c r="B21" s="31" t="s">
        <v>151</v>
      </c>
      <c r="C21" s="36">
        <v>0</v>
      </c>
      <c r="D21" s="36">
        <v>0</v>
      </c>
      <c r="E21" s="36">
        <v>0</v>
      </c>
      <c r="F21" s="36">
        <v>0</v>
      </c>
      <c r="G21" s="36">
        <v>0</v>
      </c>
      <c r="H21" s="36">
        <v>0</v>
      </c>
      <c r="I21" s="36">
        <v>0</v>
      </c>
      <c r="J21" s="36">
        <v>0</v>
      </c>
      <c r="K21" s="36">
        <v>0</v>
      </c>
      <c r="L21" s="36">
        <v>0</v>
      </c>
      <c r="M21" s="36">
        <v>0</v>
      </c>
      <c r="N21" s="36">
        <v>0</v>
      </c>
      <c r="O21" s="36">
        <v>0</v>
      </c>
      <c r="P21" s="36">
        <v>0</v>
      </c>
      <c r="Q21" s="36">
        <v>0</v>
      </c>
      <c r="R21" s="36">
        <v>0</v>
      </c>
      <c r="S21" s="36">
        <v>0</v>
      </c>
      <c r="T21" s="36">
        <v>0</v>
      </c>
      <c r="U21" s="36">
        <v>0</v>
      </c>
      <c r="V21" s="36">
        <v>0</v>
      </c>
      <c r="W21" s="36">
        <v>0</v>
      </c>
      <c r="X21" s="36">
        <v>0</v>
      </c>
      <c r="Y21" s="36">
        <v>0</v>
      </c>
      <c r="Z21" s="36">
        <v>0</v>
      </c>
      <c r="AA21" s="36">
        <v>0</v>
      </c>
      <c r="AB21" s="36">
        <v>0</v>
      </c>
      <c r="AC21" s="36">
        <v>0</v>
      </c>
      <c r="AD21" s="36">
        <v>0</v>
      </c>
      <c r="AE21" s="36">
        <v>0</v>
      </c>
      <c r="AF21" s="36">
        <v>0</v>
      </c>
      <c r="AG21" s="36">
        <v>0</v>
      </c>
      <c r="AH21" s="36">
        <v>0</v>
      </c>
      <c r="AI21" s="36">
        <v>0</v>
      </c>
      <c r="AJ21" s="36">
        <v>0</v>
      </c>
      <c r="AK21" s="34" t="e">
        <f t="shared" si="0"/>
        <v>#DIV/0!</v>
      </c>
      <c r="AL21" s="11"/>
      <c r="AM21" s="11"/>
      <c r="AN21" s="11"/>
    </row>
    <row r="22" spans="1:40" ht="15" customHeight="1" x14ac:dyDescent="0.45">
      <c r="A22" s="28" t="s">
        <v>150</v>
      </c>
      <c r="B22" s="32" t="s">
        <v>153</v>
      </c>
      <c r="C22" s="33">
        <v>18.774241428600561</v>
      </c>
      <c r="D22" s="33">
        <v>19.040576630058894</v>
      </c>
      <c r="E22" s="33">
        <v>19.310931876500415</v>
      </c>
      <c r="F22" s="33">
        <v>19.5856317092132</v>
      </c>
      <c r="G22" s="33">
        <v>19.864661939377299</v>
      </c>
      <c r="H22" s="33">
        <v>20.148537531236464</v>
      </c>
      <c r="I22" s="33">
        <v>20.437395070652183</v>
      </c>
      <c r="J22" s="33">
        <v>20.731509160472083</v>
      </c>
      <c r="K22" s="33">
        <v>21.031263487748777</v>
      </c>
      <c r="L22" s="33">
        <v>21.335745748510018</v>
      </c>
      <c r="M22" s="33">
        <v>21.645725157481522</v>
      </c>
      <c r="N22" s="33">
        <v>21.961079701787952</v>
      </c>
      <c r="O22" s="33">
        <v>22.282206355988848</v>
      </c>
      <c r="P22" s="33">
        <v>22.608881805535741</v>
      </c>
      <c r="Q22" s="33">
        <v>22.8366065946995</v>
      </c>
      <c r="R22" s="33">
        <v>23.173661856268062</v>
      </c>
      <c r="S22" s="33">
        <v>23.51636041384744</v>
      </c>
      <c r="T22" s="33">
        <v>23.865199753174448</v>
      </c>
      <c r="U22" s="33">
        <v>24.110852555384451</v>
      </c>
      <c r="V22" s="33">
        <v>24.470966210300954</v>
      </c>
      <c r="W22" s="33">
        <v>24.837984569906883</v>
      </c>
      <c r="X22" s="33">
        <v>25.099042448545521</v>
      </c>
      <c r="Y22" s="33">
        <v>25.478851663106525</v>
      </c>
      <c r="Z22" s="33">
        <v>25.750931881243254</v>
      </c>
      <c r="AA22" s="33">
        <v>26.144172558460134</v>
      </c>
      <c r="AB22" s="33">
        <v>26.427936081438414</v>
      </c>
      <c r="AC22" s="33">
        <v>26.835996077662905</v>
      </c>
      <c r="AD22" s="33">
        <v>27.132201910252785</v>
      </c>
      <c r="AE22" s="33">
        <v>27.555708357817267</v>
      </c>
      <c r="AF22" s="33">
        <v>27.864771688700174</v>
      </c>
      <c r="AG22" s="33">
        <v>28.304285862873314</v>
      </c>
      <c r="AH22" s="33">
        <v>28.627118151700166</v>
      </c>
      <c r="AI22" s="33">
        <v>29.083226862138456</v>
      </c>
      <c r="AJ22" s="33">
        <v>29.419689458682118</v>
      </c>
      <c r="AK22" s="34">
        <f t="shared" si="0"/>
        <v>0.56702413626493309</v>
      </c>
      <c r="AL22" s="35"/>
      <c r="AM22" s="35"/>
      <c r="AN22" s="35"/>
    </row>
    <row r="23" spans="1:40" s="198" customFormat="1" ht="15" customHeight="1" x14ac:dyDescent="0.45">
      <c r="A23" s="208" t="s">
        <v>152</v>
      </c>
      <c r="B23" s="200" t="s">
        <v>154</v>
      </c>
      <c r="C23" s="207">
        <v>3.6632666202147437</v>
      </c>
      <c r="D23" s="207">
        <v>3.6971993456425034</v>
      </c>
      <c r="E23" s="207">
        <v>3.7315810389372785</v>
      </c>
      <c r="F23" s="207">
        <v>3.8606293272968322</v>
      </c>
      <c r="G23" s="207">
        <v>3.8968954043754511</v>
      </c>
      <c r="H23" s="207">
        <v>4.0297075062472922</v>
      </c>
      <c r="I23" s="207">
        <v>4.0681070756748419</v>
      </c>
      <c r="J23" s="207">
        <v>4.204975914624054</v>
      </c>
      <c r="K23" s="207">
        <v>4.2457480280431801</v>
      </c>
      <c r="L23" s="207">
        <v>4.2870890989996768</v>
      </c>
      <c r="M23" s="207">
        <v>4.4298228229264511</v>
      </c>
      <c r="N23" s="207">
        <v>4.4735532725864342</v>
      </c>
      <c r="O23" s="207">
        <v>4.6207340369562129</v>
      </c>
      <c r="P23" s="207">
        <v>4.666971014904167</v>
      </c>
      <c r="Q23" s="207">
        <v>4.8187335016338393</v>
      </c>
      <c r="R23" s="207">
        <v>4.8675271478919218</v>
      </c>
      <c r="S23" s="207">
        <v>4.917057177440828</v>
      </c>
      <c r="T23" s="207">
        <v>5.0754044723945659</v>
      </c>
      <c r="U23" s="207">
        <v>5.1276473760319874</v>
      </c>
      <c r="V23" s="207">
        <v>5.1807901436222741</v>
      </c>
      <c r="W23" s="207">
        <v>5.346292642849912</v>
      </c>
      <c r="X23" s="207">
        <v>5.4024844732295296</v>
      </c>
      <c r="Y23" s="207">
        <v>5.5734988013045523</v>
      </c>
      <c r="Z23" s="207">
        <v>5.633016349021962</v>
      </c>
      <c r="AA23" s="207">
        <v>5.6936198016202066</v>
      </c>
      <c r="AB23" s="207">
        <v>5.872874684764092</v>
      </c>
      <c r="AC23" s="207">
        <v>5.9371672738192274</v>
      </c>
      <c r="AD23" s="207">
        <v>6.0026995376665457</v>
      </c>
      <c r="AE23" s="207">
        <v>6.190930071580091</v>
      </c>
      <c r="AF23" s="207">
        <v>6.2603672075934309</v>
      </c>
      <c r="AG23" s="207">
        <v>6.3312218377479788</v>
      </c>
      <c r="AH23" s="207">
        <v>6.5289918591596869</v>
      </c>
      <c r="AI23" s="207">
        <v>6.6040515145467236</v>
      </c>
      <c r="AJ23" s="207">
        <v>6.6804535015348039</v>
      </c>
      <c r="AK23" s="235">
        <f t="shared" si="0"/>
        <v>0.82363289220351377</v>
      </c>
      <c r="AL23" s="236"/>
      <c r="AM23" s="236"/>
      <c r="AN23" s="236"/>
    </row>
    <row r="24" spans="1:40" ht="15" customHeight="1" x14ac:dyDescent="0.45">
      <c r="B24" s="31" t="s">
        <v>156</v>
      </c>
      <c r="C24" s="36">
        <v>0</v>
      </c>
      <c r="D24" s="36">
        <v>0</v>
      </c>
      <c r="E24" s="36">
        <v>0</v>
      </c>
      <c r="F24" s="36">
        <v>0</v>
      </c>
      <c r="G24" s="36">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36">
        <v>0</v>
      </c>
      <c r="Y24" s="36">
        <v>0</v>
      </c>
      <c r="Z24" s="36">
        <v>0</v>
      </c>
      <c r="AA24" s="36">
        <v>0</v>
      </c>
      <c r="AB24" s="36">
        <v>0</v>
      </c>
      <c r="AC24" s="36">
        <v>0</v>
      </c>
      <c r="AD24" s="36">
        <v>0</v>
      </c>
      <c r="AE24" s="36">
        <v>0</v>
      </c>
      <c r="AF24" s="36">
        <v>0</v>
      </c>
      <c r="AG24" s="36">
        <v>0</v>
      </c>
      <c r="AH24" s="36">
        <v>0</v>
      </c>
      <c r="AI24" s="36">
        <v>0</v>
      </c>
      <c r="AJ24" s="36">
        <v>0</v>
      </c>
      <c r="AK24" s="34" t="e">
        <f t="shared" si="0"/>
        <v>#DIV/0!</v>
      </c>
      <c r="AL24" s="11"/>
      <c r="AM24" s="11"/>
      <c r="AN24" s="11"/>
    </row>
    <row r="25" spans="1:40" ht="15" customHeight="1" x14ac:dyDescent="0.45">
      <c r="A25" s="28" t="s">
        <v>155</v>
      </c>
      <c r="B25" s="32" t="s">
        <v>157</v>
      </c>
      <c r="C25" s="33">
        <v>107.51687530330273</v>
      </c>
      <c r="D25" s="33">
        <v>109.89925054922341</v>
      </c>
      <c r="E25" s="33">
        <v>113.25348453174639</v>
      </c>
      <c r="F25" s="33">
        <v>116.38384996436305</v>
      </c>
      <c r="G25" s="33">
        <v>119.37806409501383</v>
      </c>
      <c r="H25" s="33">
        <v>122.23446102283454</v>
      </c>
      <c r="I25" s="33">
        <v>125.23958211541836</v>
      </c>
      <c r="J25" s="33">
        <v>128.49624073990714</v>
      </c>
      <c r="K25" s="33">
        <v>132.01314217427284</v>
      </c>
      <c r="L25" s="33">
        <v>135.69135497066418</v>
      </c>
      <c r="M25" s="33">
        <v>139.33806333932293</v>
      </c>
      <c r="N25" s="33">
        <v>143.66206304919618</v>
      </c>
      <c r="O25" s="33">
        <v>147.76080620399978</v>
      </c>
      <c r="P25" s="33">
        <v>151.9358341518801</v>
      </c>
      <c r="Q25" s="33">
        <v>156.18981849860987</v>
      </c>
      <c r="R25" s="33">
        <v>160.6283958804334</v>
      </c>
      <c r="S25" s="33">
        <v>165.14898563361044</v>
      </c>
      <c r="T25" s="33">
        <v>169.86406883141814</v>
      </c>
      <c r="U25" s="33">
        <v>174.66730742611088</v>
      </c>
      <c r="V25" s="33">
        <v>179.56398178639753</v>
      </c>
      <c r="W25" s="33">
        <v>184.55847727504801</v>
      </c>
      <c r="X25" s="33">
        <v>189.76226712218721</v>
      </c>
      <c r="Y25" s="33">
        <v>195.07245804565932</v>
      </c>
      <c r="Z25" s="33">
        <v>200.60435773557802</v>
      </c>
      <c r="AA25" s="33">
        <v>206.24847240562994</v>
      </c>
      <c r="AB25" s="33">
        <v>212.01077611998372</v>
      </c>
      <c r="AC25" s="33">
        <v>218.13152564011841</v>
      </c>
      <c r="AD25" s="33">
        <v>224.38090871797547</v>
      </c>
      <c r="AE25" s="33">
        <v>230.88527443422223</v>
      </c>
      <c r="AF25" s="33">
        <v>237.64844929217415</v>
      </c>
      <c r="AG25" s="33">
        <v>244.6831027882601</v>
      </c>
      <c r="AH25" s="33">
        <v>251.86841672066024</v>
      </c>
      <c r="AI25" s="33">
        <v>259.20902194595891</v>
      </c>
      <c r="AJ25" s="33">
        <v>266.70425902281255</v>
      </c>
      <c r="AK25" s="34">
        <f t="shared" si="0"/>
        <v>1.4805804509333604</v>
      </c>
      <c r="AL25" s="35"/>
      <c r="AM25" s="35"/>
      <c r="AN25" s="35"/>
    </row>
    <row r="26" spans="1:40" ht="15" customHeight="1" x14ac:dyDescent="0.45">
      <c r="B26" s="31" t="s">
        <v>159</v>
      </c>
      <c r="C26" s="36">
        <v>0</v>
      </c>
      <c r="D26" s="36">
        <v>0</v>
      </c>
      <c r="E26" s="36">
        <v>0</v>
      </c>
      <c r="F26" s="36">
        <v>0</v>
      </c>
      <c r="G26" s="36">
        <v>0</v>
      </c>
      <c r="H26" s="36">
        <v>0</v>
      </c>
      <c r="I26" s="36">
        <v>0</v>
      </c>
      <c r="J26" s="36">
        <v>0</v>
      </c>
      <c r="K26" s="36">
        <v>0</v>
      </c>
      <c r="L26" s="36">
        <v>0</v>
      </c>
      <c r="M26" s="36">
        <v>0</v>
      </c>
      <c r="N26" s="36">
        <v>0</v>
      </c>
      <c r="O26" s="36">
        <v>0</v>
      </c>
      <c r="P26" s="36">
        <v>0</v>
      </c>
      <c r="Q26" s="36">
        <v>0</v>
      </c>
      <c r="R26" s="36">
        <v>0</v>
      </c>
      <c r="S26" s="36">
        <v>0</v>
      </c>
      <c r="T26" s="36">
        <v>0</v>
      </c>
      <c r="U26" s="36">
        <v>0</v>
      </c>
      <c r="V26" s="36">
        <v>0</v>
      </c>
      <c r="W26" s="36">
        <v>0</v>
      </c>
      <c r="X26" s="36">
        <v>0</v>
      </c>
      <c r="Y26" s="36">
        <v>0</v>
      </c>
      <c r="Z26" s="36">
        <v>0</v>
      </c>
      <c r="AA26" s="36">
        <v>0</v>
      </c>
      <c r="AB26" s="36">
        <v>0</v>
      </c>
      <c r="AC26" s="36">
        <v>0</v>
      </c>
      <c r="AD26" s="36">
        <v>0</v>
      </c>
      <c r="AE26" s="36">
        <v>0</v>
      </c>
      <c r="AF26" s="36">
        <v>0</v>
      </c>
      <c r="AG26" s="36">
        <v>0</v>
      </c>
      <c r="AH26" s="36">
        <v>0</v>
      </c>
      <c r="AI26" s="36">
        <v>0</v>
      </c>
      <c r="AJ26" s="36">
        <v>0</v>
      </c>
      <c r="AK26" s="34" t="e">
        <f t="shared" si="0"/>
        <v>#DIV/0!</v>
      </c>
      <c r="AL26" s="11"/>
      <c r="AM26" s="11"/>
      <c r="AN26" s="11"/>
    </row>
    <row r="27" spans="1:40" ht="15" customHeight="1" x14ac:dyDescent="0.45">
      <c r="A27" s="28" t="s">
        <v>158</v>
      </c>
      <c r="B27" s="32" t="s">
        <v>161</v>
      </c>
      <c r="C27" s="33">
        <v>163.74801792359904</v>
      </c>
      <c r="D27" s="33">
        <v>165.35724073386098</v>
      </c>
      <c r="E27" s="33">
        <v>169.04062106385871</v>
      </c>
      <c r="F27" s="33">
        <v>167.32532474649929</v>
      </c>
      <c r="G27" s="33">
        <v>168.13677976439448</v>
      </c>
      <c r="H27" s="33">
        <v>168.95987901194005</v>
      </c>
      <c r="I27" s="33">
        <v>170.56991810150944</v>
      </c>
      <c r="J27" s="33">
        <v>173.96865470037656</v>
      </c>
      <c r="K27" s="33">
        <v>177.13655726301084</v>
      </c>
      <c r="L27" s="33">
        <v>180.45654114393989</v>
      </c>
      <c r="M27" s="33">
        <v>182.9315470285764</v>
      </c>
      <c r="N27" s="33">
        <v>185.9574758081952</v>
      </c>
      <c r="O27" s="33">
        <v>191.50375508718525</v>
      </c>
      <c r="P27" s="33">
        <v>196.42762449396648</v>
      </c>
      <c r="Q27" s="33">
        <v>198.82513448045711</v>
      </c>
      <c r="R27" s="33">
        <v>201.26166598457468</v>
      </c>
      <c r="S27" s="33">
        <v>204.69922814780838</v>
      </c>
      <c r="T27" s="33">
        <v>206.90372274697847</v>
      </c>
      <c r="U27" s="33">
        <v>210.56083905833481</v>
      </c>
      <c r="V27" s="33">
        <v>214.50675786146692</v>
      </c>
      <c r="W27" s="33">
        <v>218.08418738958599</v>
      </c>
      <c r="X27" s="33">
        <v>222.17717396156439</v>
      </c>
      <c r="Y27" s="33">
        <v>226.23855338356643</v>
      </c>
      <c r="Z27" s="33">
        <v>230.26391320593856</v>
      </c>
      <c r="AA27" s="33">
        <v>234.36798244628483</v>
      </c>
      <c r="AB27" s="33">
        <v>238.20379721403157</v>
      </c>
      <c r="AC27" s="33">
        <v>241.99893808087171</v>
      </c>
      <c r="AD27" s="33">
        <v>246.47084301658836</v>
      </c>
      <c r="AE27" s="33">
        <v>251.15753564900407</v>
      </c>
      <c r="AF27" s="33">
        <v>255.4475325294496</v>
      </c>
      <c r="AG27" s="33">
        <v>260.20080337097573</v>
      </c>
      <c r="AH27" s="33">
        <v>265.42863058199191</v>
      </c>
      <c r="AI27" s="33">
        <v>270.63911110575134</v>
      </c>
      <c r="AJ27" s="33">
        <v>276.0825879768903</v>
      </c>
      <c r="AK27" s="34">
        <f t="shared" si="0"/>
        <v>0.68602094533873337</v>
      </c>
      <c r="AL27" s="35"/>
      <c r="AM27" s="35"/>
      <c r="AN27" s="35"/>
    </row>
    <row r="28" spans="1:40" ht="15" customHeight="1" x14ac:dyDescent="0.45">
      <c r="A28" s="28" t="s">
        <v>160</v>
      </c>
      <c r="B28" s="32" t="s">
        <v>162</v>
      </c>
      <c r="C28" s="33">
        <v>41.028586146405125</v>
      </c>
      <c r="D28" s="33">
        <v>41.131342720272848</v>
      </c>
      <c r="E28" s="33">
        <v>40.674233324416335</v>
      </c>
      <c r="F28" s="33">
        <v>40.207042018432865</v>
      </c>
      <c r="G28" s="33">
        <v>39.539231420004576</v>
      </c>
      <c r="H28" s="33">
        <v>39.049784643872577</v>
      </c>
      <c r="I28" s="33">
        <v>38.550157526633029</v>
      </c>
      <c r="J28" s="33">
        <v>37.942573369165885</v>
      </c>
      <c r="K28" s="33">
        <v>37.323087316286561</v>
      </c>
      <c r="L28" s="33">
        <v>36.789206454206528</v>
      </c>
      <c r="M28" s="33">
        <v>36.143327123422637</v>
      </c>
      <c r="N28" s="33">
        <v>35.483411184833308</v>
      </c>
      <c r="O28" s="33">
        <v>34.809529745070137</v>
      </c>
      <c r="P28" s="33">
        <v>34.120743642299352</v>
      </c>
      <c r="Q28" s="33">
        <v>33.940644663681823</v>
      </c>
      <c r="R28" s="33">
        <v>33.755242612554845</v>
      </c>
      <c r="S28" s="33">
        <v>33.564259863400437</v>
      </c>
      <c r="T28" s="33">
        <v>33.476072051964159</v>
      </c>
      <c r="U28" s="33">
        <v>33.275158504037364</v>
      </c>
      <c r="V28" s="33">
        <v>33.179102834687328</v>
      </c>
      <c r="W28" s="33">
        <v>33.080185727633832</v>
      </c>
      <c r="X28" s="33">
        <v>32.977665638671915</v>
      </c>
      <c r="Y28" s="33">
        <v>32.872268440347256</v>
      </c>
      <c r="Z28" s="33">
        <v>32.648502920861986</v>
      </c>
      <c r="AA28" s="33">
        <v>32.883559262418743</v>
      </c>
      <c r="AB28" s="33">
        <v>33.005555728374198</v>
      </c>
      <c r="AC28" s="33">
        <v>33.248136733387675</v>
      </c>
      <c r="AD28" s="33">
        <v>33.375009429425994</v>
      </c>
      <c r="AE28" s="33">
        <v>33.625247643680105</v>
      </c>
      <c r="AF28" s="33">
        <v>33.879634299917392</v>
      </c>
      <c r="AG28" s="33">
        <v>34.014799677312666</v>
      </c>
      <c r="AH28" s="33">
        <v>34.277207260588355</v>
      </c>
      <c r="AI28" s="33">
        <v>34.544269460705941</v>
      </c>
      <c r="AJ28" s="33">
        <v>34.81544036376792</v>
      </c>
      <c r="AK28" s="34">
        <f t="shared" si="0"/>
        <v>-0.15143455737096106</v>
      </c>
      <c r="AL28" s="35"/>
      <c r="AM28" s="35"/>
      <c r="AN28" s="35"/>
    </row>
    <row r="29" spans="1:40" ht="15.75" customHeight="1" x14ac:dyDescent="0.45">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34"/>
      <c r="AL29" s="11"/>
      <c r="AM29" s="11"/>
      <c r="AN29" s="11"/>
    </row>
    <row r="30" spans="1:40" ht="15" customHeight="1" x14ac:dyDescent="0.45">
      <c r="B30" s="31" t="s">
        <v>163</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34"/>
      <c r="AL30" s="11"/>
      <c r="AM30" s="11"/>
      <c r="AN30" s="11"/>
    </row>
    <row r="31" spans="1:40" ht="15" customHeight="1" x14ac:dyDescent="0.45">
      <c r="A31" s="28"/>
      <c r="B31" s="31" t="s">
        <v>165</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34"/>
      <c r="AL31" s="11"/>
      <c r="AM31" s="11"/>
      <c r="AN31" s="11"/>
    </row>
    <row r="32" spans="1:40" ht="15" customHeight="1" x14ac:dyDescent="0.45">
      <c r="A32" s="247" t="s">
        <v>164</v>
      </c>
      <c r="B32" s="32" t="s">
        <v>167</v>
      </c>
      <c r="C32" s="37">
        <v>33.200000000000003</v>
      </c>
      <c r="D32" s="37">
        <v>33.799999999999997</v>
      </c>
      <c r="E32" s="37">
        <v>34.700000000000003</v>
      </c>
      <c r="F32" s="37">
        <v>36</v>
      </c>
      <c r="G32" s="37">
        <v>38</v>
      </c>
      <c r="H32" s="37">
        <v>39.700000000000003</v>
      </c>
      <c r="I32" s="37">
        <v>41.7</v>
      </c>
      <c r="J32" s="37">
        <v>43.4</v>
      </c>
      <c r="K32" s="37">
        <v>45.6</v>
      </c>
      <c r="L32" s="37">
        <v>45.7</v>
      </c>
      <c r="M32" s="37">
        <v>45.8</v>
      </c>
      <c r="N32" s="37">
        <v>46</v>
      </c>
      <c r="O32" s="37">
        <v>46.1</v>
      </c>
      <c r="P32" s="37">
        <v>46.2</v>
      </c>
      <c r="Q32" s="37">
        <v>46.3</v>
      </c>
      <c r="R32" s="37">
        <v>46.4</v>
      </c>
      <c r="S32" s="37">
        <v>46.5</v>
      </c>
      <c r="T32" s="37">
        <v>46.6</v>
      </c>
      <c r="U32" s="37">
        <v>46.6</v>
      </c>
      <c r="V32" s="37">
        <v>46.7</v>
      </c>
      <c r="W32" s="37">
        <v>46.7</v>
      </c>
      <c r="X32" s="37">
        <v>46.8</v>
      </c>
      <c r="Y32" s="37">
        <v>46.8</v>
      </c>
      <c r="Z32" s="37">
        <v>46.9</v>
      </c>
      <c r="AA32" s="37">
        <v>46.9</v>
      </c>
      <c r="AB32" s="37">
        <v>46.9</v>
      </c>
      <c r="AC32" s="37">
        <v>47</v>
      </c>
      <c r="AD32" s="37">
        <v>47</v>
      </c>
      <c r="AE32" s="37">
        <v>47</v>
      </c>
      <c r="AF32" s="37">
        <v>47</v>
      </c>
      <c r="AG32" s="37">
        <v>47</v>
      </c>
      <c r="AH32" s="37">
        <v>47</v>
      </c>
      <c r="AI32" s="37">
        <v>47</v>
      </c>
      <c r="AJ32" s="37">
        <v>47</v>
      </c>
      <c r="AK32" s="34">
        <f t="shared" ref="AK32:AK47" si="1">(AJ32-C32)/C32</f>
        <v>0.41566265060240953</v>
      </c>
      <c r="AL32" s="35"/>
      <c r="AM32" s="35"/>
      <c r="AN32" s="35"/>
    </row>
    <row r="33" spans="1:40" ht="15" customHeight="1" x14ac:dyDescent="0.45">
      <c r="A33" s="247" t="s">
        <v>166</v>
      </c>
      <c r="B33" s="32" t="s">
        <v>169</v>
      </c>
      <c r="C33" s="37">
        <v>38.6</v>
      </c>
      <c r="D33" s="37">
        <v>39.4</v>
      </c>
      <c r="E33" s="37">
        <v>41</v>
      </c>
      <c r="F33" s="37">
        <v>42.7</v>
      </c>
      <c r="G33" s="37">
        <v>44.6</v>
      </c>
      <c r="H33" s="37">
        <v>46.8</v>
      </c>
      <c r="I33" s="37">
        <v>49.1</v>
      </c>
      <c r="J33" s="37">
        <v>50.5</v>
      </c>
      <c r="K33" s="37">
        <v>53.2</v>
      </c>
      <c r="L33" s="37">
        <v>53.2</v>
      </c>
      <c r="M33" s="37">
        <v>53.2</v>
      </c>
      <c r="N33" s="37">
        <v>53.2</v>
      </c>
      <c r="O33" s="37">
        <v>53.2</v>
      </c>
      <c r="P33" s="37">
        <v>53.2</v>
      </c>
      <c r="Q33" s="37">
        <v>53.2</v>
      </c>
      <c r="R33" s="37">
        <v>53.2</v>
      </c>
      <c r="S33" s="37">
        <v>53.2</v>
      </c>
      <c r="T33" s="37">
        <v>53.2</v>
      </c>
      <c r="U33" s="37">
        <v>53.2</v>
      </c>
      <c r="V33" s="37">
        <v>53.2</v>
      </c>
      <c r="W33" s="37">
        <v>53.2</v>
      </c>
      <c r="X33" s="37">
        <v>53.2</v>
      </c>
      <c r="Y33" s="37">
        <v>53.2</v>
      </c>
      <c r="Z33" s="37">
        <v>53.2</v>
      </c>
      <c r="AA33" s="37">
        <v>53.2</v>
      </c>
      <c r="AB33" s="37">
        <v>53.2</v>
      </c>
      <c r="AC33" s="37">
        <v>53.2</v>
      </c>
      <c r="AD33" s="37">
        <v>53.2</v>
      </c>
      <c r="AE33" s="37">
        <v>53.2</v>
      </c>
      <c r="AF33" s="37">
        <v>53.2</v>
      </c>
      <c r="AG33" s="37">
        <v>53.2</v>
      </c>
      <c r="AH33" s="37">
        <v>53.2</v>
      </c>
      <c r="AI33" s="37">
        <v>53.2</v>
      </c>
      <c r="AJ33" s="37">
        <v>53.2</v>
      </c>
      <c r="AK33" s="34">
        <f t="shared" si="1"/>
        <v>0.37823834196891193</v>
      </c>
      <c r="AL33" s="35"/>
      <c r="AM33" s="35"/>
      <c r="AN33" s="35"/>
    </row>
    <row r="34" spans="1:40" ht="15" customHeight="1" x14ac:dyDescent="0.45">
      <c r="A34" s="247" t="s">
        <v>168</v>
      </c>
      <c r="B34" s="32" t="s">
        <v>171</v>
      </c>
      <c r="C34" s="37">
        <v>28.8</v>
      </c>
      <c r="D34" s="37">
        <v>29.2</v>
      </c>
      <c r="E34" s="37">
        <v>29.6</v>
      </c>
      <c r="F34" s="37">
        <v>30.6</v>
      </c>
      <c r="G34" s="37">
        <v>32.5</v>
      </c>
      <c r="H34" s="37">
        <v>33.9</v>
      </c>
      <c r="I34" s="37">
        <v>35.5</v>
      </c>
      <c r="J34" s="37">
        <v>37.200000000000003</v>
      </c>
      <c r="K34" s="37">
        <v>39</v>
      </c>
      <c r="L34" s="37">
        <v>39</v>
      </c>
      <c r="M34" s="37">
        <v>39</v>
      </c>
      <c r="N34" s="37">
        <v>39</v>
      </c>
      <c r="O34" s="37">
        <v>39</v>
      </c>
      <c r="P34" s="37">
        <v>39</v>
      </c>
      <c r="Q34" s="37">
        <v>39</v>
      </c>
      <c r="R34" s="37">
        <v>39</v>
      </c>
      <c r="S34" s="37">
        <v>39</v>
      </c>
      <c r="T34" s="37">
        <v>39</v>
      </c>
      <c r="U34" s="37">
        <v>39</v>
      </c>
      <c r="V34" s="37">
        <v>39</v>
      </c>
      <c r="W34" s="37">
        <v>39</v>
      </c>
      <c r="X34" s="37">
        <v>39</v>
      </c>
      <c r="Y34" s="37">
        <v>39</v>
      </c>
      <c r="Z34" s="37">
        <v>39</v>
      </c>
      <c r="AA34" s="37">
        <v>39</v>
      </c>
      <c r="AB34" s="37">
        <v>39</v>
      </c>
      <c r="AC34" s="37">
        <v>39</v>
      </c>
      <c r="AD34" s="37">
        <v>39</v>
      </c>
      <c r="AE34" s="37">
        <v>39</v>
      </c>
      <c r="AF34" s="37">
        <v>39</v>
      </c>
      <c r="AG34" s="37">
        <v>39</v>
      </c>
      <c r="AH34" s="37">
        <v>39</v>
      </c>
      <c r="AI34" s="37">
        <v>39</v>
      </c>
      <c r="AJ34" s="37">
        <v>39</v>
      </c>
      <c r="AK34" s="34">
        <f t="shared" si="1"/>
        <v>0.35416666666666663</v>
      </c>
      <c r="AL34" s="35"/>
      <c r="AM34" s="35"/>
      <c r="AN34" s="35"/>
    </row>
    <row r="35" spans="1:40" ht="15" customHeight="1" x14ac:dyDescent="0.45">
      <c r="A35" s="247" t="s">
        <v>170</v>
      </c>
      <c r="B35" s="32" t="s">
        <v>173</v>
      </c>
      <c r="C35" s="37">
        <v>33.5</v>
      </c>
      <c r="D35" s="37">
        <v>34</v>
      </c>
      <c r="E35" s="37">
        <v>34.9</v>
      </c>
      <c r="F35" s="37">
        <v>36.299999999999997</v>
      </c>
      <c r="G35" s="37">
        <v>38.4</v>
      </c>
      <c r="H35" s="37">
        <v>40.4</v>
      </c>
      <c r="I35" s="37">
        <v>42.3</v>
      </c>
      <c r="J35" s="37">
        <v>44</v>
      </c>
      <c r="K35" s="37">
        <v>46.2</v>
      </c>
      <c r="L35" s="37">
        <v>46.4</v>
      </c>
      <c r="M35" s="37">
        <v>46.6</v>
      </c>
      <c r="N35" s="37">
        <v>46.7</v>
      </c>
      <c r="O35" s="37">
        <v>46.9</v>
      </c>
      <c r="P35" s="37">
        <v>47</v>
      </c>
      <c r="Q35" s="37">
        <v>47.2</v>
      </c>
      <c r="R35" s="37">
        <v>47.4</v>
      </c>
      <c r="S35" s="37">
        <v>47.6</v>
      </c>
      <c r="T35" s="37">
        <v>47.8</v>
      </c>
      <c r="U35" s="37">
        <v>47.9</v>
      </c>
      <c r="V35" s="37">
        <v>48</v>
      </c>
      <c r="W35" s="37">
        <v>48.1</v>
      </c>
      <c r="X35" s="37">
        <v>48.2</v>
      </c>
      <c r="Y35" s="37">
        <v>48.3</v>
      </c>
      <c r="Z35" s="37">
        <v>48.4</v>
      </c>
      <c r="AA35" s="37">
        <v>48.5</v>
      </c>
      <c r="AB35" s="37">
        <v>48.6</v>
      </c>
      <c r="AC35" s="37">
        <v>48.6</v>
      </c>
      <c r="AD35" s="37">
        <v>48.6</v>
      </c>
      <c r="AE35" s="37">
        <v>48.7</v>
      </c>
      <c r="AF35" s="37">
        <v>48.7</v>
      </c>
      <c r="AG35" s="37">
        <v>48.7</v>
      </c>
      <c r="AH35" s="37">
        <v>48.8</v>
      </c>
      <c r="AI35" s="37">
        <v>48.8</v>
      </c>
      <c r="AJ35" s="37">
        <v>48.8</v>
      </c>
      <c r="AK35" s="34">
        <f t="shared" si="1"/>
        <v>0.4567164179104477</v>
      </c>
      <c r="AL35" s="35"/>
      <c r="AM35" s="35"/>
      <c r="AN35" s="35"/>
    </row>
    <row r="36" spans="1:40" ht="15" customHeight="1" x14ac:dyDescent="0.45">
      <c r="A36" s="247" t="s">
        <v>172</v>
      </c>
      <c r="B36" s="32" t="s">
        <v>175</v>
      </c>
      <c r="C36" s="37">
        <v>39.200000000000003</v>
      </c>
      <c r="D36" s="37">
        <v>40.200000000000003</v>
      </c>
      <c r="E36" s="37">
        <v>41.6</v>
      </c>
      <c r="F36" s="37">
        <v>43.5</v>
      </c>
      <c r="G36" s="37">
        <v>45.5</v>
      </c>
      <c r="H36" s="37">
        <v>47.6</v>
      </c>
      <c r="I36" s="37">
        <v>49.8</v>
      </c>
      <c r="J36" s="37">
        <v>51.2</v>
      </c>
      <c r="K36" s="37">
        <v>53.6</v>
      </c>
      <c r="L36" s="37">
        <v>53.7</v>
      </c>
      <c r="M36" s="37">
        <v>53.8</v>
      </c>
      <c r="N36" s="37">
        <v>53.9</v>
      </c>
      <c r="O36" s="37">
        <v>54.1</v>
      </c>
      <c r="P36" s="37">
        <v>54.2</v>
      </c>
      <c r="Q36" s="37">
        <v>54.4</v>
      </c>
      <c r="R36" s="37">
        <v>54.6</v>
      </c>
      <c r="S36" s="37">
        <v>54.8</v>
      </c>
      <c r="T36" s="37">
        <v>55</v>
      </c>
      <c r="U36" s="37">
        <v>55.2</v>
      </c>
      <c r="V36" s="37">
        <v>55.4</v>
      </c>
      <c r="W36" s="37">
        <v>55.5</v>
      </c>
      <c r="X36" s="37">
        <v>55.7</v>
      </c>
      <c r="Y36" s="37">
        <v>55.8</v>
      </c>
      <c r="Z36" s="37">
        <v>55.9</v>
      </c>
      <c r="AA36" s="37">
        <v>56</v>
      </c>
      <c r="AB36" s="37">
        <v>56</v>
      </c>
      <c r="AC36" s="37">
        <v>56</v>
      </c>
      <c r="AD36" s="37">
        <v>56</v>
      </c>
      <c r="AE36" s="37">
        <v>56</v>
      </c>
      <c r="AF36" s="37">
        <v>56.1</v>
      </c>
      <c r="AG36" s="37">
        <v>56.1</v>
      </c>
      <c r="AH36" s="37">
        <v>56.2</v>
      </c>
      <c r="AI36" s="37">
        <v>56.2</v>
      </c>
      <c r="AJ36" s="37">
        <v>56.2</v>
      </c>
      <c r="AK36" s="34">
        <f t="shared" si="1"/>
        <v>0.43367346938775508</v>
      </c>
      <c r="AL36" s="35"/>
      <c r="AM36" s="35"/>
      <c r="AN36" s="35"/>
    </row>
    <row r="37" spans="1:40" ht="15" customHeight="1" x14ac:dyDescent="0.45">
      <c r="A37" s="247" t="s">
        <v>174</v>
      </c>
      <c r="B37" s="32" t="s">
        <v>177</v>
      </c>
      <c r="C37" s="37">
        <v>28.8</v>
      </c>
      <c r="D37" s="37">
        <v>29</v>
      </c>
      <c r="E37" s="37">
        <v>29.6</v>
      </c>
      <c r="F37" s="37">
        <v>30.6</v>
      </c>
      <c r="G37" s="37">
        <v>32.6</v>
      </c>
      <c r="H37" s="37">
        <v>34.5</v>
      </c>
      <c r="I37" s="37">
        <v>36.1</v>
      </c>
      <c r="J37" s="37">
        <v>37.700000000000003</v>
      </c>
      <c r="K37" s="37">
        <v>39.6</v>
      </c>
      <c r="L37" s="37">
        <v>39.700000000000003</v>
      </c>
      <c r="M37" s="37">
        <v>39.700000000000003</v>
      </c>
      <c r="N37" s="37">
        <v>39.700000000000003</v>
      </c>
      <c r="O37" s="37">
        <v>39.700000000000003</v>
      </c>
      <c r="P37" s="37">
        <v>39.6</v>
      </c>
      <c r="Q37" s="37">
        <v>39.6</v>
      </c>
      <c r="R37" s="37">
        <v>39.5</v>
      </c>
      <c r="S37" s="37">
        <v>39.700000000000003</v>
      </c>
      <c r="T37" s="37">
        <v>39.6</v>
      </c>
      <c r="U37" s="37">
        <v>39.6</v>
      </c>
      <c r="V37" s="37">
        <v>39.5</v>
      </c>
      <c r="W37" s="37">
        <v>39.5</v>
      </c>
      <c r="X37" s="37">
        <v>39.5</v>
      </c>
      <c r="Y37" s="37">
        <v>39.5</v>
      </c>
      <c r="Z37" s="37">
        <v>39.4</v>
      </c>
      <c r="AA37" s="37">
        <v>39.5</v>
      </c>
      <c r="AB37" s="37">
        <v>39.5</v>
      </c>
      <c r="AC37" s="37">
        <v>39.5</v>
      </c>
      <c r="AD37" s="37">
        <v>39.5</v>
      </c>
      <c r="AE37" s="37">
        <v>39.6</v>
      </c>
      <c r="AF37" s="37">
        <v>39.6</v>
      </c>
      <c r="AG37" s="37">
        <v>39.6</v>
      </c>
      <c r="AH37" s="37">
        <v>39.5</v>
      </c>
      <c r="AI37" s="37">
        <v>39.5</v>
      </c>
      <c r="AJ37" s="37">
        <v>39.5</v>
      </c>
      <c r="AK37" s="34">
        <f t="shared" si="1"/>
        <v>0.37152777777777773</v>
      </c>
      <c r="AL37" s="35"/>
      <c r="AM37" s="35"/>
      <c r="AN37" s="35"/>
    </row>
    <row r="38" spans="1:40" ht="15" customHeight="1" x14ac:dyDescent="0.45">
      <c r="A38" s="247" t="s">
        <v>176</v>
      </c>
      <c r="B38" s="32" t="s">
        <v>179</v>
      </c>
      <c r="C38" s="37">
        <v>32.9</v>
      </c>
      <c r="D38" s="37">
        <v>33.6</v>
      </c>
      <c r="E38" s="37">
        <v>34.6</v>
      </c>
      <c r="F38" s="37">
        <v>36.299999999999997</v>
      </c>
      <c r="G38" s="37">
        <v>38.4</v>
      </c>
      <c r="H38" s="37">
        <v>40.4</v>
      </c>
      <c r="I38" s="37">
        <v>42.3</v>
      </c>
      <c r="J38" s="37">
        <v>44</v>
      </c>
      <c r="K38" s="37">
        <v>46.2</v>
      </c>
      <c r="L38" s="37">
        <v>46.4</v>
      </c>
      <c r="M38" s="37">
        <v>46.6</v>
      </c>
      <c r="N38" s="37">
        <v>46.7</v>
      </c>
      <c r="O38" s="37">
        <v>46.9</v>
      </c>
      <c r="P38" s="37">
        <v>47</v>
      </c>
      <c r="Q38" s="37">
        <v>47.2</v>
      </c>
      <c r="R38" s="37">
        <v>47.4</v>
      </c>
      <c r="S38" s="37">
        <v>47.6</v>
      </c>
      <c r="T38" s="37">
        <v>47.8</v>
      </c>
      <c r="U38" s="37">
        <v>47.9</v>
      </c>
      <c r="V38" s="37">
        <v>48</v>
      </c>
      <c r="W38" s="37">
        <v>48.1</v>
      </c>
      <c r="X38" s="37">
        <v>48.2</v>
      </c>
      <c r="Y38" s="37">
        <v>48.3</v>
      </c>
      <c r="Z38" s="37">
        <v>48.4</v>
      </c>
      <c r="AA38" s="37">
        <v>48.5</v>
      </c>
      <c r="AB38" s="37">
        <v>48.6</v>
      </c>
      <c r="AC38" s="37">
        <v>48.6</v>
      </c>
      <c r="AD38" s="37">
        <v>48.6</v>
      </c>
      <c r="AE38" s="37">
        <v>48.7</v>
      </c>
      <c r="AF38" s="37">
        <v>48.7</v>
      </c>
      <c r="AG38" s="37">
        <v>48.7</v>
      </c>
      <c r="AH38" s="37">
        <v>48.8</v>
      </c>
      <c r="AI38" s="37">
        <v>48.8</v>
      </c>
      <c r="AJ38" s="37">
        <v>48.8</v>
      </c>
      <c r="AK38" s="34">
        <f t="shared" si="1"/>
        <v>0.48328267477203646</v>
      </c>
      <c r="AL38" s="35"/>
      <c r="AM38" s="35"/>
      <c r="AN38" s="35"/>
    </row>
    <row r="39" spans="1:40" ht="15" customHeight="1" x14ac:dyDescent="0.45">
      <c r="A39" s="247" t="s">
        <v>178</v>
      </c>
      <c r="B39" s="32" t="s">
        <v>181</v>
      </c>
      <c r="C39" s="37">
        <v>38.799999999999997</v>
      </c>
      <c r="D39" s="37">
        <v>39.799999999999997</v>
      </c>
      <c r="E39" s="37">
        <v>41.4</v>
      </c>
      <c r="F39" s="37">
        <v>43.5</v>
      </c>
      <c r="G39" s="37">
        <v>45.5</v>
      </c>
      <c r="H39" s="37">
        <v>47.6</v>
      </c>
      <c r="I39" s="37">
        <v>49.8</v>
      </c>
      <c r="J39" s="37">
        <v>51.2</v>
      </c>
      <c r="K39" s="37">
        <v>53.6</v>
      </c>
      <c r="L39" s="37">
        <v>53.7</v>
      </c>
      <c r="M39" s="37">
        <v>53.8</v>
      </c>
      <c r="N39" s="37">
        <v>53.9</v>
      </c>
      <c r="O39" s="37">
        <v>54.1</v>
      </c>
      <c r="P39" s="37">
        <v>54.2</v>
      </c>
      <c r="Q39" s="37">
        <v>54.4</v>
      </c>
      <c r="R39" s="37">
        <v>54.6</v>
      </c>
      <c r="S39" s="37">
        <v>54.8</v>
      </c>
      <c r="T39" s="37">
        <v>55</v>
      </c>
      <c r="U39" s="37">
        <v>55.2</v>
      </c>
      <c r="V39" s="37">
        <v>55.4</v>
      </c>
      <c r="W39" s="37">
        <v>55.5</v>
      </c>
      <c r="X39" s="37">
        <v>55.7</v>
      </c>
      <c r="Y39" s="37">
        <v>55.8</v>
      </c>
      <c r="Z39" s="37">
        <v>55.9</v>
      </c>
      <c r="AA39" s="37">
        <v>56</v>
      </c>
      <c r="AB39" s="37">
        <v>56</v>
      </c>
      <c r="AC39" s="37">
        <v>56</v>
      </c>
      <c r="AD39" s="37">
        <v>56</v>
      </c>
      <c r="AE39" s="37">
        <v>56</v>
      </c>
      <c r="AF39" s="37">
        <v>56.1</v>
      </c>
      <c r="AG39" s="37">
        <v>56.1</v>
      </c>
      <c r="AH39" s="37">
        <v>56.2</v>
      </c>
      <c r="AI39" s="37">
        <v>56.2</v>
      </c>
      <c r="AJ39" s="37">
        <v>56.2</v>
      </c>
      <c r="AK39" s="34">
        <f t="shared" si="1"/>
        <v>0.44845360824742286</v>
      </c>
      <c r="AL39" s="35"/>
      <c r="AM39" s="35"/>
      <c r="AN39" s="35"/>
    </row>
    <row r="40" spans="1:40" ht="15" customHeight="1" x14ac:dyDescent="0.45">
      <c r="A40" s="247" t="s">
        <v>180</v>
      </c>
      <c r="B40" s="32" t="s">
        <v>183</v>
      </c>
      <c r="C40" s="37">
        <v>28.2</v>
      </c>
      <c r="D40" s="37">
        <v>28.6</v>
      </c>
      <c r="E40" s="37">
        <v>29.4</v>
      </c>
      <c r="F40" s="37">
        <v>30.6</v>
      </c>
      <c r="G40" s="37">
        <v>32.6</v>
      </c>
      <c r="H40" s="37">
        <v>34.5</v>
      </c>
      <c r="I40" s="37">
        <v>36.1</v>
      </c>
      <c r="J40" s="37">
        <v>37.700000000000003</v>
      </c>
      <c r="K40" s="37">
        <v>39.6</v>
      </c>
      <c r="L40" s="37">
        <v>39.700000000000003</v>
      </c>
      <c r="M40" s="37">
        <v>39.700000000000003</v>
      </c>
      <c r="N40" s="37">
        <v>39.700000000000003</v>
      </c>
      <c r="O40" s="37">
        <v>39.700000000000003</v>
      </c>
      <c r="P40" s="37">
        <v>39.6</v>
      </c>
      <c r="Q40" s="37">
        <v>39.6</v>
      </c>
      <c r="R40" s="37">
        <v>39.5</v>
      </c>
      <c r="S40" s="37">
        <v>39.700000000000003</v>
      </c>
      <c r="T40" s="37">
        <v>39.6</v>
      </c>
      <c r="U40" s="37">
        <v>39.6</v>
      </c>
      <c r="V40" s="37">
        <v>39.5</v>
      </c>
      <c r="W40" s="37">
        <v>39.5</v>
      </c>
      <c r="X40" s="37">
        <v>39.5</v>
      </c>
      <c r="Y40" s="37">
        <v>39.5</v>
      </c>
      <c r="Z40" s="37">
        <v>39.4</v>
      </c>
      <c r="AA40" s="37">
        <v>39.5</v>
      </c>
      <c r="AB40" s="37">
        <v>39.5</v>
      </c>
      <c r="AC40" s="37">
        <v>39.5</v>
      </c>
      <c r="AD40" s="37">
        <v>39.5</v>
      </c>
      <c r="AE40" s="37">
        <v>39.6</v>
      </c>
      <c r="AF40" s="37">
        <v>39.5</v>
      </c>
      <c r="AG40" s="37">
        <v>39.5</v>
      </c>
      <c r="AH40" s="37">
        <v>39.5</v>
      </c>
      <c r="AI40" s="37">
        <v>39.5</v>
      </c>
      <c r="AJ40" s="37">
        <v>39.5</v>
      </c>
      <c r="AK40" s="34">
        <f t="shared" si="1"/>
        <v>0.40070921985815605</v>
      </c>
      <c r="AL40" s="35"/>
      <c r="AM40" s="35"/>
      <c r="AN40" s="35"/>
    </row>
    <row r="41" spans="1:40" ht="15" customHeight="1" x14ac:dyDescent="0.45">
      <c r="A41" s="247" t="s">
        <v>182</v>
      </c>
      <c r="B41" s="32" t="s">
        <v>185</v>
      </c>
      <c r="C41" s="37">
        <v>26.9</v>
      </c>
      <c r="D41" s="37">
        <v>27.4</v>
      </c>
      <c r="E41" s="37">
        <v>28.3</v>
      </c>
      <c r="F41" s="37">
        <v>29.6</v>
      </c>
      <c r="G41" s="37">
        <v>31.3</v>
      </c>
      <c r="H41" s="37">
        <v>32.9</v>
      </c>
      <c r="I41" s="37">
        <v>34.5</v>
      </c>
      <c r="J41" s="37">
        <v>35.9</v>
      </c>
      <c r="K41" s="37">
        <v>37.700000000000003</v>
      </c>
      <c r="L41" s="37">
        <v>37.799999999999997</v>
      </c>
      <c r="M41" s="37">
        <v>38</v>
      </c>
      <c r="N41" s="37">
        <v>38.1</v>
      </c>
      <c r="O41" s="37">
        <v>38.299999999999997</v>
      </c>
      <c r="P41" s="37">
        <v>38.4</v>
      </c>
      <c r="Q41" s="37">
        <v>38.5</v>
      </c>
      <c r="R41" s="37">
        <v>38.700000000000003</v>
      </c>
      <c r="S41" s="37">
        <v>38.9</v>
      </c>
      <c r="T41" s="37">
        <v>39</v>
      </c>
      <c r="U41" s="37">
        <v>39.1</v>
      </c>
      <c r="V41" s="37">
        <v>39.200000000000003</v>
      </c>
      <c r="W41" s="37">
        <v>39.299999999999997</v>
      </c>
      <c r="X41" s="37">
        <v>39.4</v>
      </c>
      <c r="Y41" s="37">
        <v>39.4</v>
      </c>
      <c r="Z41" s="37">
        <v>39.5</v>
      </c>
      <c r="AA41" s="37">
        <v>39.6</v>
      </c>
      <c r="AB41" s="37">
        <v>39.6</v>
      </c>
      <c r="AC41" s="37">
        <v>39.700000000000003</v>
      </c>
      <c r="AD41" s="37">
        <v>39.700000000000003</v>
      </c>
      <c r="AE41" s="37">
        <v>39.700000000000003</v>
      </c>
      <c r="AF41" s="37">
        <v>39.799999999999997</v>
      </c>
      <c r="AG41" s="37">
        <v>39.799999999999997</v>
      </c>
      <c r="AH41" s="37">
        <v>39.799999999999997</v>
      </c>
      <c r="AI41" s="37">
        <v>39.799999999999997</v>
      </c>
      <c r="AJ41" s="37">
        <v>39.799999999999997</v>
      </c>
      <c r="AK41" s="34">
        <f t="shared" si="1"/>
        <v>0.4795539033457249</v>
      </c>
      <c r="AL41" s="35"/>
      <c r="AM41" s="35"/>
      <c r="AN41" s="35"/>
    </row>
    <row r="42" spans="1:40" ht="15" customHeight="1" x14ac:dyDescent="0.45">
      <c r="A42" s="247" t="s">
        <v>184</v>
      </c>
      <c r="B42" s="32" t="s">
        <v>187</v>
      </c>
      <c r="C42" s="37">
        <v>31.7</v>
      </c>
      <c r="D42" s="37">
        <v>32.5</v>
      </c>
      <c r="E42" s="37">
        <v>33.799999999999997</v>
      </c>
      <c r="F42" s="37">
        <v>35.5</v>
      </c>
      <c r="G42" s="37">
        <v>37.200000000000003</v>
      </c>
      <c r="H42" s="37">
        <v>38.799999999999997</v>
      </c>
      <c r="I42" s="37">
        <v>40.700000000000003</v>
      </c>
      <c r="J42" s="37">
        <v>41.8</v>
      </c>
      <c r="K42" s="37">
        <v>43.8</v>
      </c>
      <c r="L42" s="37">
        <v>43.9</v>
      </c>
      <c r="M42" s="37">
        <v>43.9</v>
      </c>
      <c r="N42" s="37">
        <v>44</v>
      </c>
      <c r="O42" s="37">
        <v>44.1</v>
      </c>
      <c r="P42" s="37">
        <v>44.3</v>
      </c>
      <c r="Q42" s="37">
        <v>44.4</v>
      </c>
      <c r="R42" s="37">
        <v>44.6</v>
      </c>
      <c r="S42" s="37">
        <v>44.8</v>
      </c>
      <c r="T42" s="37">
        <v>44.9</v>
      </c>
      <c r="U42" s="37">
        <v>45.1</v>
      </c>
      <c r="V42" s="37">
        <v>45.2</v>
      </c>
      <c r="W42" s="37">
        <v>45.3</v>
      </c>
      <c r="X42" s="37">
        <v>45.5</v>
      </c>
      <c r="Y42" s="37">
        <v>45.6</v>
      </c>
      <c r="Z42" s="37">
        <v>45.7</v>
      </c>
      <c r="AA42" s="37">
        <v>45.7</v>
      </c>
      <c r="AB42" s="37">
        <v>45.7</v>
      </c>
      <c r="AC42" s="37">
        <v>45.8</v>
      </c>
      <c r="AD42" s="37">
        <v>45.8</v>
      </c>
      <c r="AE42" s="37">
        <v>45.8</v>
      </c>
      <c r="AF42" s="37">
        <v>45.8</v>
      </c>
      <c r="AG42" s="37">
        <v>45.8</v>
      </c>
      <c r="AH42" s="37">
        <v>45.9</v>
      </c>
      <c r="AI42" s="37">
        <v>45.9</v>
      </c>
      <c r="AJ42" s="37">
        <v>45.9</v>
      </c>
      <c r="AK42" s="34">
        <f t="shared" si="1"/>
        <v>0.44794952681388012</v>
      </c>
      <c r="AL42" s="35"/>
      <c r="AM42" s="35"/>
      <c r="AN42" s="35"/>
    </row>
    <row r="43" spans="1:40" ht="15" customHeight="1" x14ac:dyDescent="0.45">
      <c r="A43" s="247" t="s">
        <v>186</v>
      </c>
      <c r="B43" s="32" t="s">
        <v>189</v>
      </c>
      <c r="C43" s="37">
        <v>23</v>
      </c>
      <c r="D43" s="37">
        <v>23.3</v>
      </c>
      <c r="E43" s="37">
        <v>23.9</v>
      </c>
      <c r="F43" s="37">
        <v>25</v>
      </c>
      <c r="G43" s="37">
        <v>26.6</v>
      </c>
      <c r="H43" s="37">
        <v>28.1</v>
      </c>
      <c r="I43" s="37">
        <v>29.4</v>
      </c>
      <c r="J43" s="37">
        <v>30.7</v>
      </c>
      <c r="K43" s="37">
        <v>32.299999999999997</v>
      </c>
      <c r="L43" s="37">
        <v>32.4</v>
      </c>
      <c r="M43" s="37">
        <v>32.4</v>
      </c>
      <c r="N43" s="37">
        <v>32.4</v>
      </c>
      <c r="O43" s="37">
        <v>32.299999999999997</v>
      </c>
      <c r="P43" s="37">
        <v>32.299999999999997</v>
      </c>
      <c r="Q43" s="37">
        <v>32.200000000000003</v>
      </c>
      <c r="R43" s="37">
        <v>32.200000000000003</v>
      </c>
      <c r="S43" s="37">
        <v>32.299999999999997</v>
      </c>
      <c r="T43" s="37">
        <v>32.299999999999997</v>
      </c>
      <c r="U43" s="37">
        <v>32.299999999999997</v>
      </c>
      <c r="V43" s="37">
        <v>32.200000000000003</v>
      </c>
      <c r="W43" s="37">
        <v>32.200000000000003</v>
      </c>
      <c r="X43" s="37">
        <v>32.200000000000003</v>
      </c>
      <c r="Y43" s="37">
        <v>32.200000000000003</v>
      </c>
      <c r="Z43" s="37">
        <v>32.1</v>
      </c>
      <c r="AA43" s="37">
        <v>32.200000000000003</v>
      </c>
      <c r="AB43" s="37">
        <v>32.200000000000003</v>
      </c>
      <c r="AC43" s="37">
        <v>32.200000000000003</v>
      </c>
      <c r="AD43" s="37">
        <v>32.200000000000003</v>
      </c>
      <c r="AE43" s="37">
        <v>32.299999999999997</v>
      </c>
      <c r="AF43" s="37">
        <v>32.200000000000003</v>
      </c>
      <c r="AG43" s="37">
        <v>32.200000000000003</v>
      </c>
      <c r="AH43" s="37">
        <v>32.200000000000003</v>
      </c>
      <c r="AI43" s="37">
        <v>32.200000000000003</v>
      </c>
      <c r="AJ43" s="37">
        <v>32.200000000000003</v>
      </c>
      <c r="AK43" s="34">
        <f t="shared" si="1"/>
        <v>0.40000000000000013</v>
      </c>
      <c r="AL43" s="35"/>
      <c r="AM43" s="35"/>
      <c r="AN43" s="35"/>
    </row>
    <row r="44" spans="1:40" ht="15" customHeight="1" x14ac:dyDescent="0.45">
      <c r="A44" s="247" t="s">
        <v>188</v>
      </c>
      <c r="B44" s="32" t="s">
        <v>191</v>
      </c>
      <c r="C44" s="37">
        <v>23</v>
      </c>
      <c r="D44" s="37">
        <v>23.4</v>
      </c>
      <c r="E44" s="37">
        <v>23.8</v>
      </c>
      <c r="F44" s="37">
        <v>24.3</v>
      </c>
      <c r="G44" s="37">
        <v>24.9</v>
      </c>
      <c r="H44" s="37">
        <v>25.6</v>
      </c>
      <c r="I44" s="37">
        <v>26.3</v>
      </c>
      <c r="J44" s="37">
        <v>27</v>
      </c>
      <c r="K44" s="37">
        <v>27.8</v>
      </c>
      <c r="L44" s="37">
        <v>28.6</v>
      </c>
      <c r="M44" s="37">
        <v>29.4</v>
      </c>
      <c r="N44" s="37">
        <v>30.1</v>
      </c>
      <c r="O44" s="37">
        <v>30.8</v>
      </c>
      <c r="P44" s="37">
        <v>31.5</v>
      </c>
      <c r="Q44" s="37">
        <v>32.200000000000003</v>
      </c>
      <c r="R44" s="37">
        <v>32.799999999999997</v>
      </c>
      <c r="S44" s="37">
        <v>33.4</v>
      </c>
      <c r="T44" s="37">
        <v>34</v>
      </c>
      <c r="U44" s="37">
        <v>34.6</v>
      </c>
      <c r="V44" s="37">
        <v>35.1</v>
      </c>
      <c r="W44" s="37">
        <v>35.6</v>
      </c>
      <c r="X44" s="37">
        <v>36</v>
      </c>
      <c r="Y44" s="37">
        <v>36.4</v>
      </c>
      <c r="Z44" s="37">
        <v>36.700000000000003</v>
      </c>
      <c r="AA44" s="37">
        <v>37</v>
      </c>
      <c r="AB44" s="37">
        <v>37.299999999999997</v>
      </c>
      <c r="AC44" s="37">
        <v>37.5</v>
      </c>
      <c r="AD44" s="37">
        <v>37.700000000000003</v>
      </c>
      <c r="AE44" s="37">
        <v>37.9</v>
      </c>
      <c r="AF44" s="37">
        <v>38.1</v>
      </c>
      <c r="AG44" s="37">
        <v>38.200000000000003</v>
      </c>
      <c r="AH44" s="37">
        <v>38.299999999999997</v>
      </c>
      <c r="AI44" s="37">
        <v>38.4</v>
      </c>
      <c r="AJ44" s="37">
        <v>38.5</v>
      </c>
      <c r="AK44" s="34">
        <f t="shared" si="1"/>
        <v>0.67391304347826086</v>
      </c>
      <c r="AL44" s="35"/>
      <c r="AM44" s="35"/>
      <c r="AN44" s="35"/>
    </row>
    <row r="45" spans="1:40" ht="15" customHeight="1" x14ac:dyDescent="0.45">
      <c r="A45" s="247" t="s">
        <v>190</v>
      </c>
      <c r="B45" s="32" t="s">
        <v>193</v>
      </c>
      <c r="C45" s="37">
        <v>13.3</v>
      </c>
      <c r="D45" s="37">
        <v>15</v>
      </c>
      <c r="E45" s="37">
        <v>15.1</v>
      </c>
      <c r="F45" s="37">
        <v>15.2</v>
      </c>
      <c r="G45" s="37">
        <v>15.4</v>
      </c>
      <c r="H45" s="37">
        <v>15.6</v>
      </c>
      <c r="I45" s="37">
        <v>15.9</v>
      </c>
      <c r="J45" s="37">
        <v>16.2</v>
      </c>
      <c r="K45" s="37">
        <v>16.7</v>
      </c>
      <c r="L45" s="37">
        <v>17.100000000000001</v>
      </c>
      <c r="M45" s="37">
        <v>17.399999999999999</v>
      </c>
      <c r="N45" s="37">
        <v>17.5</v>
      </c>
      <c r="O45" s="37">
        <v>17.600000000000001</v>
      </c>
      <c r="P45" s="37">
        <v>17.7</v>
      </c>
      <c r="Q45" s="37">
        <v>17.7</v>
      </c>
      <c r="R45" s="37">
        <v>17.7</v>
      </c>
      <c r="S45" s="37">
        <v>17.7</v>
      </c>
      <c r="T45" s="37">
        <v>17.600000000000001</v>
      </c>
      <c r="U45" s="37">
        <v>17.600000000000001</v>
      </c>
      <c r="V45" s="37">
        <v>17.600000000000001</v>
      </c>
      <c r="W45" s="37">
        <v>17.600000000000001</v>
      </c>
      <c r="X45" s="37">
        <v>17.600000000000001</v>
      </c>
      <c r="Y45" s="37">
        <v>17.600000000000001</v>
      </c>
      <c r="Z45" s="37">
        <v>17.7</v>
      </c>
      <c r="AA45" s="37">
        <v>17.7</v>
      </c>
      <c r="AB45" s="37">
        <v>17.7</v>
      </c>
      <c r="AC45" s="37">
        <v>17.7</v>
      </c>
      <c r="AD45" s="37">
        <v>17.7</v>
      </c>
      <c r="AE45" s="37">
        <v>17.7</v>
      </c>
      <c r="AF45" s="37">
        <v>17.7</v>
      </c>
      <c r="AG45" s="37">
        <v>17.7</v>
      </c>
      <c r="AH45" s="37">
        <v>17.7</v>
      </c>
      <c r="AI45" s="37">
        <v>17.8</v>
      </c>
      <c r="AJ45" s="37">
        <v>17.8</v>
      </c>
      <c r="AK45" s="34">
        <f t="shared" si="1"/>
        <v>0.33834586466165412</v>
      </c>
      <c r="AL45" s="35"/>
      <c r="AM45" s="35"/>
      <c r="AN45" s="35"/>
    </row>
    <row r="46" spans="1:40" ht="15" customHeight="1" x14ac:dyDescent="0.45">
      <c r="A46" s="247" t="s">
        <v>192</v>
      </c>
      <c r="B46" s="32" t="s">
        <v>195</v>
      </c>
      <c r="C46" s="37">
        <v>13.7</v>
      </c>
      <c r="D46" s="37">
        <v>13.8</v>
      </c>
      <c r="E46" s="37">
        <v>13.9</v>
      </c>
      <c r="F46" s="37">
        <v>14.1</v>
      </c>
      <c r="G46" s="37">
        <v>14.3</v>
      </c>
      <c r="H46" s="37">
        <v>14.5</v>
      </c>
      <c r="I46" s="37">
        <v>14.7</v>
      </c>
      <c r="J46" s="37">
        <v>14.9</v>
      </c>
      <c r="K46" s="37">
        <v>15</v>
      </c>
      <c r="L46" s="37">
        <v>15.3</v>
      </c>
      <c r="M46" s="37">
        <v>15.5</v>
      </c>
      <c r="N46" s="37">
        <v>15.7</v>
      </c>
      <c r="O46" s="37">
        <v>15.9</v>
      </c>
      <c r="P46" s="37">
        <v>16.100000000000001</v>
      </c>
      <c r="Q46" s="37">
        <v>16.3</v>
      </c>
      <c r="R46" s="37">
        <v>16.399999999999999</v>
      </c>
      <c r="S46" s="37">
        <v>16.600000000000001</v>
      </c>
      <c r="T46" s="37">
        <v>16.7</v>
      </c>
      <c r="U46" s="37">
        <v>16.8</v>
      </c>
      <c r="V46" s="37">
        <v>16.899999999999999</v>
      </c>
      <c r="W46" s="37">
        <v>16.899999999999999</v>
      </c>
      <c r="X46" s="37">
        <v>17</v>
      </c>
      <c r="Y46" s="37">
        <v>17.100000000000001</v>
      </c>
      <c r="Z46" s="37">
        <v>17.100000000000001</v>
      </c>
      <c r="AA46" s="37">
        <v>17.2</v>
      </c>
      <c r="AB46" s="37">
        <v>17.2</v>
      </c>
      <c r="AC46" s="37">
        <v>17.3</v>
      </c>
      <c r="AD46" s="37">
        <v>17.3</v>
      </c>
      <c r="AE46" s="37">
        <v>17.3</v>
      </c>
      <c r="AF46" s="37">
        <v>17.3</v>
      </c>
      <c r="AG46" s="37">
        <v>17.399999999999999</v>
      </c>
      <c r="AH46" s="37">
        <v>17.399999999999999</v>
      </c>
      <c r="AI46" s="37">
        <v>17.399999999999999</v>
      </c>
      <c r="AJ46" s="37">
        <v>17.5</v>
      </c>
      <c r="AK46" s="34">
        <f t="shared" si="1"/>
        <v>0.27737226277372268</v>
      </c>
      <c r="AL46" s="35"/>
      <c r="AM46" s="35"/>
      <c r="AN46" s="35"/>
    </row>
    <row r="47" spans="1:40" ht="15" customHeight="1" x14ac:dyDescent="0.45">
      <c r="A47" s="247" t="s">
        <v>194</v>
      </c>
      <c r="B47" s="32" t="s">
        <v>196</v>
      </c>
      <c r="C47" s="37">
        <v>7.1</v>
      </c>
      <c r="D47" s="37">
        <v>7.2</v>
      </c>
      <c r="E47" s="37">
        <v>7.3</v>
      </c>
      <c r="F47" s="37">
        <v>7.4</v>
      </c>
      <c r="G47" s="37">
        <v>7.5</v>
      </c>
      <c r="H47" s="37">
        <v>7.6</v>
      </c>
      <c r="I47" s="37">
        <v>7.8</v>
      </c>
      <c r="J47" s="37">
        <v>7.9</v>
      </c>
      <c r="K47" s="37">
        <v>8</v>
      </c>
      <c r="L47" s="37">
        <v>8.1</v>
      </c>
      <c r="M47" s="37">
        <v>8.3000000000000007</v>
      </c>
      <c r="N47" s="37">
        <v>8.5</v>
      </c>
      <c r="O47" s="37">
        <v>8.6</v>
      </c>
      <c r="P47" s="37">
        <v>8.8000000000000007</v>
      </c>
      <c r="Q47" s="37">
        <v>9</v>
      </c>
      <c r="R47" s="37">
        <v>9.1</v>
      </c>
      <c r="S47" s="37">
        <v>9.3000000000000007</v>
      </c>
      <c r="T47" s="37">
        <v>9.4</v>
      </c>
      <c r="U47" s="37">
        <v>9.6</v>
      </c>
      <c r="V47" s="37">
        <v>9.6999999999999993</v>
      </c>
      <c r="W47" s="37">
        <v>9.8000000000000007</v>
      </c>
      <c r="X47" s="37">
        <v>9.9</v>
      </c>
      <c r="Y47" s="37">
        <v>10</v>
      </c>
      <c r="Z47" s="37">
        <v>10.1</v>
      </c>
      <c r="AA47" s="37">
        <v>10.1</v>
      </c>
      <c r="AB47" s="37">
        <v>10.199999999999999</v>
      </c>
      <c r="AC47" s="37">
        <v>10.199999999999999</v>
      </c>
      <c r="AD47" s="37">
        <v>10.3</v>
      </c>
      <c r="AE47" s="37">
        <v>10.3</v>
      </c>
      <c r="AF47" s="37">
        <v>10.4</v>
      </c>
      <c r="AG47" s="37">
        <v>10.4</v>
      </c>
      <c r="AH47" s="37">
        <v>10.5</v>
      </c>
      <c r="AI47" s="37">
        <v>10.5</v>
      </c>
      <c r="AJ47" s="37">
        <v>10.5</v>
      </c>
      <c r="AK47" s="34">
        <f t="shared" si="1"/>
        <v>0.4788732394366198</v>
      </c>
      <c r="AL47" s="35"/>
      <c r="AM47" s="35"/>
      <c r="AN47" s="35"/>
    </row>
    <row r="48" spans="1:40" ht="15" customHeight="1" x14ac:dyDescent="0.45">
      <c r="B48" s="31" t="s">
        <v>198</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34"/>
      <c r="AL48" s="11"/>
      <c r="AM48" s="11"/>
      <c r="AN48" s="11"/>
    </row>
    <row r="49" spans="1:40" ht="15" customHeight="1" x14ac:dyDescent="0.45">
      <c r="A49" s="28" t="s">
        <v>197</v>
      </c>
      <c r="B49" s="32" t="s">
        <v>199</v>
      </c>
      <c r="C49" s="37">
        <v>68.400000000000006</v>
      </c>
      <c r="D49" s="37">
        <v>68.7</v>
      </c>
      <c r="E49" s="37">
        <v>69.099999999999994</v>
      </c>
      <c r="F49" s="37">
        <v>69.400000000000006</v>
      </c>
      <c r="G49" s="37">
        <v>69.7</v>
      </c>
      <c r="H49" s="37">
        <v>70</v>
      </c>
      <c r="I49" s="37">
        <v>70.400000000000006</v>
      </c>
      <c r="J49" s="37">
        <v>70.7</v>
      </c>
      <c r="K49" s="37">
        <v>71.099999999999994</v>
      </c>
      <c r="L49" s="37">
        <v>71.5</v>
      </c>
      <c r="M49" s="37">
        <v>71.900000000000006</v>
      </c>
      <c r="N49" s="37">
        <v>72.3</v>
      </c>
      <c r="O49" s="37">
        <v>72.8</v>
      </c>
      <c r="P49" s="37">
        <v>73.3</v>
      </c>
      <c r="Q49" s="37">
        <v>73.7</v>
      </c>
      <c r="R49" s="37">
        <v>74.2</v>
      </c>
      <c r="S49" s="37">
        <v>74.7</v>
      </c>
      <c r="T49" s="37">
        <v>75.099999999999994</v>
      </c>
      <c r="U49" s="37">
        <v>75.599999999999994</v>
      </c>
      <c r="V49" s="37">
        <v>76.099999999999994</v>
      </c>
      <c r="W49" s="37">
        <v>76.599999999999994</v>
      </c>
      <c r="X49" s="37">
        <v>77.099999999999994</v>
      </c>
      <c r="Y49" s="37">
        <v>77.599999999999994</v>
      </c>
      <c r="Z49" s="37">
        <v>78.099999999999994</v>
      </c>
      <c r="AA49" s="37">
        <v>78.599999999999994</v>
      </c>
      <c r="AB49" s="37">
        <v>79.099999999999994</v>
      </c>
      <c r="AC49" s="37">
        <v>79.599999999999994</v>
      </c>
      <c r="AD49" s="37">
        <v>80</v>
      </c>
      <c r="AE49" s="37">
        <v>80.5</v>
      </c>
      <c r="AF49" s="37">
        <v>81</v>
      </c>
      <c r="AG49" s="37">
        <v>81.400000000000006</v>
      </c>
      <c r="AH49" s="37">
        <v>81.900000000000006</v>
      </c>
      <c r="AI49" s="37">
        <v>82.3</v>
      </c>
      <c r="AJ49" s="37">
        <v>82.8</v>
      </c>
      <c r="AK49" s="34">
        <f>(AJ49-C49)/C49</f>
        <v>0.21052631578947353</v>
      </c>
      <c r="AL49" s="35"/>
      <c r="AM49" s="35"/>
      <c r="AN49" s="35"/>
    </row>
    <row r="50" spans="1:40" ht="15" customHeight="1" x14ac:dyDescent="0.45">
      <c r="B50" s="31" t="s">
        <v>201</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34"/>
      <c r="AL50" s="11"/>
      <c r="AM50" s="11"/>
      <c r="AN50" s="11"/>
    </row>
    <row r="51" spans="1:40" ht="15" customHeight="1" x14ac:dyDescent="0.45">
      <c r="A51" s="28" t="s">
        <v>200</v>
      </c>
      <c r="B51" s="32" t="s">
        <v>161</v>
      </c>
      <c r="C51" s="37">
        <v>3.4</v>
      </c>
      <c r="D51" s="37">
        <v>3.4</v>
      </c>
      <c r="E51" s="37">
        <v>3.5</v>
      </c>
      <c r="F51" s="37">
        <v>3.5</v>
      </c>
      <c r="G51" s="37">
        <v>3.5</v>
      </c>
      <c r="H51" s="37">
        <v>3.5</v>
      </c>
      <c r="I51" s="37">
        <v>3.6</v>
      </c>
      <c r="J51" s="37">
        <v>3.6</v>
      </c>
      <c r="K51" s="37">
        <v>3.6</v>
      </c>
      <c r="L51" s="37">
        <v>3.6</v>
      </c>
      <c r="M51" s="37">
        <v>3.7</v>
      </c>
      <c r="N51" s="37">
        <v>3.7</v>
      </c>
      <c r="O51" s="37">
        <v>3.7</v>
      </c>
      <c r="P51" s="37">
        <v>3.7</v>
      </c>
      <c r="Q51" s="37">
        <v>3.7</v>
      </c>
      <c r="R51" s="37">
        <v>3.8</v>
      </c>
      <c r="S51" s="37">
        <v>3.8</v>
      </c>
      <c r="T51" s="37">
        <v>3.8</v>
      </c>
      <c r="U51" s="37">
        <v>3.8</v>
      </c>
      <c r="V51" s="37">
        <v>3.9</v>
      </c>
      <c r="W51" s="37">
        <v>3.9</v>
      </c>
      <c r="X51" s="37">
        <v>3.9</v>
      </c>
      <c r="Y51" s="37">
        <v>3.9</v>
      </c>
      <c r="Z51" s="37">
        <v>4</v>
      </c>
      <c r="AA51" s="37">
        <v>4</v>
      </c>
      <c r="AB51" s="37">
        <v>4</v>
      </c>
      <c r="AC51" s="37">
        <v>4</v>
      </c>
      <c r="AD51" s="37">
        <v>4.0999999999999996</v>
      </c>
      <c r="AE51" s="37">
        <v>4.0999999999999996</v>
      </c>
      <c r="AF51" s="37">
        <v>4.0999999999999996</v>
      </c>
      <c r="AG51" s="37">
        <v>4.2</v>
      </c>
      <c r="AH51" s="37">
        <v>4.2</v>
      </c>
      <c r="AI51" s="37">
        <v>4.2</v>
      </c>
      <c r="AJ51" s="37">
        <v>4.2</v>
      </c>
      <c r="AK51" s="34">
        <f t="shared" ref="AK51:AK52" si="2">(AJ51-C51)/C51</f>
        <v>0.2352941176470589</v>
      </c>
      <c r="AL51" s="35"/>
      <c r="AM51" s="35"/>
      <c r="AN51" s="35"/>
    </row>
    <row r="52" spans="1:40" ht="15" customHeight="1" x14ac:dyDescent="0.45">
      <c r="A52" s="28" t="s">
        <v>202</v>
      </c>
      <c r="B52" s="32" t="s">
        <v>162</v>
      </c>
      <c r="C52" s="37">
        <v>4.8</v>
      </c>
      <c r="D52" s="37">
        <v>4.8</v>
      </c>
      <c r="E52" s="37">
        <v>4.8</v>
      </c>
      <c r="F52" s="37">
        <v>4.8</v>
      </c>
      <c r="G52" s="37">
        <v>4.9000000000000004</v>
      </c>
      <c r="H52" s="37">
        <v>4.9000000000000004</v>
      </c>
      <c r="I52" s="37">
        <v>4.9000000000000004</v>
      </c>
      <c r="J52" s="37">
        <v>5</v>
      </c>
      <c r="K52" s="37">
        <v>5</v>
      </c>
      <c r="L52" s="37">
        <v>5</v>
      </c>
      <c r="M52" s="37">
        <v>5</v>
      </c>
      <c r="N52" s="37">
        <v>5.0999999999999996</v>
      </c>
      <c r="O52" s="37">
        <v>5.0999999999999996</v>
      </c>
      <c r="P52" s="37">
        <v>5.0999999999999996</v>
      </c>
      <c r="Q52" s="37">
        <v>5.2</v>
      </c>
      <c r="R52" s="37">
        <v>5.2</v>
      </c>
      <c r="S52" s="37">
        <v>5.2</v>
      </c>
      <c r="T52" s="37">
        <v>5.3</v>
      </c>
      <c r="U52" s="37">
        <v>5.3</v>
      </c>
      <c r="V52" s="37">
        <v>5.3</v>
      </c>
      <c r="W52" s="37">
        <v>5.4</v>
      </c>
      <c r="X52" s="37">
        <v>5.4</v>
      </c>
      <c r="Y52" s="37">
        <v>5.4</v>
      </c>
      <c r="Z52" s="37">
        <v>5.5</v>
      </c>
      <c r="AA52" s="37">
        <v>5.5</v>
      </c>
      <c r="AB52" s="37">
        <v>5.5</v>
      </c>
      <c r="AC52" s="37">
        <v>5.5</v>
      </c>
      <c r="AD52" s="37">
        <v>5.6</v>
      </c>
      <c r="AE52" s="37">
        <v>5.6</v>
      </c>
      <c r="AF52" s="37">
        <v>5.6</v>
      </c>
      <c r="AG52" s="37">
        <v>5.7</v>
      </c>
      <c r="AH52" s="37">
        <v>5.7</v>
      </c>
      <c r="AI52" s="37">
        <v>5.7</v>
      </c>
      <c r="AJ52" s="37">
        <v>5.8</v>
      </c>
      <c r="AK52" s="34">
        <f t="shared" si="2"/>
        <v>0.20833333333333334</v>
      </c>
      <c r="AL52" s="35"/>
      <c r="AM52" s="35"/>
      <c r="AN52" s="35"/>
    </row>
    <row r="53" spans="1:40" ht="15.75" customHeight="1" x14ac:dyDescent="0.4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34"/>
      <c r="AL53" s="11"/>
      <c r="AM53" s="11"/>
      <c r="AN53" s="11"/>
    </row>
    <row r="54" spans="1:40" ht="15" customHeight="1" x14ac:dyDescent="0.45">
      <c r="B54" s="31" t="s">
        <v>203</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34"/>
      <c r="AL54" s="11"/>
      <c r="AM54" s="11"/>
      <c r="AN54" s="11"/>
    </row>
    <row r="55" spans="1:40" ht="15" customHeight="1" x14ac:dyDescent="0.45">
      <c r="B55" s="31" t="s">
        <v>205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34"/>
      <c r="AL55" s="11"/>
      <c r="AM55" s="11"/>
      <c r="AN55" s="11"/>
    </row>
    <row r="56" spans="1:40" ht="15" customHeight="1" x14ac:dyDescent="0.45">
      <c r="A56" s="28" t="s">
        <v>204</v>
      </c>
      <c r="B56" s="32" t="s">
        <v>207</v>
      </c>
      <c r="C56" s="38">
        <v>1.4131050987478373</v>
      </c>
      <c r="D56" s="38">
        <v>1.4243460479087744</v>
      </c>
      <c r="E56" s="38">
        <v>1.4291955379129777</v>
      </c>
      <c r="F56" s="38">
        <v>1.4274912341907311</v>
      </c>
      <c r="G56" s="38">
        <v>1.4180897422751642</v>
      </c>
      <c r="H56" s="38">
        <v>1.4036814480094737</v>
      </c>
      <c r="I56" s="38">
        <v>1.384125002652226</v>
      </c>
      <c r="J56" s="38">
        <v>1.3631945174385887</v>
      </c>
      <c r="K56" s="38">
        <v>1.339879086989441</v>
      </c>
      <c r="L56" s="38">
        <v>1.3240126333654816</v>
      </c>
      <c r="M56" s="38">
        <v>1.3108248444205088</v>
      </c>
      <c r="N56" s="38">
        <v>1.2993638823557869</v>
      </c>
      <c r="O56" s="38">
        <v>1.2886713814177884</v>
      </c>
      <c r="P56" s="38">
        <v>1.2797871627537203</v>
      </c>
      <c r="Q56" s="38">
        <v>1.270679073365619</v>
      </c>
      <c r="R56" s="38">
        <v>1.2644989003762708</v>
      </c>
      <c r="S56" s="38">
        <v>1.2591942076141946</v>
      </c>
      <c r="T56" s="38">
        <v>1.2548127653026564</v>
      </c>
      <c r="U56" s="38">
        <v>1.2524551463158982</v>
      </c>
      <c r="V56" s="38">
        <v>1.2533102964464948</v>
      </c>
      <c r="W56" s="38">
        <v>1.2574925820369898</v>
      </c>
      <c r="X56" s="38">
        <v>1.2628307456174026</v>
      </c>
      <c r="Y56" s="38">
        <v>1.2716676856854059</v>
      </c>
      <c r="Z56" s="38">
        <v>1.280649023022544</v>
      </c>
      <c r="AA56" s="38">
        <v>1.2921031060003407</v>
      </c>
      <c r="AB56" s="38">
        <v>1.3049527549545812</v>
      </c>
      <c r="AC56" s="38">
        <v>1.3192385682426322</v>
      </c>
      <c r="AD56" s="38">
        <v>1.3362009170845732</v>
      </c>
      <c r="AE56" s="38">
        <v>1.3522933528902394</v>
      </c>
      <c r="AF56" s="38">
        <v>1.3699156477792684</v>
      </c>
      <c r="AG56" s="38">
        <v>1.3891445561647033</v>
      </c>
      <c r="AH56" s="38">
        <v>1.4087555511494556</v>
      </c>
      <c r="AI56" s="38">
        <v>1.4274911350674073</v>
      </c>
      <c r="AJ56" s="38">
        <v>1.4478598261980238</v>
      </c>
      <c r="AK56" s="34">
        <f t="shared" ref="AK56:AK69" si="3">(AJ56-C56)/C56</f>
        <v>2.4594580743486739E-2</v>
      </c>
      <c r="AL56" s="35"/>
      <c r="AM56" s="35"/>
      <c r="AN56" s="35"/>
    </row>
    <row r="57" spans="1:40" ht="15" customHeight="1" x14ac:dyDescent="0.45">
      <c r="A57" s="28" t="s">
        <v>206</v>
      </c>
      <c r="B57" s="32" t="s">
        <v>147</v>
      </c>
      <c r="C57" s="38">
        <v>8.1507682299778048E-2</v>
      </c>
      <c r="D57" s="38">
        <v>8.3186985276956324E-2</v>
      </c>
      <c r="E57" s="38">
        <v>8.4893468635823088E-2</v>
      </c>
      <c r="F57" s="38">
        <v>8.6628755636904531E-2</v>
      </c>
      <c r="G57" s="38">
        <v>8.7442531025010123E-2</v>
      </c>
      <c r="H57" s="38">
        <v>8.8269783470178789E-2</v>
      </c>
      <c r="I57" s="38">
        <v>8.8142319972954922E-2</v>
      </c>
      <c r="J57" s="38">
        <v>8.8989025169950914E-2</v>
      </c>
      <c r="K57" s="38">
        <v>8.9851876872541731E-2</v>
      </c>
      <c r="L57" s="38">
        <v>9.0726769304411772E-2</v>
      </c>
      <c r="M57" s="38">
        <v>9.1616790201433429E-2</v>
      </c>
      <c r="N57" s="38">
        <v>9.2521215410310345E-2</v>
      </c>
      <c r="O57" s="38">
        <v>9.3441510525114527E-2</v>
      </c>
      <c r="P57" s="38">
        <v>9.4376524968062037E-2</v>
      </c>
      <c r="Q57" s="38">
        <v>9.6374670032676787E-2</v>
      </c>
      <c r="R57" s="38">
        <v>9.7350542957838432E-2</v>
      </c>
      <c r="S57" s="38">
        <v>9.8341143548816567E-2</v>
      </c>
      <c r="T57" s="38">
        <v>0.10042821615589248</v>
      </c>
      <c r="U57" s="38">
        <v>0.10255294752063975</v>
      </c>
      <c r="V57" s="38">
        <v>0.10471809864768426</v>
      </c>
      <c r="W57" s="38">
        <v>0.10692585285699824</v>
      </c>
      <c r="X57" s="38">
        <v>0.10917520706318007</v>
      </c>
      <c r="Y57" s="38">
        <v>0.11146997602609104</v>
      </c>
      <c r="Z57" s="38">
        <v>0.11380992215370903</v>
      </c>
      <c r="AA57" s="38">
        <v>0.11619632248204503</v>
      </c>
      <c r="AB57" s="38">
        <v>0.11863206863223466</v>
      </c>
      <c r="AC57" s="38">
        <v>0.12111821238591224</v>
      </c>
      <c r="AD57" s="38">
        <v>0.12365561047593084</v>
      </c>
      <c r="AE57" s="38">
        <v>0.12746032500311952</v>
      </c>
      <c r="AF57" s="38">
        <v>0.13011743607939288</v>
      </c>
      <c r="AG57" s="38">
        <v>0.13283151698804582</v>
      </c>
      <c r="AH57" s="38">
        <v>0.13685771397084731</v>
      </c>
      <c r="AI57" s="38">
        <v>0.13970108973079609</v>
      </c>
      <c r="AJ57" s="38">
        <v>0.14388669080228811</v>
      </c>
      <c r="AK57" s="34">
        <f t="shared" si="3"/>
        <v>0.76531446782016921</v>
      </c>
      <c r="AL57" s="35"/>
      <c r="AM57" s="35"/>
      <c r="AN57" s="35"/>
    </row>
    <row r="58" spans="1:40" ht="15" customHeight="1" x14ac:dyDescent="0.45">
      <c r="A58" s="28" t="s">
        <v>208</v>
      </c>
      <c r="B58" s="32" t="s">
        <v>153</v>
      </c>
      <c r="C58" s="38">
        <v>2.1979599721288458E-2</v>
      </c>
      <c r="D58" s="38">
        <v>2.2183196073855018E-2</v>
      </c>
      <c r="E58" s="38">
        <v>2.2389486233623669E-2</v>
      </c>
      <c r="F58" s="38">
        <v>2.2598805818322919E-2</v>
      </c>
      <c r="G58" s="38">
        <v>2.2811095050002641E-2</v>
      </c>
      <c r="H58" s="38">
        <v>2.3026900035698815E-2</v>
      </c>
      <c r="I58" s="38">
        <v>2.3246326146713382E-2</v>
      </c>
      <c r="J58" s="38">
        <v>2.3469633011855187E-2</v>
      </c>
      <c r="K58" s="38">
        <v>2.3697198296054961E-2</v>
      </c>
      <c r="L58" s="38">
        <v>2.3927939157207499E-2</v>
      </c>
      <c r="M58" s="38">
        <v>2.4162669943235186E-2</v>
      </c>
      <c r="N58" s="38">
        <v>2.5417916321513832E-2</v>
      </c>
      <c r="O58" s="38">
        <v>2.5670744649756737E-2</v>
      </c>
      <c r="P58" s="38">
        <v>2.5927616749467593E-2</v>
      </c>
      <c r="Q58" s="38">
        <v>2.6188769030618692E-2</v>
      </c>
      <c r="R58" s="38">
        <v>2.6453951890716965E-2</v>
      </c>
      <c r="S58" s="38">
        <v>2.6723136833917544E-2</v>
      </c>
      <c r="T58" s="38">
        <v>2.6996832299971095E-2</v>
      </c>
      <c r="U58" s="38">
        <v>2.7274720085276528E-2</v>
      </c>
      <c r="V58" s="38">
        <v>2.7557394380969543E-2</v>
      </c>
      <c r="W58" s="38">
        <v>2.784527418150996E-2</v>
      </c>
      <c r="X58" s="38">
        <v>2.8137939964737131E-2</v>
      </c>
      <c r="Y58" s="38">
        <v>2.8436218374002818E-2</v>
      </c>
      <c r="Z58" s="38">
        <v>2.8739879331744704E-2</v>
      </c>
      <c r="AA58" s="38">
        <v>2.9049080620511258E-2</v>
      </c>
      <c r="AB58" s="38">
        <v>2.9364373423820461E-2</v>
      </c>
      <c r="AC58" s="38">
        <v>2.9685836369096136E-2</v>
      </c>
      <c r="AD58" s="38">
        <v>3.0013497688332728E-2</v>
      </c>
      <c r="AE58" s="38">
        <v>3.0347696429314171E-2</v>
      </c>
      <c r="AF58" s="38">
        <v>3.0688074547026621E-2</v>
      </c>
      <c r="AG58" s="38">
        <v>3.1035401165431267E-2</v>
      </c>
      <c r="AH58" s="38">
        <v>3.1389383938267727E-2</v>
      </c>
      <c r="AI58" s="38">
        <v>3.1750247666090019E-2</v>
      </c>
      <c r="AJ58" s="38">
        <v>3.211756491122502E-2</v>
      </c>
      <c r="AK58" s="34">
        <f t="shared" si="3"/>
        <v>0.46124430465025174</v>
      </c>
      <c r="AL58" s="35"/>
      <c r="AM58" s="35"/>
      <c r="AN58" s="35"/>
    </row>
    <row r="59" spans="1:40" ht="15" customHeight="1" x14ac:dyDescent="0.45">
      <c r="A59" s="28" t="s">
        <v>209</v>
      </c>
      <c r="B59" s="32" t="s">
        <v>211</v>
      </c>
      <c r="C59" s="38">
        <v>1.29142857159</v>
      </c>
      <c r="D59" s="38">
        <v>1.3195392420224363</v>
      </c>
      <c r="E59" s="38">
        <v>1.3403495881737393</v>
      </c>
      <c r="F59" s="38">
        <v>1.345029655565315</v>
      </c>
      <c r="G59" s="38">
        <v>1.3404750000386625</v>
      </c>
      <c r="H59" s="38">
        <v>1.3405635803190845</v>
      </c>
      <c r="I59" s="38">
        <v>1.3383471773945381</v>
      </c>
      <c r="J59" s="38">
        <v>1.336141577670598</v>
      </c>
      <c r="K59" s="38">
        <v>1.3339528679988333</v>
      </c>
      <c r="L59" s="38">
        <v>1.329390953704314</v>
      </c>
      <c r="M59" s="38">
        <v>1.320254320364953</v>
      </c>
      <c r="N59" s="38">
        <v>1.313410446380284</v>
      </c>
      <c r="O59" s="38">
        <v>1.301965774389559</v>
      </c>
      <c r="P59" s="38">
        <v>1.2928082101343104</v>
      </c>
      <c r="Q59" s="38">
        <v>1.2836576732430061</v>
      </c>
      <c r="R59" s="38">
        <v>1.2767990414116852</v>
      </c>
      <c r="S59" s="38">
        <v>1.2699350454023781</v>
      </c>
      <c r="T59" s="38">
        <v>1.2677092536296946</v>
      </c>
      <c r="U59" s="38">
        <v>1.2700830660084124</v>
      </c>
      <c r="V59" s="38">
        <v>1.27248124759278</v>
      </c>
      <c r="W59" s="38">
        <v>1.2772044440505568</v>
      </c>
      <c r="X59" s="38">
        <v>1.2842143970586839</v>
      </c>
      <c r="Y59" s="38">
        <v>1.2889488508245768</v>
      </c>
      <c r="Z59" s="38">
        <v>1.2936686962167703</v>
      </c>
      <c r="AA59" s="38">
        <v>1.3007019432165905</v>
      </c>
      <c r="AB59" s="38">
        <v>1.3100665201485666</v>
      </c>
      <c r="AC59" s="38">
        <v>1.3194307517166723</v>
      </c>
      <c r="AD59" s="38">
        <v>1.3311032588601441</v>
      </c>
      <c r="AE59" s="38">
        <v>1.3427872113297077</v>
      </c>
      <c r="AF59" s="38">
        <v>1.3567628805652947</v>
      </c>
      <c r="AG59" s="38">
        <v>1.373080851516951</v>
      </c>
      <c r="AH59" s="38">
        <v>1.3893825606220331</v>
      </c>
      <c r="AI59" s="38">
        <v>1.4010669613392104</v>
      </c>
      <c r="AJ59" s="38">
        <v>1.4173526185709902</v>
      </c>
      <c r="AK59" s="34">
        <f t="shared" si="3"/>
        <v>9.7507558490790638E-2</v>
      </c>
      <c r="AL59" s="35"/>
      <c r="AM59" s="35"/>
      <c r="AN59" s="35"/>
    </row>
    <row r="60" spans="1:40" ht="15" customHeight="1" x14ac:dyDescent="0.45">
      <c r="A60" s="28" t="s">
        <v>210</v>
      </c>
      <c r="B60" s="32" t="s">
        <v>213</v>
      </c>
      <c r="C60" s="38">
        <v>4.5790832752684299E-3</v>
      </c>
      <c r="D60" s="38">
        <v>4.6214991820531298E-3</v>
      </c>
      <c r="E60" s="38">
        <v>4.6644762986715977E-3</v>
      </c>
      <c r="F60" s="38">
        <v>4.7080845454839423E-3</v>
      </c>
      <c r="G60" s="38">
        <v>4.7523114687505509E-3</v>
      </c>
      <c r="H60" s="38">
        <v>4.797270840770587E-3</v>
      </c>
      <c r="I60" s="38">
        <v>4.8429846138986219E-3</v>
      </c>
      <c r="J60" s="38">
        <v>4.8895068774698312E-3</v>
      </c>
      <c r="K60" s="38">
        <v>4.9369163116781169E-3</v>
      </c>
      <c r="L60" s="38">
        <v>4.984987324418229E-3</v>
      </c>
      <c r="M60" s="38">
        <v>5.0338895715073308E-3</v>
      </c>
      <c r="N60" s="38">
        <v>5.0835832643027663E-3</v>
      </c>
      <c r="O60" s="38">
        <v>5.1341489299513475E-3</v>
      </c>
      <c r="P60" s="38">
        <v>5.1855233498935187E-3</v>
      </c>
      <c r="Q60" s="38">
        <v>5.2377538061237384E-3</v>
      </c>
      <c r="R60" s="38">
        <v>6.3489484537720712E-3</v>
      </c>
      <c r="S60" s="38">
        <v>6.4135528401402103E-3</v>
      </c>
      <c r="T60" s="38">
        <v>6.4792397519930628E-3</v>
      </c>
      <c r="U60" s="38">
        <v>6.5459328204663667E-3</v>
      </c>
      <c r="V60" s="38">
        <v>6.6137746514326901E-3</v>
      </c>
      <c r="W60" s="38">
        <v>6.6828658035623899E-3</v>
      </c>
      <c r="X60" s="38">
        <v>6.7531055915369112E-3</v>
      </c>
      <c r="Y60" s="38">
        <v>6.8246924097606762E-3</v>
      </c>
      <c r="Z60" s="38">
        <v>6.8975710396187283E-3</v>
      </c>
      <c r="AA60" s="38">
        <v>6.9717793489227015E-3</v>
      </c>
      <c r="AB60" s="38">
        <v>7.0474496217169105E-3</v>
      </c>
      <c r="AC60" s="38">
        <v>7.1246007285830724E-3</v>
      </c>
      <c r="AD60" s="38">
        <v>7.2032394451998546E-3</v>
      </c>
      <c r="AE60" s="38">
        <v>7.2834471430354005E-3</v>
      </c>
      <c r="AF60" s="38">
        <v>7.3651378912863892E-3</v>
      </c>
      <c r="AG60" s="38">
        <v>7.448496279703504E-3</v>
      </c>
      <c r="AH60" s="38">
        <v>7.5334521451842539E-3</v>
      </c>
      <c r="AI60" s="38">
        <v>7.6200594398616039E-3</v>
      </c>
      <c r="AJ60" s="38">
        <v>7.7082155786940042E-3</v>
      </c>
      <c r="AK60" s="34">
        <f t="shared" si="3"/>
        <v>0.68335343895708944</v>
      </c>
      <c r="AL60" s="35"/>
      <c r="AM60" s="35"/>
      <c r="AN60" s="35"/>
    </row>
    <row r="61" spans="1:40" ht="15" customHeight="1" x14ac:dyDescent="0.45">
      <c r="A61" s="28" t="s">
        <v>212</v>
      </c>
      <c r="B61" s="32" t="s">
        <v>215</v>
      </c>
      <c r="C61" s="38">
        <v>0.118857142872</v>
      </c>
      <c r="D61" s="38">
        <v>0.11995811291113059</v>
      </c>
      <c r="E61" s="38">
        <v>0.11996244162656532</v>
      </c>
      <c r="F61" s="38">
        <v>0.11766125631874967</v>
      </c>
      <c r="G61" s="38">
        <v>0.11535929432346495</v>
      </c>
      <c r="H61" s="38">
        <v>0.11536691741128095</v>
      </c>
      <c r="I61" s="38">
        <v>0.11306726153850409</v>
      </c>
      <c r="J61" s="38">
        <v>0.11538355593010347</v>
      </c>
      <c r="K61" s="38">
        <v>0.11539384671270184</v>
      </c>
      <c r="L61" s="38">
        <v>0.11539852028683281</v>
      </c>
      <c r="M61" s="38">
        <v>0.11540684618574765</v>
      </c>
      <c r="N61" s="38">
        <v>0.1154139232320109</v>
      </c>
      <c r="O61" s="38">
        <v>0.11542249772957083</v>
      </c>
      <c r="P61" s="38">
        <v>0.11773789056580326</v>
      </c>
      <c r="Q61" s="38">
        <v>0.11774557794135489</v>
      </c>
      <c r="R61" s="38">
        <v>0.11544295130304566</v>
      </c>
      <c r="S61" s="38">
        <v>0.11544864049112528</v>
      </c>
      <c r="T61" s="38">
        <v>0.11545621617756779</v>
      </c>
      <c r="U61" s="38">
        <v>0.11546209690985568</v>
      </c>
      <c r="V61" s="38">
        <v>0.11547016765814701</v>
      </c>
      <c r="W61" s="38">
        <v>0.11547960615285323</v>
      </c>
      <c r="X61" s="38">
        <v>0.11548690621031331</v>
      </c>
      <c r="Y61" s="38">
        <v>0.11549720885524881</v>
      </c>
      <c r="Z61" s="38">
        <v>0.11550613359078307</v>
      </c>
      <c r="AA61" s="38">
        <v>0.11551527026790326</v>
      </c>
      <c r="AB61" s="38">
        <v>0.11552614816124925</v>
      </c>
      <c r="AC61" s="38">
        <v>0.11553684340776464</v>
      </c>
      <c r="AD61" s="38">
        <v>0.11554715788716528</v>
      </c>
      <c r="AE61" s="38">
        <v>0.11555827980462201</v>
      </c>
      <c r="AF61" s="38">
        <v>0.11556753667506769</v>
      </c>
      <c r="AG61" s="38">
        <v>0.11557919625563559</v>
      </c>
      <c r="AH61" s="38">
        <v>0.11790101595960681</v>
      </c>
      <c r="AI61" s="38">
        <v>0.11791157595429</v>
      </c>
      <c r="AJ61" s="38">
        <v>0.11792003841292088</v>
      </c>
      <c r="AK61" s="34">
        <f t="shared" si="3"/>
        <v>-7.8842923229974111E-3</v>
      </c>
      <c r="AL61" s="35"/>
      <c r="AM61" s="35"/>
      <c r="AN61" s="35"/>
    </row>
    <row r="62" spans="1:40" ht="15" customHeight="1" x14ac:dyDescent="0.45">
      <c r="A62" s="28" t="s">
        <v>214</v>
      </c>
      <c r="B62" s="32" t="s">
        <v>217</v>
      </c>
      <c r="C62" s="38">
        <v>2.0571428574E-2</v>
      </c>
      <c r="D62" s="38">
        <v>2.0761981080772603E-2</v>
      </c>
      <c r="E62" s="38">
        <v>2.0762730281520921E-2</v>
      </c>
      <c r="F62" s="38">
        <v>2.0763751115073472E-2</v>
      </c>
      <c r="G62" s="38">
        <v>2.0764672978223691E-2</v>
      </c>
      <c r="H62" s="38">
        <v>1.8458706785804954E-2</v>
      </c>
      <c r="I62" s="38">
        <v>1.8459961067510872E-2</v>
      </c>
      <c r="J62" s="38">
        <v>1.8461368948816555E-2</v>
      </c>
      <c r="K62" s="38">
        <v>1.8463015474032295E-2</v>
      </c>
      <c r="L62" s="38">
        <v>1.6155792840156596E-2</v>
      </c>
      <c r="M62" s="38">
        <v>1.6156958466004675E-2</v>
      </c>
      <c r="N62" s="38">
        <v>1.6157949252481527E-2</v>
      </c>
      <c r="O62" s="38">
        <v>1.6159149682139919E-2</v>
      </c>
      <c r="P62" s="38">
        <v>1.3851516537153327E-2</v>
      </c>
      <c r="Q62" s="38">
        <v>1.3852420934277045E-2</v>
      </c>
      <c r="R62" s="38">
        <v>1.3853154156365479E-2</v>
      </c>
      <c r="S62" s="38">
        <v>1.3853836858935034E-2</v>
      </c>
      <c r="T62" s="38">
        <v>1.3854745941308136E-2</v>
      </c>
      <c r="U62" s="38">
        <v>1.3855451629182679E-2</v>
      </c>
      <c r="V62" s="38">
        <v>1.385642011897764E-2</v>
      </c>
      <c r="W62" s="38">
        <v>1.3857552738342386E-2</v>
      </c>
      <c r="X62" s="38">
        <v>1.1548690621031331E-2</v>
      </c>
      <c r="Y62" s="38">
        <v>1.154972088552488E-2</v>
      </c>
      <c r="Z62" s="38">
        <v>1.1550613359078308E-2</v>
      </c>
      <c r="AA62" s="38">
        <v>1.1551527026790326E-2</v>
      </c>
      <c r="AB62" s="38">
        <v>1.1552614816124926E-2</v>
      </c>
      <c r="AC62" s="38">
        <v>1.1553684340776464E-2</v>
      </c>
      <c r="AD62" s="38">
        <v>1.1554715788716528E-2</v>
      </c>
      <c r="AE62" s="38">
        <v>1.1555827980462202E-2</v>
      </c>
      <c r="AF62" s="38">
        <v>1.155675366750677E-2</v>
      </c>
      <c r="AG62" s="38">
        <v>1.1557919625563559E-2</v>
      </c>
      <c r="AH62" s="38">
        <v>1.1558923133294785E-2</v>
      </c>
      <c r="AI62" s="38">
        <v>1.1559958426891176E-2</v>
      </c>
      <c r="AJ62" s="38">
        <v>1.1560788079698125E-2</v>
      </c>
      <c r="AK62" s="34">
        <f t="shared" si="3"/>
        <v>-0.43801724619603338</v>
      </c>
      <c r="AL62" s="35"/>
      <c r="AM62" s="35"/>
      <c r="AN62" s="35"/>
    </row>
    <row r="63" spans="1:40" ht="15" customHeight="1" x14ac:dyDescent="0.45">
      <c r="A63" s="28" t="s">
        <v>216</v>
      </c>
      <c r="B63" s="32" t="s">
        <v>219</v>
      </c>
      <c r="C63" s="38">
        <v>0.21942857145599998</v>
      </c>
      <c r="D63" s="38">
        <v>0.21223358438123105</v>
      </c>
      <c r="E63" s="38">
        <v>0.23992488325313063</v>
      </c>
      <c r="F63" s="38">
        <v>0.19840917732181318</v>
      </c>
      <c r="G63" s="38">
        <v>0.1984179862363597</v>
      </c>
      <c r="H63" s="38">
        <v>0.21227512803675697</v>
      </c>
      <c r="I63" s="38">
        <v>0.21459704740981389</v>
      </c>
      <c r="J63" s="38">
        <v>0.21692108514859451</v>
      </c>
      <c r="K63" s="38">
        <v>0.21694043181987946</v>
      </c>
      <c r="L63" s="38">
        <v>0.2169492181392457</v>
      </c>
      <c r="M63" s="38">
        <v>0.2169648708292056</v>
      </c>
      <c r="N63" s="38">
        <v>0.2169781756761805</v>
      </c>
      <c r="O63" s="38">
        <v>0.21699429573159315</v>
      </c>
      <c r="P63" s="38">
        <v>0.21469850632587656</v>
      </c>
      <c r="Q63" s="38">
        <v>0.21471252448129421</v>
      </c>
      <c r="R63" s="38">
        <v>0.21472388942366494</v>
      </c>
      <c r="S63" s="38">
        <v>0.21473447131349302</v>
      </c>
      <c r="T63" s="38">
        <v>0.2147485620902761</v>
      </c>
      <c r="U63" s="38">
        <v>0.21014101637593732</v>
      </c>
      <c r="V63" s="38">
        <v>0.21015570513782755</v>
      </c>
      <c r="W63" s="38">
        <v>0.21017288319819288</v>
      </c>
      <c r="X63" s="38">
        <v>0.21018616930277023</v>
      </c>
      <c r="Y63" s="38">
        <v>0.21020492011655284</v>
      </c>
      <c r="Z63" s="38">
        <v>0.21022116313522521</v>
      </c>
      <c r="AA63" s="38">
        <v>0.21023779188758393</v>
      </c>
      <c r="AB63" s="38">
        <v>0.21025758965347366</v>
      </c>
      <c r="AC63" s="38">
        <v>0.21027705500213165</v>
      </c>
      <c r="AD63" s="38">
        <v>0.21029582735464081</v>
      </c>
      <c r="AE63" s="38">
        <v>0.21031606924441207</v>
      </c>
      <c r="AF63" s="38">
        <v>0.2103329167486232</v>
      </c>
      <c r="AG63" s="38">
        <v>0.21035413718525678</v>
      </c>
      <c r="AH63" s="38">
        <v>0.21037240102596511</v>
      </c>
      <c r="AI63" s="38">
        <v>0.21039124336941942</v>
      </c>
      <c r="AJ63" s="38">
        <v>0.2104063430505059</v>
      </c>
      <c r="AK63" s="34">
        <f t="shared" si="3"/>
        <v>-4.1116926321981828E-2</v>
      </c>
      <c r="AL63" s="35"/>
      <c r="AM63" s="35"/>
      <c r="AN63" s="35"/>
    </row>
    <row r="64" spans="1:40" s="282" customFormat="1" ht="15" customHeight="1" x14ac:dyDescent="0.45">
      <c r="A64" s="277" t="s">
        <v>218</v>
      </c>
      <c r="B64" s="278" t="s">
        <v>221</v>
      </c>
      <c r="C64" s="279">
        <v>2.1979599721288458E-2</v>
      </c>
      <c r="D64" s="279">
        <v>2.2183196073855018E-2</v>
      </c>
      <c r="E64" s="279">
        <v>2.2389486233623669E-2</v>
      </c>
      <c r="F64" s="279">
        <v>2.2598805818322919E-2</v>
      </c>
      <c r="G64" s="279">
        <v>2.2811095050002641E-2</v>
      </c>
      <c r="H64" s="279">
        <v>2.3026900035698815E-2</v>
      </c>
      <c r="I64" s="279">
        <v>2.3246326146713382E-2</v>
      </c>
      <c r="J64" s="279">
        <v>2.3469633011855187E-2</v>
      </c>
      <c r="K64" s="279">
        <v>2.3697198296054961E-2</v>
      </c>
      <c r="L64" s="279">
        <v>2.4924936622091144E-2</v>
      </c>
      <c r="M64" s="279">
        <v>2.5169447857536654E-2</v>
      </c>
      <c r="N64" s="279">
        <v>2.5417916321513832E-2</v>
      </c>
      <c r="O64" s="279">
        <v>2.5670744649756737E-2</v>
      </c>
      <c r="P64" s="279">
        <v>2.5927616749467593E-2</v>
      </c>
      <c r="Q64" s="279">
        <v>2.6188769030618692E-2</v>
      </c>
      <c r="R64" s="279">
        <v>2.6453951890716965E-2</v>
      </c>
      <c r="S64" s="279">
        <v>2.5654211360560841E-2</v>
      </c>
      <c r="T64" s="279">
        <v>2.5916959007972251E-2</v>
      </c>
      <c r="U64" s="279">
        <v>2.6183731281865467E-2</v>
      </c>
      <c r="V64" s="279">
        <v>2.645509860573076E-2</v>
      </c>
      <c r="W64" s="279">
        <v>2.673146321424956E-2</v>
      </c>
      <c r="X64" s="279">
        <v>2.7012422366147645E-2</v>
      </c>
      <c r="Y64" s="279">
        <v>2.7298769639042705E-2</v>
      </c>
      <c r="Z64" s="279">
        <v>2.7590284158474913E-2</v>
      </c>
      <c r="AA64" s="279">
        <v>2.7887117395690806E-2</v>
      </c>
      <c r="AB64" s="279">
        <v>2.8189798486867642E-2</v>
      </c>
      <c r="AC64" s="279">
        <v>2.849840291433229E-2</v>
      </c>
      <c r="AD64" s="279">
        <v>2.8812957780799418E-2</v>
      </c>
      <c r="AE64" s="279">
        <v>2.9133788572141602E-2</v>
      </c>
      <c r="AF64" s="279">
        <v>2.9460551565145557E-2</v>
      </c>
      <c r="AG64" s="279">
        <v>2.9793985118814016E-2</v>
      </c>
      <c r="AH64" s="279">
        <v>3.0133808580737016E-2</v>
      </c>
      <c r="AI64" s="279">
        <v>3.0480237759446416E-2</v>
      </c>
      <c r="AJ64" s="279">
        <v>3.0832862314776017E-2</v>
      </c>
      <c r="AK64" s="280">
        <f t="shared" si="3"/>
        <v>0.40279453246424152</v>
      </c>
      <c r="AL64" s="281"/>
      <c r="AM64" s="281"/>
      <c r="AN64" s="281"/>
    </row>
    <row r="65" spans="1:40" ht="15" customHeight="1" x14ac:dyDescent="0.45">
      <c r="A65" s="28" t="s">
        <v>220</v>
      </c>
      <c r="B65" s="32" t="s">
        <v>157</v>
      </c>
      <c r="C65" s="38">
        <v>0.23078579707352884</v>
      </c>
      <c r="D65" s="38">
        <v>0.23477215844829896</v>
      </c>
      <c r="E65" s="38">
        <v>0.24068697701145444</v>
      </c>
      <c r="F65" s="38">
        <v>0.24576201327426175</v>
      </c>
      <c r="G65" s="38">
        <v>0.25092204555002906</v>
      </c>
      <c r="H65" s="38">
        <v>0.25521480872899521</v>
      </c>
      <c r="I65" s="38">
        <v>0.26055257222774586</v>
      </c>
      <c r="J65" s="38">
        <v>0.2659891741343588</v>
      </c>
      <c r="K65" s="38">
        <v>0.27153039714229643</v>
      </c>
      <c r="L65" s="38">
        <v>0.27716529523765349</v>
      </c>
      <c r="M65" s="38">
        <v>0.28290459391871198</v>
      </c>
      <c r="N65" s="38">
        <v>0.28976424606525769</v>
      </c>
      <c r="O65" s="38">
        <v>0.29572697836519762</v>
      </c>
      <c r="P65" s="38">
        <v>0.30179745896380278</v>
      </c>
      <c r="Q65" s="38">
        <v>0.30797992380007583</v>
      </c>
      <c r="R65" s="38">
        <v>0.31427294846171755</v>
      </c>
      <c r="S65" s="38">
        <v>0.32067764200701054</v>
      </c>
      <c r="T65" s="38">
        <v>0.32720160747564964</v>
      </c>
      <c r="U65" s="38">
        <v>0.33493356264719576</v>
      </c>
      <c r="V65" s="38">
        <v>0.34171169032402232</v>
      </c>
      <c r="W65" s="38">
        <v>0.34862283275250466</v>
      </c>
      <c r="X65" s="38">
        <v>0.35566356115427733</v>
      </c>
      <c r="Y65" s="38">
        <v>0.36284614645227592</v>
      </c>
      <c r="Z65" s="38">
        <v>0.37016964579287182</v>
      </c>
      <c r="AA65" s="38">
        <v>0.37763804806664636</v>
      </c>
      <c r="AB65" s="38">
        <v>0.38643515425747726</v>
      </c>
      <c r="AC65" s="38">
        <v>0.39422790698159665</v>
      </c>
      <c r="AD65" s="38">
        <v>0.40338140893119184</v>
      </c>
      <c r="AE65" s="38">
        <v>0.41151476358150019</v>
      </c>
      <c r="AF65" s="38">
        <v>0.42104038278520528</v>
      </c>
      <c r="AG65" s="38">
        <v>0.430771368176186</v>
      </c>
      <c r="AH65" s="38">
        <v>0.44070695049327885</v>
      </c>
      <c r="AI65" s="38">
        <v>0.45085351685847824</v>
      </c>
      <c r="AJ65" s="38">
        <v>0.4612082321251913</v>
      </c>
      <c r="AK65" s="34">
        <f t="shared" si="3"/>
        <v>0.99842554426453456</v>
      </c>
      <c r="AL65" s="35"/>
      <c r="AM65" s="35"/>
      <c r="AN65" s="35"/>
    </row>
    <row r="66" spans="1:40" ht="15" customHeight="1" x14ac:dyDescent="0.45">
      <c r="A66" s="28" t="s">
        <v>222</v>
      </c>
      <c r="B66" s="32" t="s">
        <v>224</v>
      </c>
      <c r="C66" s="38">
        <v>4.9454099372899039E-2</v>
      </c>
      <c r="D66" s="38">
        <v>5.1760790838995055E-2</v>
      </c>
      <c r="E66" s="38">
        <v>5.5040820324324856E-2</v>
      </c>
      <c r="F66" s="38">
        <v>5.555539763671051E-2</v>
      </c>
      <c r="G66" s="38">
        <v>5.5126813037506377E-2</v>
      </c>
      <c r="H66" s="38">
        <v>5.5648341752938799E-2</v>
      </c>
      <c r="I66" s="38">
        <v>5.4241427675664568E-2</v>
      </c>
      <c r="J66" s="38">
        <v>5.378457565216814E-2</v>
      </c>
      <c r="K66" s="38">
        <v>5.4306079428459289E-2</v>
      </c>
      <c r="L66" s="38">
        <v>5.483486056860052E-2</v>
      </c>
      <c r="M66" s="38">
        <v>5.5372785286580642E-2</v>
      </c>
      <c r="N66" s="38">
        <v>5.5919415907330433E-2</v>
      </c>
      <c r="O66" s="38">
        <v>5.6475638229464824E-2</v>
      </c>
      <c r="P66" s="38">
        <v>5.7040756848828707E-2</v>
      </c>
      <c r="Q66" s="38">
        <v>5.7615291867361126E-2</v>
      </c>
      <c r="R66" s="38">
        <v>5.8198694159577326E-2</v>
      </c>
      <c r="S66" s="38">
        <v>5.8790901034618599E-2</v>
      </c>
      <c r="T66" s="38">
        <v>5.9393031059936416E-2</v>
      </c>
      <c r="U66" s="38">
        <v>6.0004384187608367E-2</v>
      </c>
      <c r="V66" s="38">
        <v>6.0626267638133002E-2</v>
      </c>
      <c r="W66" s="38">
        <v>6.2373414166582312E-2</v>
      </c>
      <c r="X66" s="38">
        <v>6.3028985521011174E-2</v>
      </c>
      <c r="Y66" s="38">
        <v>6.3697129157766319E-2</v>
      </c>
      <c r="Z66" s="38">
        <v>6.4377329703108138E-2</v>
      </c>
      <c r="AA66" s="38">
        <v>6.5069940589945224E-2</v>
      </c>
      <c r="AB66" s="38">
        <v>6.5776196469357839E-2</v>
      </c>
      <c r="AC66" s="38">
        <v>6.6496273466775349E-2</v>
      </c>
      <c r="AD66" s="38">
        <v>6.7230234821865312E-2</v>
      </c>
      <c r="AE66" s="38">
        <v>6.7978840001663751E-2</v>
      </c>
      <c r="AF66" s="38">
        <v>6.8741286985339642E-2</v>
      </c>
      <c r="AG66" s="38">
        <v>6.9519298610566049E-2</v>
      </c>
      <c r="AH66" s="38">
        <v>7.0312220021719718E-2</v>
      </c>
      <c r="AI66" s="38">
        <v>7.1120554772041655E-2</v>
      </c>
      <c r="AJ66" s="38">
        <v>7.1943345401144054E-2</v>
      </c>
      <c r="AK66" s="34">
        <f t="shared" si="3"/>
        <v>0.45474988551847279</v>
      </c>
      <c r="AL66" s="35"/>
      <c r="AM66" s="35"/>
      <c r="AN66" s="35"/>
    </row>
    <row r="67" spans="1:40" ht="15" customHeight="1" x14ac:dyDescent="0.45">
      <c r="A67" s="28" t="s">
        <v>223</v>
      </c>
      <c r="B67" s="32" t="s">
        <v>226</v>
      </c>
      <c r="C67" s="38">
        <v>1.2821433170751604E-2</v>
      </c>
      <c r="D67" s="38">
        <v>1.2127200763784067E-2</v>
      </c>
      <c r="E67" s="38">
        <v>1.2240417998111271E-2</v>
      </c>
      <c r="F67" s="38">
        <v>1.2355461264476217E-2</v>
      </c>
      <c r="G67" s="38">
        <v>1.2472080015209471E-2</v>
      </c>
      <c r="H67" s="38">
        <v>1.2590904435599168E-2</v>
      </c>
      <c r="I67" s="38">
        <v>1.2711748397636296E-2</v>
      </c>
      <c r="J67" s="38">
        <v>1.2834837701973667E-2</v>
      </c>
      <c r="K67" s="38">
        <v>1.2960442131728245E-2</v>
      </c>
      <c r="L67" s="38">
        <v>1.3087168658531555E-2</v>
      </c>
      <c r="M67" s="38">
        <v>1.3216506016858863E-2</v>
      </c>
      <c r="N67" s="38">
        <v>1.3347795564203905E-2</v>
      </c>
      <c r="O67" s="38">
        <v>1.348156566885568E-2</v>
      </c>
      <c r="P67" s="38">
        <v>1.3617270793237166E-2</v>
      </c>
      <c r="Q67" s="38">
        <v>1.3755326900365867E-2</v>
      </c>
      <c r="R67" s="38">
        <v>1.3895346371776921E-2</v>
      </c>
      <c r="S67" s="38">
        <v>1.4037431666205451E-2</v>
      </c>
      <c r="T67" s="38">
        <v>1.4182132081141519E-2</v>
      </c>
      <c r="U67" s="38">
        <v>1.4328843498431899E-2</v>
      </c>
      <c r="V67" s="38">
        <v>1.4478359117924859E-2</v>
      </c>
      <c r="W67" s="38">
        <v>1.4630803893601522E-2</v>
      </c>
      <c r="X67" s="38">
        <v>1.478551453130037E-2</v>
      </c>
      <c r="Y67" s="38">
        <v>1.4943582527442338E-2</v>
      </c>
      <c r="Z67" s="38">
        <v>1.5104327151825437E-2</v>
      </c>
      <c r="AA67" s="38">
        <v>1.526803641314323E-2</v>
      </c>
      <c r="AB67" s="38">
        <v>1.5435205942513124E-2</v>
      </c>
      <c r="AC67" s="38">
        <v>1.5605625615471068E-2</v>
      </c>
      <c r="AD67" s="38">
        <v>1.5779283318463917E-2</v>
      </c>
      <c r="AE67" s="38">
        <v>1.5956520557095524E-2</v>
      </c>
      <c r="AF67" s="38">
        <v>1.6136780570171136E-2</v>
      </c>
      <c r="AG67" s="38">
        <v>1.6321062583841382E-2</v>
      </c>
      <c r="AH67" s="38">
        <v>1.6508650162484532E-2</v>
      </c>
      <c r="AI67" s="38">
        <v>1.6699935207301723E-2</v>
      </c>
      <c r="AJ67" s="38">
        <v>1.6894348449533463E-2</v>
      </c>
      <c r="AK67" s="34">
        <f t="shared" si="3"/>
        <v>0.31766458745602932</v>
      </c>
      <c r="AL67" s="35"/>
      <c r="AM67" s="35"/>
      <c r="AN67" s="35"/>
    </row>
    <row r="68" spans="1:40" ht="15" customHeight="1" x14ac:dyDescent="0.45">
      <c r="A68" s="28" t="s">
        <v>225</v>
      </c>
      <c r="B68" s="32" t="s">
        <v>228</v>
      </c>
      <c r="C68" s="38">
        <v>6.2275532543650647E-2</v>
      </c>
      <c r="D68" s="38">
        <v>6.5300311804991115E-2</v>
      </c>
      <c r="E68" s="38">
        <v>6.496837245151367E-2</v>
      </c>
      <c r="F68" s="38">
        <v>6.367814651691589E-2</v>
      </c>
      <c r="G68" s="38">
        <v>6.3319790846448079E-2</v>
      </c>
      <c r="H68" s="38">
        <v>6.2954522177995839E-2</v>
      </c>
      <c r="I68" s="38">
        <v>6.2580915188363298E-2</v>
      </c>
      <c r="J68" s="38">
        <v>6.3186893302024205E-2</v>
      </c>
      <c r="K68" s="38">
        <v>6.4802210658641224E-2</v>
      </c>
      <c r="L68" s="38">
        <v>6.6442548574083285E-2</v>
      </c>
      <c r="M68" s="38">
        <v>6.7099184393283454E-2</v>
      </c>
      <c r="N68" s="38">
        <v>6.8792484830897047E-2</v>
      </c>
      <c r="O68" s="38">
        <v>7.0518958883245095E-2</v>
      </c>
      <c r="P68" s="38">
        <v>7.122880107231748E-2</v>
      </c>
      <c r="Q68" s="38">
        <v>7.3009042778864983E-2</v>
      </c>
      <c r="R68" s="38">
        <v>7.3752223050200572E-2</v>
      </c>
      <c r="S68" s="38">
        <v>7.4506368074475082E-2</v>
      </c>
      <c r="T68" s="38">
        <v>7.636532659076202E-2</v>
      </c>
      <c r="U68" s="38">
        <v>7.7155311145402528E-2</v>
      </c>
      <c r="V68" s="38">
        <v>7.796039525036462E-2</v>
      </c>
      <c r="W68" s="38">
        <v>7.8781251734777416E-2</v>
      </c>
      <c r="X68" s="38">
        <v>7.9614309014694296E-2</v>
      </c>
      <c r="Y68" s="38">
        <v>8.1614950726800459E-2</v>
      </c>
      <c r="Z68" s="38">
        <v>8.24928636753543E-2</v>
      </c>
      <c r="AA68" s="38">
        <v>8.4561432442024034E-2</v>
      </c>
      <c r="AB68" s="38">
        <v>8.5487294450841911E-2</v>
      </c>
      <c r="AC68" s="38">
        <v>8.7631589994568299E-2</v>
      </c>
      <c r="AD68" s="38">
        <v>8.8606744788297373E-2</v>
      </c>
      <c r="AE68" s="38">
        <v>9.0829424709620674E-2</v>
      </c>
      <c r="AF68" s="38">
        <v>9.1855520168666466E-2</v>
      </c>
      <c r="AG68" s="38">
        <v>9.4159976445238755E-2</v>
      </c>
      <c r="AH68" s="38">
        <v>9.5242212475872307E-2</v>
      </c>
      <c r="AI68" s="38">
        <v>9.7630390442686996E-2</v>
      </c>
      <c r="AJ68" s="38">
        <v>9.876696016650334E-2</v>
      </c>
      <c r="AK68" s="34">
        <f t="shared" si="3"/>
        <v>0.58596733150816238</v>
      </c>
      <c r="AL68" s="35"/>
      <c r="AM68" s="35"/>
      <c r="AN68" s="35"/>
    </row>
    <row r="69" spans="1:40" ht="15" customHeight="1" x14ac:dyDescent="0.45">
      <c r="A69" s="28" t="s">
        <v>227</v>
      </c>
      <c r="B69" s="31" t="s">
        <v>229</v>
      </c>
      <c r="C69" s="39">
        <v>3.5487736404182915</v>
      </c>
      <c r="D69" s="39">
        <v>3.5929743067671334</v>
      </c>
      <c r="E69" s="39">
        <v>3.6574686864350801</v>
      </c>
      <c r="F69" s="39">
        <v>3.6232405450230813</v>
      </c>
      <c r="G69" s="39">
        <v>3.6127644578948339</v>
      </c>
      <c r="H69" s="39">
        <v>3.6158752120402777</v>
      </c>
      <c r="I69" s="39">
        <v>3.5981610704322833</v>
      </c>
      <c r="J69" s="39">
        <v>3.5867153839983574</v>
      </c>
      <c r="K69" s="39">
        <v>3.5704115681323429</v>
      </c>
      <c r="L69" s="39">
        <v>3.5580016237830283</v>
      </c>
      <c r="M69" s="39">
        <v>3.5441837074555678</v>
      </c>
      <c r="N69" s="39">
        <v>3.5375889505820739</v>
      </c>
      <c r="O69" s="39">
        <v>3.525333388851994</v>
      </c>
      <c r="P69" s="39">
        <v>3.5139848558119411</v>
      </c>
      <c r="Q69" s="39">
        <v>3.5069968172122574</v>
      </c>
      <c r="R69" s="39">
        <v>3.5020445439073482</v>
      </c>
      <c r="S69" s="39">
        <v>3.4983105890458717</v>
      </c>
      <c r="T69" s="39">
        <v>3.5035448875648214</v>
      </c>
      <c r="U69" s="39">
        <v>3.5109762104261732</v>
      </c>
      <c r="V69" s="39">
        <v>3.5253949155704887</v>
      </c>
      <c r="W69" s="39">
        <v>3.5468008267807209</v>
      </c>
      <c r="X69" s="39">
        <v>3.5684379540170861</v>
      </c>
      <c r="Y69" s="39">
        <v>3.5949998516804915</v>
      </c>
      <c r="Z69" s="39">
        <v>3.620777452331108</v>
      </c>
      <c r="AA69" s="39">
        <v>3.6527513957581377</v>
      </c>
      <c r="AB69" s="39">
        <v>3.6887231690188247</v>
      </c>
      <c r="AC69" s="39">
        <v>3.7264253511663128</v>
      </c>
      <c r="AD69" s="39">
        <v>3.7693848542253217</v>
      </c>
      <c r="AE69" s="39">
        <v>3.8130155472469349</v>
      </c>
      <c r="AF69" s="39">
        <v>3.8595409060279948</v>
      </c>
      <c r="AG69" s="39">
        <v>3.9115977661159369</v>
      </c>
      <c r="AH69" s="39">
        <v>3.9666548436787479</v>
      </c>
      <c r="AI69" s="39">
        <v>4.0142769060339214</v>
      </c>
      <c r="AJ69" s="39">
        <v>4.068457834061495</v>
      </c>
      <c r="AK69" s="34">
        <f t="shared" si="3"/>
        <v>0.14644050207213236</v>
      </c>
      <c r="AL69" s="35"/>
      <c r="AM69" s="35"/>
      <c r="AN69" s="35"/>
    </row>
    <row r="70" spans="1:40" ht="15.75" customHeight="1" x14ac:dyDescent="0.45">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34"/>
      <c r="AL70" s="11"/>
      <c r="AM70" s="11"/>
      <c r="AN70" s="11"/>
    </row>
    <row r="71" spans="1:40" ht="15" customHeight="1" x14ac:dyDescent="0.45">
      <c r="B71" s="31" t="s">
        <v>231</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34"/>
      <c r="AL71" s="11"/>
      <c r="AM71" s="11"/>
      <c r="AN71" s="11"/>
    </row>
    <row r="72" spans="1:40" ht="15" customHeight="1" x14ac:dyDescent="0.45">
      <c r="A72" s="28" t="s">
        <v>230</v>
      </c>
      <c r="B72" s="32" t="s">
        <v>207</v>
      </c>
      <c r="C72" s="38">
        <v>0.76562272362488137</v>
      </c>
      <c r="D72" s="38">
        <v>0.77179036340287255</v>
      </c>
      <c r="E72" s="38">
        <v>0.77523596083921964</v>
      </c>
      <c r="F72" s="38">
        <v>0.77400909927756012</v>
      </c>
      <c r="G72" s="38">
        <v>0.76892399564383906</v>
      </c>
      <c r="H72" s="38">
        <v>0.76180660951436918</v>
      </c>
      <c r="I72" s="38">
        <v>0.75163121207706607</v>
      </c>
      <c r="J72" s="38">
        <v>0.74027134124893235</v>
      </c>
      <c r="K72" s="38">
        <v>0.72868884760369002</v>
      </c>
      <c r="L72" s="38">
        <v>0.71983216964599217</v>
      </c>
      <c r="M72" s="38">
        <v>0.71279876332543801</v>
      </c>
      <c r="N72" s="38">
        <v>0.70763479039094512</v>
      </c>
      <c r="O72" s="38">
        <v>0.70132474383135401</v>
      </c>
      <c r="P72" s="38">
        <v>0.69693433822568884</v>
      </c>
      <c r="Q72" s="38">
        <v>0.69243105316955822</v>
      </c>
      <c r="R72" s="38">
        <v>0.68886090723426974</v>
      </c>
      <c r="S72" s="38">
        <v>0.68518122842164586</v>
      </c>
      <c r="T72" s="38">
        <v>0.6835597938352681</v>
      </c>
      <c r="U72" s="38">
        <v>0.68186800213191323</v>
      </c>
      <c r="V72" s="38">
        <v>0.68342338064804464</v>
      </c>
      <c r="W72" s="38">
        <v>0.68499374486514508</v>
      </c>
      <c r="X72" s="38">
        <v>0.68881677033676503</v>
      </c>
      <c r="Y72" s="38">
        <v>0.69270627959070863</v>
      </c>
      <c r="Z72" s="38">
        <v>0.69780427017476143</v>
      </c>
      <c r="AA72" s="38">
        <v>0.70414971424119288</v>
      </c>
      <c r="AB72" s="38">
        <v>0.71061783685645508</v>
      </c>
      <c r="AC72" s="38">
        <v>0.71839724013212647</v>
      </c>
      <c r="AD72" s="38">
        <v>0.72632664405765202</v>
      </c>
      <c r="AE72" s="38">
        <v>0.7356281614465755</v>
      </c>
      <c r="AF72" s="38">
        <v>0.74510645000180642</v>
      </c>
      <c r="AG72" s="38">
        <v>0.75353954029667114</v>
      </c>
      <c r="AH72" s="38">
        <v>0.7646453927362018</v>
      </c>
      <c r="AI72" s="38">
        <v>0.77470604305259638</v>
      </c>
      <c r="AJ72" s="38">
        <v>0.78623798902678854</v>
      </c>
      <c r="AK72" s="34">
        <f t="shared" ref="AK72:AK85" si="4">(AJ72-C72)/C72</f>
        <v>2.6926140990569222E-2</v>
      </c>
      <c r="AL72" s="35"/>
      <c r="AM72" s="35"/>
      <c r="AN72" s="35"/>
    </row>
    <row r="73" spans="1:40" ht="15" customHeight="1" x14ac:dyDescent="0.45">
      <c r="A73" s="28" t="s">
        <v>232</v>
      </c>
      <c r="B73" s="32" t="s">
        <v>147</v>
      </c>
      <c r="C73" s="38">
        <v>4.2127566132469554E-2</v>
      </c>
      <c r="D73" s="38">
        <v>4.3442092311299411E-2</v>
      </c>
      <c r="E73" s="38">
        <v>4.4778972467247338E-2</v>
      </c>
      <c r="F73" s="38">
        <v>4.5197611636645839E-2</v>
      </c>
      <c r="G73" s="38">
        <v>4.5622190100005282E-2</v>
      </c>
      <c r="H73" s="38">
        <v>4.605380007139763E-2</v>
      </c>
      <c r="I73" s="38">
        <v>4.6492652293426764E-2</v>
      </c>
      <c r="J73" s="38">
        <v>4.6939266023710374E-2</v>
      </c>
      <c r="K73" s="38">
        <v>4.7394396592109922E-2</v>
      </c>
      <c r="L73" s="38">
        <v>4.7855878314414999E-2</v>
      </c>
      <c r="M73" s="38">
        <v>4.8325339886470371E-2</v>
      </c>
      <c r="N73" s="38">
        <v>4.8802399337306554E-2</v>
      </c>
      <c r="O73" s="38">
        <v>4.9287829727532935E-2</v>
      </c>
      <c r="P73" s="38">
        <v>4.9781024158977775E-2</v>
      </c>
      <c r="Q73" s="38">
        <v>5.1329987300012633E-2</v>
      </c>
      <c r="R73" s="38">
        <v>5.184974570580525E-2</v>
      </c>
      <c r="S73" s="38">
        <v>5.2377348194478389E-2</v>
      </c>
      <c r="T73" s="38">
        <v>5.399366459994219E-2</v>
      </c>
      <c r="U73" s="38">
        <v>5.4549440170553055E-2</v>
      </c>
      <c r="V73" s="38">
        <v>5.6217084537177872E-2</v>
      </c>
      <c r="W73" s="38">
        <v>5.6804359330280316E-2</v>
      </c>
      <c r="X73" s="38">
        <v>5.8526915126653235E-2</v>
      </c>
      <c r="Y73" s="38">
        <v>6.0284782952885974E-2</v>
      </c>
      <c r="Z73" s="38">
        <v>6.0928544183298773E-2</v>
      </c>
      <c r="AA73" s="38">
        <v>6.2746014140304326E-2</v>
      </c>
      <c r="AB73" s="38">
        <v>6.3427046595452202E-2</v>
      </c>
      <c r="AC73" s="38">
        <v>6.530884001201151E-2</v>
      </c>
      <c r="AD73" s="38">
        <v>6.7230234821865312E-2</v>
      </c>
      <c r="AE73" s="38">
        <v>6.7978840001663751E-2</v>
      </c>
      <c r="AF73" s="38">
        <v>6.9968809967220685E-2</v>
      </c>
      <c r="AG73" s="38">
        <v>7.2002130703800529E-2</v>
      </c>
      <c r="AH73" s="38">
        <v>7.2823370736781121E-2</v>
      </c>
      <c r="AI73" s="38">
        <v>7.4930584491972443E-2</v>
      </c>
      <c r="AJ73" s="38">
        <v>7.708215578694004E-2</v>
      </c>
      <c r="AK73" s="34">
        <f t="shared" si="4"/>
        <v>0.82973199886640159</v>
      </c>
      <c r="AL73" s="35"/>
      <c r="AM73" s="35"/>
      <c r="AN73" s="35"/>
    </row>
    <row r="74" spans="1:40" ht="15" customHeight="1" x14ac:dyDescent="0.45">
      <c r="A74" s="28" t="s">
        <v>233</v>
      </c>
      <c r="B74" s="32" t="s">
        <v>153</v>
      </c>
      <c r="C74" s="38">
        <v>1.0073983205590544E-2</v>
      </c>
      <c r="D74" s="38">
        <v>1.0167298200516884E-2</v>
      </c>
      <c r="E74" s="38">
        <v>1.1194743116811835E-2</v>
      </c>
      <c r="F74" s="38">
        <v>1.129940290916146E-2</v>
      </c>
      <c r="G74" s="38">
        <v>1.140554752500132E-2</v>
      </c>
      <c r="H74" s="38">
        <v>1.1513450017849407E-2</v>
      </c>
      <c r="I74" s="38">
        <v>1.1623163073356691E-2</v>
      </c>
      <c r="J74" s="38">
        <v>1.1734816505927594E-2</v>
      </c>
      <c r="K74" s="38">
        <v>1.184859914802748E-2</v>
      </c>
      <c r="L74" s="38">
        <v>1.196396957860375E-2</v>
      </c>
      <c r="M74" s="38">
        <v>1.2081334971617593E-2</v>
      </c>
      <c r="N74" s="38">
        <v>1.2200599834326638E-2</v>
      </c>
      <c r="O74" s="38">
        <v>1.2321957431883234E-2</v>
      </c>
      <c r="P74" s="38">
        <v>1.2445256039744444E-2</v>
      </c>
      <c r="Q74" s="38">
        <v>1.2570609134696972E-2</v>
      </c>
      <c r="R74" s="38">
        <v>1.2697896907544142E-2</v>
      </c>
      <c r="S74" s="38">
        <v>1.2827105680280421E-2</v>
      </c>
      <c r="T74" s="38">
        <v>1.2958479503986126E-2</v>
      </c>
      <c r="U74" s="38">
        <v>1.3091865640932733E-2</v>
      </c>
      <c r="V74" s="38">
        <v>1.322754930286538E-2</v>
      </c>
      <c r="W74" s="38">
        <v>1.336573160712478E-2</v>
      </c>
      <c r="X74" s="38">
        <v>1.3506211183073822E-2</v>
      </c>
      <c r="Y74" s="38">
        <v>1.3649384819521352E-2</v>
      </c>
      <c r="Z74" s="38">
        <v>1.3795142079237457E-2</v>
      </c>
      <c r="AA74" s="38">
        <v>1.3943558697845403E-2</v>
      </c>
      <c r="AB74" s="38">
        <v>1.4094899243433821E-2</v>
      </c>
      <c r="AC74" s="38">
        <v>1.4249201457166145E-2</v>
      </c>
      <c r="AD74" s="38">
        <v>1.4406478890399709E-2</v>
      </c>
      <c r="AE74" s="38">
        <v>1.4566894286070801E-2</v>
      </c>
      <c r="AF74" s="38">
        <v>1.4730275782572778E-2</v>
      </c>
      <c r="AG74" s="38">
        <v>1.4896992559407008E-2</v>
      </c>
      <c r="AH74" s="38">
        <v>1.5066904290368508E-2</v>
      </c>
      <c r="AI74" s="38">
        <v>1.5240118879723208E-2</v>
      </c>
      <c r="AJ74" s="38">
        <v>1.5416431157388008E-2</v>
      </c>
      <c r="AK74" s="34">
        <f t="shared" si="4"/>
        <v>0.53032130814280876</v>
      </c>
      <c r="AL74" s="35"/>
      <c r="AM74" s="35"/>
      <c r="AN74" s="35"/>
    </row>
    <row r="75" spans="1:40" ht="15" customHeight="1" x14ac:dyDescent="0.45">
      <c r="A75" s="28" t="s">
        <v>234</v>
      </c>
      <c r="B75" s="32" t="s">
        <v>211</v>
      </c>
      <c r="C75" s="38">
        <v>0.62171428579200005</v>
      </c>
      <c r="D75" s="38">
        <v>0.63439386635694062</v>
      </c>
      <c r="E75" s="38">
        <v>0.64595160875842861</v>
      </c>
      <c r="F75" s="38">
        <v>0.64598336802450795</v>
      </c>
      <c r="G75" s="38">
        <v>0.64370486232493451</v>
      </c>
      <c r="H75" s="38">
        <v>0.64374739915494783</v>
      </c>
      <c r="I75" s="38">
        <v>0.64379114222944167</v>
      </c>
      <c r="J75" s="38">
        <v>0.64384024208997737</v>
      </c>
      <c r="K75" s="38">
        <v>0.64158978772262221</v>
      </c>
      <c r="L75" s="38">
        <v>0.63930780238905371</v>
      </c>
      <c r="M75" s="38">
        <v>0.63473765402161209</v>
      </c>
      <c r="N75" s="38">
        <v>0.63246829931141979</v>
      </c>
      <c r="O75" s="38">
        <v>0.62789838764886541</v>
      </c>
      <c r="P75" s="38">
        <v>0.62331824417189963</v>
      </c>
      <c r="Q75" s="38">
        <v>0.61874146839770805</v>
      </c>
      <c r="R75" s="38">
        <v>0.61646535995826379</v>
      </c>
      <c r="S75" s="38">
        <v>0.61187779460296399</v>
      </c>
      <c r="T75" s="38">
        <v>0.61191794574110936</v>
      </c>
      <c r="U75" s="38">
        <v>0.61194911362223503</v>
      </c>
      <c r="V75" s="38">
        <v>0.61430129194134209</v>
      </c>
      <c r="W75" s="38">
        <v>0.61666109685623627</v>
      </c>
      <c r="X75" s="38">
        <v>0.61900981728727933</v>
      </c>
      <c r="Y75" s="38">
        <v>0.6236849278183435</v>
      </c>
      <c r="Z75" s="38">
        <v>0.62604324406204426</v>
      </c>
      <c r="AA75" s="38">
        <v>0.62840307025739384</v>
      </c>
      <c r="AB75" s="38">
        <v>0.63308329192364599</v>
      </c>
      <c r="AC75" s="38">
        <v>0.63776337561086072</v>
      </c>
      <c r="AD75" s="38">
        <v>0.64475314101038228</v>
      </c>
      <c r="AE75" s="38">
        <v>0.64943753250197578</v>
      </c>
      <c r="AF75" s="38">
        <v>0.6564236083143844</v>
      </c>
      <c r="AG75" s="38">
        <v>0.66573617043246103</v>
      </c>
      <c r="AH75" s="38">
        <v>0.67272932635775651</v>
      </c>
      <c r="AI75" s="38">
        <v>0.67972555550120117</v>
      </c>
      <c r="AJ75" s="38">
        <v>0.6867108119340688</v>
      </c>
      <c r="AK75" s="34">
        <f t="shared" si="4"/>
        <v>0.10454404479264917</v>
      </c>
      <c r="AL75" s="35"/>
      <c r="AM75" s="35"/>
      <c r="AN75" s="35"/>
    </row>
    <row r="76" spans="1:40" ht="15" customHeight="1" x14ac:dyDescent="0.45">
      <c r="A76" s="28" t="s">
        <v>235</v>
      </c>
      <c r="B76" s="32" t="s">
        <v>213</v>
      </c>
      <c r="C76" s="38">
        <v>1.8316333101073717E-3</v>
      </c>
      <c r="D76" s="38">
        <v>1.8485996728212517E-3</v>
      </c>
      <c r="E76" s="38">
        <v>1.8657905194686391E-3</v>
      </c>
      <c r="F76" s="38">
        <v>1.8832338181935769E-3</v>
      </c>
      <c r="G76" s="38">
        <v>1.9009245875002201E-3</v>
      </c>
      <c r="H76" s="38">
        <v>1.9189083363082347E-3</v>
      </c>
      <c r="I76" s="38">
        <v>1.9371938455594487E-3</v>
      </c>
      <c r="J76" s="38">
        <v>1.9558027509879324E-3</v>
      </c>
      <c r="K76" s="38">
        <v>1.9747665246712467E-3</v>
      </c>
      <c r="L76" s="38">
        <v>1.9939949297672916E-3</v>
      </c>
      <c r="M76" s="38">
        <v>2.0135558286029321E-3</v>
      </c>
      <c r="N76" s="38">
        <v>3.0501499585816596E-3</v>
      </c>
      <c r="O76" s="38">
        <v>3.0804893579708084E-3</v>
      </c>
      <c r="P76" s="38">
        <v>3.111314009936111E-3</v>
      </c>
      <c r="Q76" s="38">
        <v>3.1426522836742431E-3</v>
      </c>
      <c r="R76" s="38">
        <v>3.1744742268860356E-3</v>
      </c>
      <c r="S76" s="38">
        <v>3.2067764200701052E-3</v>
      </c>
      <c r="T76" s="38">
        <v>3.2396198759965314E-3</v>
      </c>
      <c r="U76" s="38">
        <v>3.2729664102331833E-3</v>
      </c>
      <c r="V76" s="38">
        <v>3.3068873257163451E-3</v>
      </c>
      <c r="W76" s="38">
        <v>3.3414329017811949E-3</v>
      </c>
      <c r="X76" s="38">
        <v>3.3765527957684556E-3</v>
      </c>
      <c r="Y76" s="38">
        <v>3.4123462048803381E-3</v>
      </c>
      <c r="Z76" s="38">
        <v>3.4487855198093642E-3</v>
      </c>
      <c r="AA76" s="38">
        <v>3.4858896744613507E-3</v>
      </c>
      <c r="AB76" s="38">
        <v>3.5237248108584552E-3</v>
      </c>
      <c r="AC76" s="38">
        <v>3.5623003642915362E-3</v>
      </c>
      <c r="AD76" s="38">
        <v>3.6016197225999273E-3</v>
      </c>
      <c r="AE76" s="38">
        <v>3.6417235715177003E-3</v>
      </c>
      <c r="AF76" s="38">
        <v>3.6825689456431946E-3</v>
      </c>
      <c r="AG76" s="38">
        <v>3.724248139851752E-3</v>
      </c>
      <c r="AH76" s="38">
        <v>3.7667260725921269E-3</v>
      </c>
      <c r="AI76" s="38">
        <v>3.810029719930802E-3</v>
      </c>
      <c r="AJ76" s="38">
        <v>3.8541077893470021E-3</v>
      </c>
      <c r="AK76" s="34">
        <f t="shared" si="4"/>
        <v>1.1041917986963621</v>
      </c>
      <c r="AL76" s="35"/>
      <c r="AM76" s="35"/>
      <c r="AN76" s="35"/>
    </row>
    <row r="77" spans="1:40" ht="15" customHeight="1" x14ac:dyDescent="0.45">
      <c r="A77" s="28" t="s">
        <v>236</v>
      </c>
      <c r="B77" s="32" t="s">
        <v>215</v>
      </c>
      <c r="C77" s="38">
        <v>5.7142857149999997E-2</v>
      </c>
      <c r="D77" s="38">
        <v>5.7672169668812785E-2</v>
      </c>
      <c r="E77" s="38">
        <v>5.7674250782002556E-2</v>
      </c>
      <c r="F77" s="38">
        <v>5.5370002973529252E-2</v>
      </c>
      <c r="G77" s="38">
        <v>5.5372461275263171E-2</v>
      </c>
      <c r="H77" s="38">
        <v>5.5376120357414856E-2</v>
      </c>
      <c r="I77" s="38">
        <v>5.3072388069093757E-2</v>
      </c>
      <c r="J77" s="38">
        <v>5.5384106846449663E-2</v>
      </c>
      <c r="K77" s="38">
        <v>5.5389046422096883E-2</v>
      </c>
      <c r="L77" s="38">
        <v>5.5391289737679747E-2</v>
      </c>
      <c r="M77" s="38">
        <v>5.5395286169158869E-2</v>
      </c>
      <c r="N77" s="38">
        <v>5.539868315136523E-2</v>
      </c>
      <c r="O77" s="38">
        <v>5.5402798910194E-2</v>
      </c>
      <c r="P77" s="38">
        <v>5.5406066148613306E-2</v>
      </c>
      <c r="Q77" s="38">
        <v>5.5409683737108181E-2</v>
      </c>
      <c r="R77" s="38">
        <v>5.5412616625461916E-2</v>
      </c>
      <c r="S77" s="38">
        <v>5.5415347435740135E-2</v>
      </c>
      <c r="T77" s="38">
        <v>5.5418983765232542E-2</v>
      </c>
      <c r="U77" s="38">
        <v>5.5421806516730718E-2</v>
      </c>
      <c r="V77" s="38">
        <v>5.5425680475910559E-2</v>
      </c>
      <c r="W77" s="38">
        <v>5.5430210953369544E-2</v>
      </c>
      <c r="X77" s="38">
        <v>5.5433714980950385E-2</v>
      </c>
      <c r="Y77" s="38">
        <v>5.5438660250519425E-2</v>
      </c>
      <c r="Z77" s="38">
        <v>5.5442944123575873E-2</v>
      </c>
      <c r="AA77" s="38">
        <v>5.5447329728593557E-2</v>
      </c>
      <c r="AB77" s="38">
        <v>5.5452551117399634E-2</v>
      </c>
      <c r="AC77" s="38">
        <v>5.5457684835727022E-2</v>
      </c>
      <c r="AD77" s="38">
        <v>5.5462635785839327E-2</v>
      </c>
      <c r="AE77" s="38">
        <v>5.5467974306218561E-2</v>
      </c>
      <c r="AF77" s="38">
        <v>5.5472417604032487E-2</v>
      </c>
      <c r="AG77" s="38">
        <v>5.5478014202705081E-2</v>
      </c>
      <c r="AH77" s="38">
        <v>5.5482831039814967E-2</v>
      </c>
      <c r="AI77" s="38">
        <v>5.548780044907764E-2</v>
      </c>
      <c r="AJ77" s="38">
        <v>5.5491782782551007E-2</v>
      </c>
      <c r="AK77" s="34">
        <f t="shared" si="4"/>
        <v>-2.8893801426745608E-2</v>
      </c>
      <c r="AL77" s="35"/>
      <c r="AM77" s="35"/>
      <c r="AN77" s="35"/>
    </row>
    <row r="78" spans="1:40" ht="15" customHeight="1" x14ac:dyDescent="0.45">
      <c r="A78" s="28" t="s">
        <v>237</v>
      </c>
      <c r="B78" s="32" t="s">
        <v>217</v>
      </c>
      <c r="C78" s="38">
        <v>9.1428571440000002E-3</v>
      </c>
      <c r="D78" s="38">
        <v>9.2275471470100456E-3</v>
      </c>
      <c r="E78" s="38">
        <v>9.2278801251204096E-3</v>
      </c>
      <c r="F78" s="38">
        <v>9.2283338289215425E-3</v>
      </c>
      <c r="G78" s="38">
        <v>9.2287435458771969E-3</v>
      </c>
      <c r="H78" s="38">
        <v>9.2293533929024771E-3</v>
      </c>
      <c r="I78" s="38">
        <v>9.2299805337554362E-3</v>
      </c>
      <c r="J78" s="38">
        <v>9.2306844744082777E-3</v>
      </c>
      <c r="K78" s="38">
        <v>9.2315077370161477E-3</v>
      </c>
      <c r="L78" s="38">
        <v>6.9239112172099684E-3</v>
      </c>
      <c r="M78" s="38">
        <v>6.9244107711448587E-3</v>
      </c>
      <c r="N78" s="38">
        <v>6.9248353939206538E-3</v>
      </c>
      <c r="O78" s="38">
        <v>6.92534986377425E-3</v>
      </c>
      <c r="P78" s="38">
        <v>6.9257582685766633E-3</v>
      </c>
      <c r="Q78" s="38">
        <v>6.9262104671385227E-3</v>
      </c>
      <c r="R78" s="38">
        <v>6.9265770781827395E-3</v>
      </c>
      <c r="S78" s="38">
        <v>6.9269184294675169E-3</v>
      </c>
      <c r="T78" s="38">
        <v>6.9273729706540678E-3</v>
      </c>
      <c r="U78" s="38">
        <v>6.9277258145913397E-3</v>
      </c>
      <c r="V78" s="38">
        <v>6.9282100594888199E-3</v>
      </c>
      <c r="W78" s="38">
        <v>6.928776369171193E-3</v>
      </c>
      <c r="X78" s="38">
        <v>6.9292143726187982E-3</v>
      </c>
      <c r="Y78" s="38">
        <v>6.9298325313149282E-3</v>
      </c>
      <c r="Z78" s="38">
        <v>4.6202453436313233E-3</v>
      </c>
      <c r="AA78" s="38">
        <v>4.6206108107161303E-3</v>
      </c>
      <c r="AB78" s="38">
        <v>4.6210459264499704E-3</v>
      </c>
      <c r="AC78" s="38">
        <v>4.6214737363105855E-3</v>
      </c>
      <c r="AD78" s="38">
        <v>4.6218863154866112E-3</v>
      </c>
      <c r="AE78" s="38">
        <v>4.6223311921848812E-3</v>
      </c>
      <c r="AF78" s="38">
        <v>4.6227014670027081E-3</v>
      </c>
      <c r="AG78" s="38">
        <v>4.623167850225424E-3</v>
      </c>
      <c r="AH78" s="38">
        <v>4.6235692533179145E-3</v>
      </c>
      <c r="AI78" s="38">
        <v>4.6239833707564706E-3</v>
      </c>
      <c r="AJ78" s="38">
        <v>4.6243152318792505E-3</v>
      </c>
      <c r="AK78" s="34">
        <f t="shared" si="4"/>
        <v>-0.49421552157643006</v>
      </c>
      <c r="AL78" s="35"/>
      <c r="AM78" s="35"/>
      <c r="AN78" s="35"/>
    </row>
    <row r="79" spans="1:40" ht="15" customHeight="1" x14ac:dyDescent="0.45">
      <c r="A79" s="28" t="s">
        <v>238</v>
      </c>
      <c r="B79" s="32" t="s">
        <v>219</v>
      </c>
      <c r="C79" s="38">
        <v>9.8285714297999996E-2</v>
      </c>
      <c r="D79" s="38">
        <v>9.4582358256852961E-2</v>
      </c>
      <c r="E79" s="38">
        <v>0.1084275914701648</v>
      </c>
      <c r="F79" s="38">
        <v>9.2283338289215422E-2</v>
      </c>
      <c r="G79" s="38">
        <v>8.9980249572302662E-2</v>
      </c>
      <c r="H79" s="38">
        <v>9.6908210625475999E-2</v>
      </c>
      <c r="I79" s="38">
        <v>9.6914795604432072E-2</v>
      </c>
      <c r="J79" s="38">
        <v>9.6922186981286906E-2</v>
      </c>
      <c r="K79" s="38">
        <v>9.6930831238669538E-2</v>
      </c>
      <c r="L79" s="38">
        <v>9.6934757040939554E-2</v>
      </c>
      <c r="M79" s="38">
        <v>9.6941750796028014E-2</v>
      </c>
      <c r="N79" s="38">
        <v>9.6947695514889146E-2</v>
      </c>
      <c r="O79" s="38">
        <v>9.6954898092839484E-2</v>
      </c>
      <c r="P79" s="38">
        <v>9.6960615760073282E-2</v>
      </c>
      <c r="Q79" s="38">
        <v>9.6966946539939314E-2</v>
      </c>
      <c r="R79" s="38">
        <v>9.697207909455835E-2</v>
      </c>
      <c r="S79" s="38">
        <v>9.6976858012545228E-2</v>
      </c>
      <c r="T79" s="38">
        <v>9.698322158915694E-2</v>
      </c>
      <c r="U79" s="38">
        <v>9.4678919466081646E-2</v>
      </c>
      <c r="V79" s="38">
        <v>9.4685537479680545E-2</v>
      </c>
      <c r="W79" s="38">
        <v>9.4693277045339641E-2</v>
      </c>
      <c r="X79" s="38">
        <v>9.4699263092456909E-2</v>
      </c>
      <c r="Y79" s="38">
        <v>9.470771126130402E-2</v>
      </c>
      <c r="Z79" s="38">
        <v>9.4715029544442123E-2</v>
      </c>
      <c r="AA79" s="38">
        <v>9.4722521619680658E-2</v>
      </c>
      <c r="AB79" s="38">
        <v>9.4731441492224386E-2</v>
      </c>
      <c r="AC79" s="38">
        <v>9.4740211594367005E-2</v>
      </c>
      <c r="AD79" s="38">
        <v>9.4748669467475524E-2</v>
      </c>
      <c r="AE79" s="38">
        <v>9.4757789439790047E-2</v>
      </c>
      <c r="AF79" s="38">
        <v>9.4765380073555505E-2</v>
      </c>
      <c r="AG79" s="38">
        <v>9.4774940929621174E-2</v>
      </c>
      <c r="AH79" s="38">
        <v>9.4783169693017241E-2</v>
      </c>
      <c r="AI79" s="38">
        <v>9.4791659100507644E-2</v>
      </c>
      <c r="AJ79" s="38">
        <v>9.4798462253524632E-2</v>
      </c>
      <c r="AK79" s="34">
        <f t="shared" si="4"/>
        <v>-3.5480762075982858E-2</v>
      </c>
      <c r="AL79" s="35"/>
      <c r="AM79" s="35"/>
      <c r="AN79" s="35"/>
    </row>
    <row r="80" spans="1:40" ht="15" customHeight="1" x14ac:dyDescent="0.45">
      <c r="A80" s="28" t="s">
        <v>239</v>
      </c>
      <c r="B80" s="32" t="s">
        <v>221</v>
      </c>
      <c r="C80" s="38">
        <v>1.1905616515697917E-2</v>
      </c>
      <c r="D80" s="38">
        <v>1.2015897873338137E-2</v>
      </c>
      <c r="E80" s="38">
        <v>1.2127638376546155E-2</v>
      </c>
      <c r="F80" s="38">
        <v>1.224101981825825E-2</v>
      </c>
      <c r="G80" s="38">
        <v>1.2356009818751431E-2</v>
      </c>
      <c r="H80" s="38">
        <v>1.2472904186003525E-2</v>
      </c>
      <c r="I80" s="38">
        <v>1.2591759996136417E-2</v>
      </c>
      <c r="J80" s="38">
        <v>1.2712717881421559E-2</v>
      </c>
      <c r="K80" s="38">
        <v>1.2835982410363104E-2</v>
      </c>
      <c r="L80" s="38">
        <v>1.2960967043487395E-2</v>
      </c>
      <c r="M80" s="38">
        <v>1.3088112885919061E-2</v>
      </c>
      <c r="N80" s="38">
        <v>1.3217316487187193E-2</v>
      </c>
      <c r="O80" s="38">
        <v>1.3348787217873503E-2</v>
      </c>
      <c r="P80" s="38">
        <v>1.3482360709723149E-2</v>
      </c>
      <c r="Q80" s="38">
        <v>1.361815989592172E-2</v>
      </c>
      <c r="R80" s="38">
        <v>1.3756054983172823E-2</v>
      </c>
      <c r="S80" s="38">
        <v>1.3896031153637124E-2</v>
      </c>
      <c r="T80" s="38">
        <v>1.4038352795984969E-2</v>
      </c>
      <c r="U80" s="38">
        <v>1.4182854444343794E-2</v>
      </c>
      <c r="V80" s="38">
        <v>1.4329845078104163E-2</v>
      </c>
      <c r="W80" s="38">
        <v>1.447954257438518E-2</v>
      </c>
      <c r="X80" s="38">
        <v>1.4631728781663309E-2</v>
      </c>
      <c r="Y80" s="38">
        <v>1.4786833554481465E-2</v>
      </c>
      <c r="Z80" s="38">
        <v>1.4944737252507247E-2</v>
      </c>
      <c r="AA80" s="38">
        <v>1.5105521922665855E-2</v>
      </c>
      <c r="AB80" s="38">
        <v>1.526947418038664E-2</v>
      </c>
      <c r="AC80" s="38">
        <v>1.5436634911929991E-2</v>
      </c>
      <c r="AD80" s="38">
        <v>1.5607018797933019E-2</v>
      </c>
      <c r="AE80" s="38">
        <v>1.5780802143243369E-2</v>
      </c>
      <c r="AF80" s="38">
        <v>1.5957798764453843E-2</v>
      </c>
      <c r="AG80" s="38">
        <v>1.6138408606024258E-2</v>
      </c>
      <c r="AH80" s="38">
        <v>1.6322479647899218E-2</v>
      </c>
      <c r="AI80" s="38">
        <v>1.6510128786366811E-2</v>
      </c>
      <c r="AJ80" s="38">
        <v>1.670113375383701E-2</v>
      </c>
      <c r="AK80" s="34">
        <f t="shared" si="4"/>
        <v>0.40279453246424135</v>
      </c>
      <c r="AL80" s="35"/>
      <c r="AM80" s="35"/>
      <c r="AN80" s="35"/>
    </row>
    <row r="81" spans="1:40" ht="15" customHeight="1" x14ac:dyDescent="0.45">
      <c r="A81" s="28" t="s">
        <v>240</v>
      </c>
      <c r="B81" s="32" t="s">
        <v>157</v>
      </c>
      <c r="C81" s="38">
        <v>0.11172963191654968</v>
      </c>
      <c r="D81" s="38">
        <v>0.11368887987850698</v>
      </c>
      <c r="E81" s="38">
        <v>0.11661190746678995</v>
      </c>
      <c r="F81" s="38">
        <v>0.11864373054619534</v>
      </c>
      <c r="G81" s="38">
        <v>0.12165917360001409</v>
      </c>
      <c r="H81" s="38">
        <v>0.12376958769188114</v>
      </c>
      <c r="I81" s="38">
        <v>0.12591759996136417</v>
      </c>
      <c r="J81" s="38">
        <v>0.12810508018970956</v>
      </c>
      <c r="K81" s="38">
        <v>0.13132197389063791</v>
      </c>
      <c r="L81" s="38">
        <v>0.13359766029440853</v>
      </c>
      <c r="M81" s="38">
        <v>0.1369217963449994</v>
      </c>
      <c r="N81" s="38">
        <v>0.14030689809475633</v>
      </c>
      <c r="O81" s="38">
        <v>0.14272934025264744</v>
      </c>
      <c r="P81" s="38">
        <v>0.14623175846699721</v>
      </c>
      <c r="Q81" s="38">
        <v>0.14875220809391415</v>
      </c>
      <c r="R81" s="38">
        <v>0.1523747628905297</v>
      </c>
      <c r="S81" s="38">
        <v>0.15499419363672176</v>
      </c>
      <c r="T81" s="38">
        <v>0.15874137392383003</v>
      </c>
      <c r="U81" s="38">
        <v>0.16146634290483705</v>
      </c>
      <c r="V81" s="38">
        <v>0.16534436628581725</v>
      </c>
      <c r="W81" s="38">
        <v>0.16818545605632015</v>
      </c>
      <c r="X81" s="38">
        <v>0.17220419258419126</v>
      </c>
      <c r="Y81" s="38">
        <v>0.17516710518385736</v>
      </c>
      <c r="Z81" s="38">
        <v>0.17933684703008695</v>
      </c>
      <c r="AA81" s="38">
        <v>0.18242822629681071</v>
      </c>
      <c r="AB81" s="38">
        <v>0.18675741497549814</v>
      </c>
      <c r="AC81" s="38">
        <v>0.19117678621697912</v>
      </c>
      <c r="AD81" s="38">
        <v>0.1944874650203961</v>
      </c>
      <c r="AE81" s="38">
        <v>0.19908088857630096</v>
      </c>
      <c r="AF81" s="38">
        <v>0.20376881499225674</v>
      </c>
      <c r="AG81" s="38">
        <v>0.20855789583169809</v>
      </c>
      <c r="AH81" s="38">
        <v>0.21344781078022054</v>
      </c>
      <c r="AI81" s="38">
        <v>0.21844170394269932</v>
      </c>
      <c r="AJ81" s="38">
        <v>0.22225354918567714</v>
      </c>
      <c r="AK81" s="34">
        <f t="shared" si="4"/>
        <v>0.98920864029765387</v>
      </c>
      <c r="AL81" s="35"/>
      <c r="AM81" s="35"/>
      <c r="AN81" s="35"/>
    </row>
    <row r="82" spans="1:40" ht="15" customHeight="1" x14ac:dyDescent="0.45">
      <c r="A82" s="28" t="s">
        <v>241</v>
      </c>
      <c r="B82" s="32" t="s">
        <v>224</v>
      </c>
      <c r="C82" s="38">
        <v>2.3811233031395835E-2</v>
      </c>
      <c r="D82" s="38">
        <v>2.4956095583086899E-2</v>
      </c>
      <c r="E82" s="38">
        <v>2.6121067272560951E-2</v>
      </c>
      <c r="F82" s="38">
        <v>2.6365273454710077E-2</v>
      </c>
      <c r="G82" s="38">
        <v>2.6612944225003085E-2</v>
      </c>
      <c r="H82" s="38">
        <v>2.6864716708315285E-2</v>
      </c>
      <c r="I82" s="38">
        <v>2.6152116915052558E-2</v>
      </c>
      <c r="J82" s="38">
        <v>2.5425435762843118E-2</v>
      </c>
      <c r="K82" s="38">
        <v>2.5671964820726208E-2</v>
      </c>
      <c r="L82" s="38">
        <v>2.5921934086974789E-2</v>
      </c>
      <c r="M82" s="38">
        <v>2.6176225771838122E-2</v>
      </c>
      <c r="N82" s="38">
        <v>2.6434632974374386E-2</v>
      </c>
      <c r="O82" s="38">
        <v>2.6697574435747006E-2</v>
      </c>
      <c r="P82" s="38">
        <v>2.6964721419446298E-2</v>
      </c>
      <c r="Q82" s="38">
        <v>2.8283870553068191E-2</v>
      </c>
      <c r="R82" s="38">
        <v>2.8570268041974326E-2</v>
      </c>
      <c r="S82" s="38">
        <v>2.886098778063095E-2</v>
      </c>
      <c r="T82" s="38">
        <v>2.9156578883968786E-2</v>
      </c>
      <c r="U82" s="38">
        <v>2.9456697692098653E-2</v>
      </c>
      <c r="V82" s="38">
        <v>2.9761985931447108E-2</v>
      </c>
      <c r="W82" s="38">
        <v>3.007289611603076E-2</v>
      </c>
      <c r="X82" s="38">
        <v>3.0388975161916104E-2</v>
      </c>
      <c r="Y82" s="38">
        <v>3.0711115843923047E-2</v>
      </c>
      <c r="Z82" s="38">
        <v>3.1039069678284282E-2</v>
      </c>
      <c r="AA82" s="38">
        <v>3.1373007070152163E-2</v>
      </c>
      <c r="AB82" s="38">
        <v>3.1713523297726101E-2</v>
      </c>
      <c r="AC82" s="38">
        <v>3.2060703278623828E-2</v>
      </c>
      <c r="AD82" s="38">
        <v>3.241457750339935E-2</v>
      </c>
      <c r="AE82" s="38">
        <v>3.2775512143659306E-2</v>
      </c>
      <c r="AF82" s="38">
        <v>3.314312051078875E-2</v>
      </c>
      <c r="AG82" s="38">
        <v>3.3518233258665771E-2</v>
      </c>
      <c r="AH82" s="38">
        <v>3.3900534653329151E-2</v>
      </c>
      <c r="AI82" s="38">
        <v>3.4290267479377225E-2</v>
      </c>
      <c r="AJ82" s="38">
        <v>3.4686970104123027E-2</v>
      </c>
      <c r="AK82" s="34">
        <f t="shared" si="4"/>
        <v>0.45674816832825088</v>
      </c>
      <c r="AL82" s="35"/>
      <c r="AM82" s="35"/>
      <c r="AN82" s="35"/>
    </row>
    <row r="83" spans="1:40" ht="15" customHeight="1" x14ac:dyDescent="0.45">
      <c r="A83" s="28" t="s">
        <v>242</v>
      </c>
      <c r="B83" s="32" t="s">
        <v>226</v>
      </c>
      <c r="C83" s="38">
        <v>1.3714285715999999E-2</v>
      </c>
      <c r="D83" s="38">
        <v>1.3841320720515067E-2</v>
      </c>
      <c r="E83" s="38">
        <v>1.3841820187680612E-2</v>
      </c>
      <c r="F83" s="38">
        <v>1.3842500743382313E-2</v>
      </c>
      <c r="G83" s="38">
        <v>1.3843115318815793E-2</v>
      </c>
      <c r="H83" s="38">
        <v>1.3844030089353714E-2</v>
      </c>
      <c r="I83" s="38">
        <v>1.3844970800633153E-2</v>
      </c>
      <c r="J83" s="38">
        <v>1.3846026711612416E-2</v>
      </c>
      <c r="K83" s="38">
        <v>1.3847261605524221E-2</v>
      </c>
      <c r="L83" s="38">
        <v>1.3847822434419937E-2</v>
      </c>
      <c r="M83" s="38">
        <v>1.3848821542289717E-2</v>
      </c>
      <c r="N83" s="38">
        <v>1.3849670787841308E-2</v>
      </c>
      <c r="O83" s="38">
        <v>1.38506997275485E-2</v>
      </c>
      <c r="P83" s="38">
        <v>1.3851516537153327E-2</v>
      </c>
      <c r="Q83" s="38">
        <v>1.3852420934277045E-2</v>
      </c>
      <c r="R83" s="38">
        <v>1.3853154156365479E-2</v>
      </c>
      <c r="S83" s="38">
        <v>1.3853836858935034E-2</v>
      </c>
      <c r="T83" s="38">
        <v>1.3854745941308136E-2</v>
      </c>
      <c r="U83" s="38">
        <v>1.3855451629182679E-2</v>
      </c>
      <c r="V83" s="38">
        <v>1.385642011897764E-2</v>
      </c>
      <c r="W83" s="38">
        <v>1.3857552738342386E-2</v>
      </c>
      <c r="X83" s="38">
        <v>1.3858428745237596E-2</v>
      </c>
      <c r="Y83" s="38">
        <v>1.3859665062629856E-2</v>
      </c>
      <c r="Z83" s="38">
        <v>1.3860736030893968E-2</v>
      </c>
      <c r="AA83" s="38">
        <v>1.3861832432148389E-2</v>
      </c>
      <c r="AB83" s="38">
        <v>1.3863137779349909E-2</v>
      </c>
      <c r="AC83" s="38">
        <v>1.3864421208931756E-2</v>
      </c>
      <c r="AD83" s="38">
        <v>1.3865658946459832E-2</v>
      </c>
      <c r="AE83" s="38">
        <v>1.386699357655464E-2</v>
      </c>
      <c r="AF83" s="38">
        <v>1.3868104401008122E-2</v>
      </c>
      <c r="AG83" s="38">
        <v>1.386950355067627E-2</v>
      </c>
      <c r="AH83" s="38">
        <v>1.3870707759953742E-2</v>
      </c>
      <c r="AI83" s="38">
        <v>1.387195011226941E-2</v>
      </c>
      <c r="AJ83" s="38">
        <v>1.3872945695637752E-2</v>
      </c>
      <c r="AK83" s="34">
        <f t="shared" si="4"/>
        <v>1.1568956847140044E-2</v>
      </c>
      <c r="AL83" s="35"/>
      <c r="AM83" s="35"/>
      <c r="AN83" s="35"/>
    </row>
    <row r="84" spans="1:40" ht="15" customHeight="1" x14ac:dyDescent="0.45">
      <c r="A84" s="28" t="s">
        <v>243</v>
      </c>
      <c r="B84" s="32" t="s">
        <v>228</v>
      </c>
      <c r="C84" s="38">
        <v>7.3142857152000001E-2</v>
      </c>
      <c r="D84" s="38">
        <v>7.612726396283287E-2</v>
      </c>
      <c r="E84" s="38">
        <v>7.6130011032243372E-2</v>
      </c>
      <c r="F84" s="38">
        <v>7.382667063137234E-2</v>
      </c>
      <c r="G84" s="38">
        <v>7.1522762480548258E-2</v>
      </c>
      <c r="H84" s="38">
        <v>7.1527488794994196E-2</v>
      </c>
      <c r="I84" s="38">
        <v>6.9224854003165762E-2</v>
      </c>
      <c r="J84" s="38">
        <v>6.9230133558062082E-2</v>
      </c>
      <c r="K84" s="38">
        <v>7.1544184961875132E-2</v>
      </c>
      <c r="L84" s="38">
        <v>7.1547082577836346E-2</v>
      </c>
      <c r="M84" s="38">
        <v>7.1552244635163534E-2</v>
      </c>
      <c r="N84" s="38">
        <v>7.3864910868486983E-2</v>
      </c>
      <c r="O84" s="38">
        <v>7.3870398546925342E-2</v>
      </c>
      <c r="P84" s="38">
        <v>7.3874754864817746E-2</v>
      </c>
      <c r="Q84" s="38">
        <v>7.3879578316144251E-2</v>
      </c>
      <c r="R84" s="38">
        <v>7.619234786001014E-2</v>
      </c>
      <c r="S84" s="38">
        <v>7.6196102724142692E-2</v>
      </c>
      <c r="T84" s="38">
        <v>7.6201102677194751E-2</v>
      </c>
      <c r="U84" s="38">
        <v>7.6204983960504749E-2</v>
      </c>
      <c r="V84" s="38">
        <v>7.6210310654377028E-2</v>
      </c>
      <c r="W84" s="38">
        <v>7.6216540060883131E-2</v>
      </c>
      <c r="X84" s="38">
        <v>7.6221358098806785E-2</v>
      </c>
      <c r="Y84" s="38">
        <v>7.6228157844464212E-2</v>
      </c>
      <c r="Z84" s="38">
        <v>7.85441708417325E-2</v>
      </c>
      <c r="AA84" s="38">
        <v>7.855038378217423E-2</v>
      </c>
      <c r="AB84" s="38">
        <v>7.8557780749649503E-2</v>
      </c>
      <c r="AC84" s="38">
        <v>7.8565053517279965E-2</v>
      </c>
      <c r="AD84" s="38">
        <v>8.088301052101568E-2</v>
      </c>
      <c r="AE84" s="38">
        <v>8.0890795863235401E-2</v>
      </c>
      <c r="AF84" s="38">
        <v>8.0897275672547383E-2</v>
      </c>
      <c r="AG84" s="38">
        <v>8.09054373789449E-2</v>
      </c>
      <c r="AH84" s="38">
        <v>8.0912461933063493E-2</v>
      </c>
      <c r="AI84" s="38">
        <v>8.3231700673616474E-2</v>
      </c>
      <c r="AJ84" s="38">
        <v>8.3237674173826506E-2</v>
      </c>
      <c r="AK84" s="34">
        <f t="shared" si="4"/>
        <v>0.13801507645303235</v>
      </c>
      <c r="AL84" s="35"/>
      <c r="AM84" s="35"/>
      <c r="AN84" s="35"/>
    </row>
    <row r="85" spans="1:40" ht="15" customHeight="1" x14ac:dyDescent="0.45">
      <c r="A85" s="28" t="s">
        <v>244</v>
      </c>
      <c r="B85" s="31" t="s">
        <v>229</v>
      </c>
      <c r="C85" s="39">
        <v>1.8402452449886924</v>
      </c>
      <c r="D85" s="39">
        <v>1.8637537530354065</v>
      </c>
      <c r="E85" s="39">
        <v>1.8991892424142847</v>
      </c>
      <c r="F85" s="39">
        <v>1.8801735859516537</v>
      </c>
      <c r="G85" s="39">
        <v>1.8721329800178561</v>
      </c>
      <c r="H85" s="39">
        <v>1.8750325789412132</v>
      </c>
      <c r="I85" s="39">
        <v>1.862423829402484</v>
      </c>
      <c r="J85" s="39">
        <v>1.8555978410253291</v>
      </c>
      <c r="K85" s="39">
        <v>1.8482691506780304</v>
      </c>
      <c r="L85" s="39">
        <v>1.8380792392907881</v>
      </c>
      <c r="M85" s="39">
        <v>1.8308052969502824</v>
      </c>
      <c r="N85" s="39">
        <v>1.8311008821054009</v>
      </c>
      <c r="O85" s="39">
        <v>1.8236932550451557</v>
      </c>
      <c r="P85" s="39">
        <v>1.819287728781648</v>
      </c>
      <c r="Q85" s="39">
        <v>1.8159048488231613</v>
      </c>
      <c r="R85" s="39">
        <v>1.8171062447630244</v>
      </c>
      <c r="S85" s="39">
        <v>1.8125905293512592</v>
      </c>
      <c r="T85" s="39">
        <v>1.8169912361036322</v>
      </c>
      <c r="U85" s="39">
        <v>1.8169261704042383</v>
      </c>
      <c r="V85" s="39">
        <v>1.8270185498389491</v>
      </c>
      <c r="W85" s="39">
        <v>1.8350306174744095</v>
      </c>
      <c r="X85" s="39">
        <v>1.8476031425473811</v>
      </c>
      <c r="Y85" s="39">
        <v>1.8615668029188339</v>
      </c>
      <c r="Z85" s="39">
        <v>1.8745237658643057</v>
      </c>
      <c r="AA85" s="39">
        <v>1.8888376806741396</v>
      </c>
      <c r="AB85" s="39">
        <v>1.9057131689485298</v>
      </c>
      <c r="AC85" s="39">
        <v>1.9252039268766055</v>
      </c>
      <c r="AD85" s="39">
        <v>1.9484090408609045</v>
      </c>
      <c r="AE85" s="39">
        <v>1.9684962390489904</v>
      </c>
      <c r="AF85" s="39">
        <v>1.992407326497273</v>
      </c>
      <c r="AG85" s="39">
        <v>2.0177646837407526</v>
      </c>
      <c r="AH85" s="39">
        <v>2.0423752849543164</v>
      </c>
      <c r="AI85" s="39">
        <v>2.069661525560095</v>
      </c>
      <c r="AJ85" s="39">
        <v>2.0949683288755887</v>
      </c>
      <c r="AK85" s="34">
        <f t="shared" si="4"/>
        <v>0.13841800954549485</v>
      </c>
      <c r="AL85" s="35"/>
      <c r="AM85" s="35"/>
      <c r="AN85" s="35"/>
    </row>
    <row r="86" spans="1:40" ht="15" customHeight="1" x14ac:dyDescent="0.45">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ht="15" customHeight="1" x14ac:dyDescent="0.45">
      <c r="B87" s="40" t="s">
        <v>245</v>
      </c>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row>
    <row r="88" spans="1:40" ht="15" customHeight="1" x14ac:dyDescent="0.45">
      <c r="B88" s="41" t="s">
        <v>246</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ht="15" customHeight="1" x14ac:dyDescent="0.45">
      <c r="B89" s="42" t="s">
        <v>247</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spans="1:40" ht="15" customHeight="1" x14ac:dyDescent="0.45">
      <c r="B90" s="41" t="s">
        <v>248</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spans="1:40" ht="15" customHeight="1" x14ac:dyDescent="0.45">
      <c r="B91" s="41" t="s">
        <v>249</v>
      </c>
      <c r="C91" s="11"/>
      <c r="D91" s="11"/>
      <c r="E91" s="43">
        <v>2017</v>
      </c>
      <c r="F91" s="43">
        <v>2018</v>
      </c>
      <c r="G91" s="43">
        <v>2019</v>
      </c>
      <c r="H91" s="43">
        <v>2020</v>
      </c>
      <c r="I91" s="43">
        <v>2021</v>
      </c>
      <c r="J91" s="43">
        <v>2022</v>
      </c>
      <c r="K91" s="43">
        <v>2023</v>
      </c>
      <c r="L91" s="43">
        <v>2024</v>
      </c>
      <c r="M91" s="43">
        <v>2025</v>
      </c>
      <c r="N91" s="43">
        <v>2026</v>
      </c>
      <c r="O91" s="43">
        <v>2027</v>
      </c>
      <c r="P91" s="43">
        <v>2028</v>
      </c>
      <c r="Q91" s="43">
        <v>2029</v>
      </c>
      <c r="R91" s="43">
        <v>2030</v>
      </c>
      <c r="S91" s="43">
        <v>2031</v>
      </c>
      <c r="T91" s="43">
        <v>2032</v>
      </c>
      <c r="U91" s="43">
        <v>2033</v>
      </c>
      <c r="V91" s="43">
        <v>2034</v>
      </c>
      <c r="W91" s="43">
        <v>2035</v>
      </c>
      <c r="X91" s="43">
        <v>2036</v>
      </c>
      <c r="Y91" s="43">
        <v>2037</v>
      </c>
      <c r="Z91" s="43">
        <v>2038</v>
      </c>
      <c r="AA91" s="43">
        <v>2039</v>
      </c>
      <c r="AB91" s="43">
        <v>2040</v>
      </c>
      <c r="AC91" s="43">
        <v>2041</v>
      </c>
      <c r="AD91" s="43">
        <v>2042</v>
      </c>
      <c r="AE91" s="43">
        <v>2043</v>
      </c>
      <c r="AF91" s="43">
        <v>2044</v>
      </c>
      <c r="AG91" s="43">
        <v>2045</v>
      </c>
      <c r="AH91" s="43">
        <v>2046</v>
      </c>
      <c r="AI91" s="43">
        <v>2047</v>
      </c>
      <c r="AJ91" s="43">
        <v>2048</v>
      </c>
      <c r="AK91" s="43">
        <v>2049</v>
      </c>
      <c r="AL91" s="43">
        <v>2050</v>
      </c>
      <c r="AM91" s="11"/>
      <c r="AN91" s="11"/>
    </row>
    <row r="92" spans="1:40" ht="15" customHeight="1" x14ac:dyDescent="0.45">
      <c r="B92" s="41" t="s">
        <v>250</v>
      </c>
      <c r="C92" s="11"/>
      <c r="D92" s="11"/>
      <c r="E92" s="43">
        <v>8.6774228999999994E-2</v>
      </c>
      <c r="F92" s="43">
        <v>8.7578015999999995E-2</v>
      </c>
      <c r="G92" s="43">
        <v>8.8392438000000004E-2</v>
      </c>
      <c r="H92" s="43">
        <v>8.9218820000000004E-2</v>
      </c>
      <c r="I92" s="43">
        <v>9.0056925999999995E-2</v>
      </c>
      <c r="J92" s="43">
        <v>9.0908911999999995E-2</v>
      </c>
      <c r="K92" s="43">
        <v>9.1775194000000004E-2</v>
      </c>
      <c r="L92" s="43">
        <v>9.2656796999999999E-2</v>
      </c>
      <c r="M92" s="43">
        <v>9.3555211999999999E-2</v>
      </c>
      <c r="N92" s="43">
        <v>9.4466164000000005E-2</v>
      </c>
      <c r="O92" s="43">
        <v>9.5392868000000006E-2</v>
      </c>
      <c r="P92" s="43">
        <v>9.6334569999999994E-2</v>
      </c>
      <c r="Q92" s="43">
        <v>9.7292796000000001E-2</v>
      </c>
      <c r="R92" s="43">
        <v>9.8266348000000003E-2</v>
      </c>
      <c r="S92" s="43">
        <v>9.9256122000000002E-2</v>
      </c>
      <c r="T92" s="43">
        <v>0.100261172</v>
      </c>
      <c r="U92" s="43">
        <v>0.10128139</v>
      </c>
      <c r="V92" s="43">
        <v>0.102318703</v>
      </c>
      <c r="W92" s="43">
        <v>0.103371905</v>
      </c>
      <c r="X92" s="43">
        <v>0.104443248</v>
      </c>
      <c r="Y92" s="43">
        <v>0.10553432</v>
      </c>
      <c r="Z92" s="43">
        <v>0.106643531</v>
      </c>
      <c r="AA92" s="43">
        <v>0.107774014</v>
      </c>
      <c r="AB92" s="43">
        <v>0.10892489700000001</v>
      </c>
      <c r="AC92" s="43">
        <v>0.11009677800000001</v>
      </c>
      <c r="AD92" s="43">
        <v>0.111291746</v>
      </c>
      <c r="AE92" s="43">
        <v>0.112510099</v>
      </c>
      <c r="AF92" s="43">
        <v>0.11375194399999999</v>
      </c>
      <c r="AG92" s="43">
        <v>0.115018566</v>
      </c>
      <c r="AH92" s="43">
        <v>0.11630860799999999</v>
      </c>
      <c r="AI92" s="43">
        <v>0.117624985</v>
      </c>
      <c r="AJ92" s="43">
        <v>0.118966589</v>
      </c>
      <c r="AK92" s="43">
        <v>0.12033427200000001</v>
      </c>
      <c r="AL92" s="43">
        <v>0.12172641400000001</v>
      </c>
      <c r="AM92" s="11"/>
      <c r="AN92" s="11"/>
    </row>
    <row r="93" spans="1:40" ht="15" customHeight="1" x14ac:dyDescent="0.45">
      <c r="B93" s="19"/>
      <c r="C93" s="11"/>
      <c r="D93" s="11"/>
      <c r="E93" s="11" t="s">
        <v>251</v>
      </c>
      <c r="F93" s="43">
        <f t="shared" ref="F93:AL93" si="5">(F92-E92)/E92</f>
        <v>9.2629690780657963E-3</v>
      </c>
      <c r="G93" s="43">
        <f t="shared" si="5"/>
        <v>9.2993885588822777E-3</v>
      </c>
      <c r="H93" s="43">
        <f t="shared" si="5"/>
        <v>9.3490124121251243E-3</v>
      </c>
      <c r="I93" s="43">
        <f t="shared" si="5"/>
        <v>9.3938252041440504E-3</v>
      </c>
      <c r="J93" s="43">
        <f t="shared" si="5"/>
        <v>9.4605272225258847E-3</v>
      </c>
      <c r="K93" s="43">
        <f t="shared" si="5"/>
        <v>9.5291207533097517E-3</v>
      </c>
      <c r="L93" s="43">
        <f t="shared" si="5"/>
        <v>9.6061142622046059E-3</v>
      </c>
      <c r="M93" s="43">
        <f t="shared" si="5"/>
        <v>9.6961586099290654E-3</v>
      </c>
      <c r="N93" s="43">
        <f t="shared" si="5"/>
        <v>9.7370523835701057E-3</v>
      </c>
      <c r="O93" s="43">
        <f t="shared" si="5"/>
        <v>9.8099039990657434E-3</v>
      </c>
      <c r="P93" s="43">
        <f t="shared" si="5"/>
        <v>9.871828153861447E-3</v>
      </c>
      <c r="Q93" s="43">
        <f t="shared" si="5"/>
        <v>9.9468550075015282E-3</v>
      </c>
      <c r="R93" s="43">
        <f t="shared" si="5"/>
        <v>1.0006414041179395E-2</v>
      </c>
      <c r="S93" s="43">
        <f t="shared" si="5"/>
        <v>1.0072359664775562E-2</v>
      </c>
      <c r="T93" s="43">
        <f t="shared" si="5"/>
        <v>1.0125823775383784E-2</v>
      </c>
      <c r="U93" s="43">
        <f t="shared" si="5"/>
        <v>1.0175604171074356E-2</v>
      </c>
      <c r="V93" s="43">
        <f t="shared" si="5"/>
        <v>1.0241891427437934E-2</v>
      </c>
      <c r="W93" s="43">
        <f t="shared" si="5"/>
        <v>1.0293347834950596E-2</v>
      </c>
      <c r="X93" s="43">
        <f t="shared" si="5"/>
        <v>1.0363966882490966E-2</v>
      </c>
      <c r="Y93" s="43">
        <f t="shared" si="5"/>
        <v>1.0446553711159944E-2</v>
      </c>
      <c r="Z93" s="43">
        <f t="shared" si="5"/>
        <v>1.0510429213927742E-2</v>
      </c>
      <c r="AA93" s="43">
        <f t="shared" si="5"/>
        <v>1.0600577357101966E-2</v>
      </c>
      <c r="AB93" s="43">
        <f t="shared" si="5"/>
        <v>1.067866879301726E-2</v>
      </c>
      <c r="AC93" s="43">
        <f t="shared" si="5"/>
        <v>1.0758614717808725E-2</v>
      </c>
      <c r="AD93" s="43">
        <f t="shared" si="5"/>
        <v>1.0853796284574202E-2</v>
      </c>
      <c r="AE93" s="43">
        <f t="shared" si="5"/>
        <v>1.0947379691572143E-2</v>
      </c>
      <c r="AF93" s="43">
        <f t="shared" si="5"/>
        <v>1.1037631386316631E-2</v>
      </c>
      <c r="AG93" s="43">
        <f t="shared" si="5"/>
        <v>1.1134948164050796E-2</v>
      </c>
      <c r="AH93" s="43">
        <f t="shared" si="5"/>
        <v>1.1215945780440275E-2</v>
      </c>
      <c r="AI93" s="43">
        <f t="shared" si="5"/>
        <v>1.1317967110396572E-2</v>
      </c>
      <c r="AJ93" s="43">
        <f t="shared" si="5"/>
        <v>1.140577403686807E-2</v>
      </c>
      <c r="AK93" s="43">
        <f t="shared" si="5"/>
        <v>1.1496362226540836E-2</v>
      </c>
      <c r="AL93" s="43">
        <f t="shared" si="5"/>
        <v>1.1568956847139931E-2</v>
      </c>
      <c r="AM93" s="11"/>
      <c r="AN93" s="11"/>
    </row>
    <row r="94" spans="1:40" ht="15" customHeight="1" x14ac:dyDescent="0.45">
      <c r="B94" s="41" t="s">
        <v>252</v>
      </c>
      <c r="C94" s="11"/>
      <c r="D94" s="11"/>
      <c r="E94" s="11"/>
      <c r="F94" s="43">
        <f t="shared" ref="F94:AL94" si="6">1+F93</f>
        <v>1.0092629690780659</v>
      </c>
      <c r="G94" s="43">
        <f t="shared" si="6"/>
        <v>1.0092993885588823</v>
      </c>
      <c r="H94" s="43">
        <f t="shared" si="6"/>
        <v>1.0093490124121252</v>
      </c>
      <c r="I94" s="43">
        <f t="shared" si="6"/>
        <v>1.0093938252041441</v>
      </c>
      <c r="J94" s="43">
        <f t="shared" si="6"/>
        <v>1.0094605272225259</v>
      </c>
      <c r="K94" s="43">
        <f t="shared" si="6"/>
        <v>1.0095291207533097</v>
      </c>
      <c r="L94" s="43">
        <f t="shared" si="6"/>
        <v>1.0096061142622046</v>
      </c>
      <c r="M94" s="43">
        <f t="shared" si="6"/>
        <v>1.0096961586099291</v>
      </c>
      <c r="N94" s="43">
        <f t="shared" si="6"/>
        <v>1.00973705238357</v>
      </c>
      <c r="O94" s="43">
        <f t="shared" si="6"/>
        <v>1.0098099039990658</v>
      </c>
      <c r="P94" s="43">
        <f t="shared" si="6"/>
        <v>1.0098718281538615</v>
      </c>
      <c r="Q94" s="43">
        <f t="shared" si="6"/>
        <v>1.0099468550075015</v>
      </c>
      <c r="R94" s="43">
        <f t="shared" si="6"/>
        <v>1.0100064140411793</v>
      </c>
      <c r="S94" s="43">
        <f t="shared" si="6"/>
        <v>1.0100723596647756</v>
      </c>
      <c r="T94" s="43">
        <f t="shared" si="6"/>
        <v>1.0101258237753838</v>
      </c>
      <c r="U94" s="43">
        <f t="shared" si="6"/>
        <v>1.0101756041710743</v>
      </c>
      <c r="V94" s="43">
        <f t="shared" si="6"/>
        <v>1.010241891427438</v>
      </c>
      <c r="W94" s="43">
        <f t="shared" si="6"/>
        <v>1.0102933478349505</v>
      </c>
      <c r="X94" s="43">
        <f t="shared" si="6"/>
        <v>1.0103639668824909</v>
      </c>
      <c r="Y94" s="43">
        <f t="shared" si="6"/>
        <v>1.01044655371116</v>
      </c>
      <c r="Z94" s="43">
        <f t="shared" si="6"/>
        <v>1.0105104292139278</v>
      </c>
      <c r="AA94" s="43">
        <f t="shared" si="6"/>
        <v>1.0106005773571021</v>
      </c>
      <c r="AB94" s="43">
        <f t="shared" si="6"/>
        <v>1.0106786687930172</v>
      </c>
      <c r="AC94" s="43">
        <f t="shared" si="6"/>
        <v>1.0107586147178087</v>
      </c>
      <c r="AD94" s="43">
        <f t="shared" si="6"/>
        <v>1.0108537962845743</v>
      </c>
      <c r="AE94" s="43">
        <f t="shared" si="6"/>
        <v>1.0109473796915722</v>
      </c>
      <c r="AF94" s="43">
        <f t="shared" si="6"/>
        <v>1.0110376313863165</v>
      </c>
      <c r="AG94" s="43">
        <f t="shared" si="6"/>
        <v>1.0111349481640508</v>
      </c>
      <c r="AH94" s="43">
        <f t="shared" si="6"/>
        <v>1.0112159457804404</v>
      </c>
      <c r="AI94" s="43">
        <f t="shared" si="6"/>
        <v>1.0113179671103967</v>
      </c>
      <c r="AJ94" s="43">
        <f t="shared" si="6"/>
        <v>1.011405774036868</v>
      </c>
      <c r="AK94" s="43">
        <f t="shared" si="6"/>
        <v>1.0114963622265409</v>
      </c>
      <c r="AL94" s="43">
        <f t="shared" si="6"/>
        <v>1.01156895684714</v>
      </c>
      <c r="AM94" s="11"/>
      <c r="AN94" s="11"/>
    </row>
    <row r="95" spans="1:40" ht="15" customHeight="1" x14ac:dyDescent="0.45">
      <c r="B95" s="41" t="s">
        <v>253</v>
      </c>
      <c r="C95" s="11"/>
      <c r="D95" s="11" t="s">
        <v>254</v>
      </c>
      <c r="E95" s="43">
        <f t="shared" ref="E95:AL95" si="7">E92*$N$9</f>
        <v>9.1581665505368587E-2</v>
      </c>
      <c r="F95" s="43">
        <f t="shared" si="7"/>
        <v>9.2429983641062585E-2</v>
      </c>
      <c r="G95" s="43">
        <f t="shared" si="7"/>
        <v>9.3289525973431958E-2</v>
      </c>
      <c r="H95" s="43">
        <f t="shared" si="7"/>
        <v>9.4161690909678838E-2</v>
      </c>
      <c r="I95" s="43">
        <f t="shared" si="7"/>
        <v>9.5046229375011004E-2</v>
      </c>
      <c r="J95" s="43">
        <f t="shared" si="7"/>
        <v>9.594541681541173E-2</v>
      </c>
      <c r="K95" s="43">
        <f t="shared" si="7"/>
        <v>9.6859692277972434E-2</v>
      </c>
      <c r="L95" s="43">
        <f t="shared" si="7"/>
        <v>9.7790137549396611E-2</v>
      </c>
      <c r="M95" s="43">
        <f t="shared" si="7"/>
        <v>9.8738326233562337E-2</v>
      </c>
      <c r="N95" s="43">
        <f t="shared" si="7"/>
        <v>9.9699746488364577E-2</v>
      </c>
      <c r="O95" s="43">
        <f t="shared" si="7"/>
        <v>0.10067779143014662</v>
      </c>
      <c r="P95" s="43">
        <f t="shared" si="7"/>
        <v>0.10167166528605533</v>
      </c>
      <c r="Q95" s="43">
        <f t="shared" si="7"/>
        <v>0.10268297859902695</v>
      </c>
      <c r="R95" s="43">
        <f t="shared" si="7"/>
        <v>0.10371046699787037</v>
      </c>
      <c r="S95" s="43">
        <f t="shared" si="7"/>
        <v>0.10475507612247477</v>
      </c>
      <c r="T95" s="43">
        <f t="shared" si="7"/>
        <v>0.10581580756286786</v>
      </c>
      <c r="U95" s="43">
        <f t="shared" si="7"/>
        <v>0.10689254733567018</v>
      </c>
      <c r="V95" s="43">
        <f t="shared" si="7"/>
        <v>0.10798732919988438</v>
      </c>
      <c r="W95" s="43">
        <f t="shared" si="7"/>
        <v>0.10909888034110611</v>
      </c>
      <c r="X95" s="43">
        <f t="shared" si="7"/>
        <v>0.11022957752387817</v>
      </c>
      <c r="Y95" s="43">
        <f t="shared" si="7"/>
        <v>0.11138109672603984</v>
      </c>
      <c r="Z95" s="43">
        <f t="shared" si="7"/>
        <v>0.11255175985894852</v>
      </c>
      <c r="AA95" s="43">
        <f t="shared" si="7"/>
        <v>0.11374487349601127</v>
      </c>
      <c r="AB95" s="43">
        <f t="shared" si="7"/>
        <v>0.11495951732697882</v>
      </c>
      <c r="AC95" s="43">
        <f t="shared" si="7"/>
        <v>0.11619632248204503</v>
      </c>
      <c r="AD95" s="43">
        <f t="shared" si="7"/>
        <v>0.11745749369528184</v>
      </c>
      <c r="AE95" s="43">
        <f t="shared" si="7"/>
        <v>0.11874334547638454</v>
      </c>
      <c r="AF95" s="43">
        <f t="shared" si="7"/>
        <v>0.12005399075333091</v>
      </c>
      <c r="AG95" s="43">
        <f t="shared" si="7"/>
        <v>0.12139078571725669</v>
      </c>
      <c r="AH95" s="43">
        <f t="shared" si="7"/>
        <v>0.12275229818810648</v>
      </c>
      <c r="AI95" s="43">
        <f t="shared" si="7"/>
        <v>0.12414160466172507</v>
      </c>
      <c r="AJ95" s="43">
        <f t="shared" si="7"/>
        <v>0.12555753575307091</v>
      </c>
      <c r="AK95" s="43">
        <f t="shared" si="7"/>
        <v>0.12700099066436007</v>
      </c>
      <c r="AL95" s="43">
        <f t="shared" si="7"/>
        <v>0.12847025964490008</v>
      </c>
      <c r="AM95" s="11"/>
      <c r="AN95" s="11"/>
    </row>
    <row r="96" spans="1:40" ht="15" customHeight="1" x14ac:dyDescent="0.45">
      <c r="B96" s="41" t="s">
        <v>255</v>
      </c>
      <c r="C96" s="11" t="s">
        <v>256</v>
      </c>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spans="2:40" ht="15" customHeight="1" x14ac:dyDescent="0.45">
      <c r="B97" s="41" t="s">
        <v>257</v>
      </c>
      <c r="C97" s="11" t="s">
        <v>256</v>
      </c>
      <c r="D97" s="44" t="s">
        <v>145</v>
      </c>
      <c r="E97" s="43">
        <f t="shared" ref="E97:AL97" si="8">C18*E$95</f>
        <v>23.786103331306755</v>
      </c>
      <c r="F97" s="43">
        <f t="shared" si="8"/>
        <v>24.630339308182503</v>
      </c>
      <c r="G97" s="43">
        <f t="shared" si="8"/>
        <v>25.429977987847789</v>
      </c>
      <c r="H97" s="43">
        <f t="shared" si="8"/>
        <v>26.164817327196161</v>
      </c>
      <c r="I97" s="43">
        <f t="shared" si="8"/>
        <v>26.857444940824617</v>
      </c>
      <c r="J97" s="43">
        <f t="shared" si="8"/>
        <v>27.533719316578324</v>
      </c>
      <c r="K97" s="43">
        <f t="shared" si="8"/>
        <v>28.164163564526909</v>
      </c>
      <c r="L97" s="43">
        <f t="shared" si="8"/>
        <v>28.784362115809028</v>
      </c>
      <c r="M97" s="43">
        <f t="shared" si="8"/>
        <v>29.423257829429449</v>
      </c>
      <c r="N97" s="43">
        <f t="shared" si="8"/>
        <v>30.187899809176731</v>
      </c>
      <c r="O97" s="43">
        <f t="shared" si="8"/>
        <v>30.98580606992968</v>
      </c>
      <c r="P97" s="43">
        <f t="shared" si="8"/>
        <v>31.807341385316057</v>
      </c>
      <c r="Q97" s="43">
        <f t="shared" si="8"/>
        <v>32.601411338549752</v>
      </c>
      <c r="R97" s="43">
        <f t="shared" si="8"/>
        <v>33.41846001799513</v>
      </c>
      <c r="S97" s="43">
        <f t="shared" si="8"/>
        <v>34.248686663060937</v>
      </c>
      <c r="T97" s="43">
        <f t="shared" si="8"/>
        <v>35.102548383120208</v>
      </c>
      <c r="U97" s="43">
        <f t="shared" si="8"/>
        <v>35.969100495759925</v>
      </c>
      <c r="V97" s="43">
        <f t="shared" si="8"/>
        <v>36.861253189276198</v>
      </c>
      <c r="W97" s="43">
        <f t="shared" si="8"/>
        <v>37.754938374018444</v>
      </c>
      <c r="X97" s="43">
        <f t="shared" si="8"/>
        <v>38.735984518363423</v>
      </c>
      <c r="Y97" s="43">
        <f t="shared" si="8"/>
        <v>39.78523610622068</v>
      </c>
      <c r="Z97" s="43">
        <f t="shared" si="8"/>
        <v>40.879308934986888</v>
      </c>
      <c r="AA97" s="43">
        <f t="shared" si="8"/>
        <v>42.022287009033477</v>
      </c>
      <c r="AB97" s="43">
        <f t="shared" si="8"/>
        <v>43.202092650025797</v>
      </c>
      <c r="AC97" s="43">
        <f t="shared" si="8"/>
        <v>44.420215828976119</v>
      </c>
      <c r="AD97" s="43">
        <f t="shared" si="8"/>
        <v>45.679426214161623</v>
      </c>
      <c r="AE97" s="43">
        <f t="shared" si="8"/>
        <v>46.981140340286814</v>
      </c>
      <c r="AF97" s="43">
        <f t="shared" si="8"/>
        <v>48.341070173716098</v>
      </c>
      <c r="AG97" s="43">
        <f t="shared" si="8"/>
        <v>49.733064642553643</v>
      </c>
      <c r="AH97" s="43">
        <f t="shared" si="8"/>
        <v>51.186426435438769</v>
      </c>
      <c r="AI97" s="43">
        <f t="shared" si="8"/>
        <v>52.675269711303116</v>
      </c>
      <c r="AJ97" s="43">
        <f t="shared" si="8"/>
        <v>54.183255973926705</v>
      </c>
      <c r="AK97" s="43">
        <f t="shared" si="8"/>
        <v>55.726564380713263</v>
      </c>
      <c r="AL97" s="43">
        <f t="shared" si="8"/>
        <v>57.320502240740993</v>
      </c>
      <c r="AM97" s="11"/>
      <c r="AN97" s="11"/>
    </row>
    <row r="98" spans="2:40" ht="15" customHeight="1" x14ac:dyDescent="0.45">
      <c r="B98" s="41" t="s">
        <v>258</v>
      </c>
      <c r="C98" s="11" t="s">
        <v>256</v>
      </c>
      <c r="D98" s="44" t="s">
        <v>147</v>
      </c>
      <c r="E98" s="43">
        <f t="shared" ref="E98:AL98" si="9">C19*E$95</f>
        <v>0.81355854130351024</v>
      </c>
      <c r="F98" s="43">
        <f t="shared" si="9"/>
        <v>0.84578688571282257</v>
      </c>
      <c r="G98" s="43">
        <f t="shared" si="9"/>
        <v>0.88769943694745879</v>
      </c>
      <c r="H98" s="43">
        <f t="shared" si="9"/>
        <v>0.91324167560189917</v>
      </c>
      <c r="I98" s="43">
        <f t="shared" si="9"/>
        <v>0.94854750043275649</v>
      </c>
      <c r="J98" s="43">
        <f t="shared" si="9"/>
        <v>0.97578543883560775</v>
      </c>
      <c r="K98" s="43">
        <f t="shared" si="9"/>
        <v>1.0038525987356359</v>
      </c>
      <c r="L98" s="43">
        <f t="shared" si="9"/>
        <v>1.0327943882084303</v>
      </c>
      <c r="M98" s="43">
        <f t="shared" si="9"/>
        <v>1.0724182774145923</v>
      </c>
      <c r="N98" s="43">
        <f t="shared" si="9"/>
        <v>1.1033443789327022</v>
      </c>
      <c r="O98" s="43">
        <f t="shared" si="9"/>
        <v>1.1453699986594876</v>
      </c>
      <c r="P98" s="43">
        <f t="shared" si="9"/>
        <v>1.1887696650345618</v>
      </c>
      <c r="Q98" s="43">
        <f t="shared" si="9"/>
        <v>1.2230801149003141</v>
      </c>
      <c r="R98" s="43">
        <f t="shared" si="9"/>
        <v>1.2691915938601306</v>
      </c>
      <c r="S98" s="43">
        <f t="shared" si="9"/>
        <v>1.3058614908376327</v>
      </c>
      <c r="T98" s="43">
        <f t="shared" si="9"/>
        <v>1.3548352007520079</v>
      </c>
      <c r="U98" s="43">
        <f t="shared" si="9"/>
        <v>1.3939740344608358</v>
      </c>
      <c r="V98" s="43">
        <f t="shared" si="9"/>
        <v>1.445996645197801</v>
      </c>
      <c r="W98" s="43">
        <f t="shared" si="9"/>
        <v>1.4997232771520566</v>
      </c>
      <c r="X98" s="43">
        <f t="shared" si="9"/>
        <v>1.5552716494198615</v>
      </c>
      <c r="Y98" s="43">
        <f t="shared" si="9"/>
        <v>1.6003415833185122</v>
      </c>
      <c r="Z98" s="43">
        <f t="shared" si="9"/>
        <v>1.6594947228023804</v>
      </c>
      <c r="AA98" s="43">
        <f t="shared" si="9"/>
        <v>1.7207402008009398</v>
      </c>
      <c r="AB98" s="43">
        <f t="shared" si="9"/>
        <v>1.7841182342470123</v>
      </c>
      <c r="AC98" s="43">
        <f t="shared" si="9"/>
        <v>1.8497171940941424</v>
      </c>
      <c r="AD98" s="43">
        <f t="shared" si="9"/>
        <v>1.9176805326996271</v>
      </c>
      <c r="AE98" s="43">
        <f t="shared" si="9"/>
        <v>1.9880974753842857</v>
      </c>
      <c r="AF98" s="43">
        <f t="shared" si="9"/>
        <v>2.0610533794995232</v>
      </c>
      <c r="AG98" s="43">
        <f t="shared" si="9"/>
        <v>2.1366798142726746</v>
      </c>
      <c r="AH98" s="43">
        <f t="shared" si="9"/>
        <v>2.2150146264378865</v>
      </c>
      <c r="AI98" s="43">
        <f t="shared" si="9"/>
        <v>2.2962595631902181</v>
      </c>
      <c r="AJ98" s="43">
        <f t="shared" si="9"/>
        <v>2.3962336072263195</v>
      </c>
      <c r="AK98" s="43">
        <f t="shared" si="9"/>
        <v>2.483904750978247</v>
      </c>
      <c r="AL98" s="43">
        <f t="shared" si="9"/>
        <v>2.5747187876635746</v>
      </c>
      <c r="AM98" s="11"/>
      <c r="AN98" s="11"/>
    </row>
    <row r="99" spans="2:40" ht="15" customHeight="1" x14ac:dyDescent="0.45">
      <c r="B99" s="41" t="s">
        <v>259</v>
      </c>
      <c r="C99" s="11" t="s">
        <v>256</v>
      </c>
      <c r="D99" s="44" t="s">
        <v>149</v>
      </c>
      <c r="E99" s="43">
        <f t="shared" ref="E99:AL99" si="10">C20*E$95</f>
        <v>2.4322884224537935</v>
      </c>
      <c r="F99" s="43">
        <f t="shared" si="10"/>
        <v>2.5373606571384681</v>
      </c>
      <c r="G99" s="43">
        <f t="shared" si="10"/>
        <v>2.6630983108423765</v>
      </c>
      <c r="H99" s="43">
        <f t="shared" si="10"/>
        <v>2.7485914508406672</v>
      </c>
      <c r="I99" s="43">
        <f t="shared" si="10"/>
        <v>2.8275749298614552</v>
      </c>
      <c r="J99" s="43">
        <f t="shared" si="10"/>
        <v>2.9181507934989401</v>
      </c>
      <c r="K99" s="43">
        <f t="shared" si="10"/>
        <v>3.0115577962069078</v>
      </c>
      <c r="L99" s="43">
        <f t="shared" si="10"/>
        <v>3.1079460756272206</v>
      </c>
      <c r="M99" s="43">
        <f t="shared" si="10"/>
        <v>3.2075055751763712</v>
      </c>
      <c r="N99" s="43">
        <f t="shared" si="10"/>
        <v>3.319973176247951</v>
      </c>
      <c r="O99" s="43">
        <f t="shared" si="10"/>
        <v>3.4259739782912106</v>
      </c>
      <c r="P99" s="43">
        <f t="shared" si="10"/>
        <v>3.5352976125375664</v>
      </c>
      <c r="Q99" s="43">
        <f t="shared" si="10"/>
        <v>3.6481527565130061</v>
      </c>
      <c r="R99" s="43">
        <f t="shared" si="10"/>
        <v>3.764551337720726</v>
      </c>
      <c r="S99" s="43">
        <f t="shared" si="10"/>
        <v>3.8846635945926211</v>
      </c>
      <c r="T99" s="43">
        <f t="shared" si="10"/>
        <v>4.008520676605114</v>
      </c>
      <c r="U99" s="43">
        <f t="shared" si="10"/>
        <v>4.1362180366788737</v>
      </c>
      <c r="V99" s="43">
        <f t="shared" si="10"/>
        <v>4.279683619254782</v>
      </c>
      <c r="W99" s="43">
        <f t="shared" si="10"/>
        <v>4.4277544373060724</v>
      </c>
      <c r="X99" s="43">
        <f t="shared" si="10"/>
        <v>4.5807610299319359</v>
      </c>
      <c r="Y99" s="43">
        <f t="shared" si="10"/>
        <v>4.738996006416059</v>
      </c>
      <c r="Z99" s="43">
        <f t="shared" si="10"/>
        <v>4.9024767765230637</v>
      </c>
      <c r="AA99" s="43">
        <f t="shared" si="10"/>
        <v>5.0716553286764539</v>
      </c>
      <c r="AB99" s="43">
        <f t="shared" si="10"/>
        <v>5.2334134871245688</v>
      </c>
      <c r="AC99" s="43">
        <f t="shared" si="10"/>
        <v>5.4141357286989136</v>
      </c>
      <c r="AD99" s="43">
        <f t="shared" si="10"/>
        <v>5.5874864441967551</v>
      </c>
      <c r="AE99" s="43">
        <f t="shared" si="10"/>
        <v>5.7668926768239217</v>
      </c>
      <c r="AF99" s="43">
        <f t="shared" si="10"/>
        <v>5.9669657280615578</v>
      </c>
      <c r="AG99" s="43">
        <f t="shared" si="10"/>
        <v>6.1742678771051773</v>
      </c>
      <c r="AH99" s="43">
        <f t="shared" si="10"/>
        <v>6.3888857252358076</v>
      </c>
      <c r="AI99" s="43">
        <f t="shared" si="10"/>
        <v>6.6267893434348561</v>
      </c>
      <c r="AJ99" s="43">
        <f t="shared" si="10"/>
        <v>6.857642231206901</v>
      </c>
      <c r="AK99" s="43">
        <f t="shared" si="10"/>
        <v>7.096870717080705</v>
      </c>
      <c r="AL99" s="43">
        <f t="shared" si="10"/>
        <v>7.3445503878864784</v>
      </c>
      <c r="AM99" s="11"/>
      <c r="AN99" s="11"/>
    </row>
    <row r="100" spans="2:40" ht="15" customHeight="1" x14ac:dyDescent="0.45">
      <c r="B100" s="41" t="s">
        <v>260</v>
      </c>
      <c r="C100" s="11" t="s">
        <v>256</v>
      </c>
      <c r="D100" s="11" t="s">
        <v>151</v>
      </c>
      <c r="E100" s="43">
        <f t="shared" ref="E100:AL100" si="11">C21*E$95</f>
        <v>0</v>
      </c>
      <c r="F100" s="43">
        <f t="shared" si="11"/>
        <v>0</v>
      </c>
      <c r="G100" s="43">
        <f t="shared" si="11"/>
        <v>0</v>
      </c>
      <c r="H100" s="43">
        <f t="shared" si="11"/>
        <v>0</v>
      </c>
      <c r="I100" s="43">
        <f t="shared" si="11"/>
        <v>0</v>
      </c>
      <c r="J100" s="43">
        <f t="shared" si="11"/>
        <v>0</v>
      </c>
      <c r="K100" s="43">
        <f t="shared" si="11"/>
        <v>0</v>
      </c>
      <c r="L100" s="43">
        <f t="shared" si="11"/>
        <v>0</v>
      </c>
      <c r="M100" s="43">
        <f t="shared" si="11"/>
        <v>0</v>
      </c>
      <c r="N100" s="43">
        <f t="shared" si="11"/>
        <v>0</v>
      </c>
      <c r="O100" s="43">
        <f t="shared" si="11"/>
        <v>0</v>
      </c>
      <c r="P100" s="43">
        <f t="shared" si="11"/>
        <v>0</v>
      </c>
      <c r="Q100" s="43">
        <f t="shared" si="11"/>
        <v>0</v>
      </c>
      <c r="R100" s="43">
        <f t="shared" si="11"/>
        <v>0</v>
      </c>
      <c r="S100" s="43">
        <f t="shared" si="11"/>
        <v>0</v>
      </c>
      <c r="T100" s="43">
        <f t="shared" si="11"/>
        <v>0</v>
      </c>
      <c r="U100" s="43">
        <f t="shared" si="11"/>
        <v>0</v>
      </c>
      <c r="V100" s="43">
        <f t="shared" si="11"/>
        <v>0</v>
      </c>
      <c r="W100" s="43">
        <f t="shared" si="11"/>
        <v>0</v>
      </c>
      <c r="X100" s="43">
        <f t="shared" si="11"/>
        <v>0</v>
      </c>
      <c r="Y100" s="43">
        <f t="shared" si="11"/>
        <v>0</v>
      </c>
      <c r="Z100" s="43">
        <f t="shared" si="11"/>
        <v>0</v>
      </c>
      <c r="AA100" s="43">
        <f t="shared" si="11"/>
        <v>0</v>
      </c>
      <c r="AB100" s="43">
        <f t="shared" si="11"/>
        <v>0</v>
      </c>
      <c r="AC100" s="43">
        <f t="shared" si="11"/>
        <v>0</v>
      </c>
      <c r="AD100" s="43">
        <f t="shared" si="11"/>
        <v>0</v>
      </c>
      <c r="AE100" s="43">
        <f t="shared" si="11"/>
        <v>0</v>
      </c>
      <c r="AF100" s="43">
        <f t="shared" si="11"/>
        <v>0</v>
      </c>
      <c r="AG100" s="43">
        <f t="shared" si="11"/>
        <v>0</v>
      </c>
      <c r="AH100" s="43">
        <f t="shared" si="11"/>
        <v>0</v>
      </c>
      <c r="AI100" s="43">
        <f t="shared" si="11"/>
        <v>0</v>
      </c>
      <c r="AJ100" s="43">
        <f t="shared" si="11"/>
        <v>0</v>
      </c>
      <c r="AK100" s="43">
        <f t="shared" si="11"/>
        <v>0</v>
      </c>
      <c r="AL100" s="43">
        <f t="shared" si="11"/>
        <v>0</v>
      </c>
      <c r="AM100" s="11"/>
      <c r="AN100" s="11"/>
    </row>
    <row r="101" spans="2:40" ht="15" customHeight="1" x14ac:dyDescent="0.45">
      <c r="B101" s="41" t="s">
        <v>261</v>
      </c>
      <c r="C101" s="11" t="s">
        <v>256</v>
      </c>
      <c r="D101" s="44" t="s">
        <v>153</v>
      </c>
      <c r="E101" s="43">
        <f t="shared" ref="E101:AL101" si="12">C22*E$95</f>
        <v>1.7193762986311298</v>
      </c>
      <c r="F101" s="43">
        <f t="shared" si="12"/>
        <v>1.7599201864327421</v>
      </c>
      <c r="G101" s="43">
        <f t="shared" si="12"/>
        <v>1.8015076808639607</v>
      </c>
      <c r="H101" s="43">
        <f t="shared" si="12"/>
        <v>1.844216199273738</v>
      </c>
      <c r="I101" s="43">
        <f t="shared" si="12"/>
        <v>1.8880612151471057</v>
      </c>
      <c r="J101" s="43">
        <f t="shared" si="12"/>
        <v>1.9331598316554495</v>
      </c>
      <c r="K101" s="43">
        <f t="shared" si="12"/>
        <v>1.9795597975067212</v>
      </c>
      <c r="L101" s="43">
        <f t="shared" si="12"/>
        <v>2.0273371324091407</v>
      </c>
      <c r="M101" s="43">
        <f t="shared" si="12"/>
        <v>2.076591755357347</v>
      </c>
      <c r="N101" s="43">
        <f t="shared" si="12"/>
        <v>2.127168442266651</v>
      </c>
      <c r="O101" s="43">
        <f t="shared" si="12"/>
        <v>2.1792438027592023</v>
      </c>
      <c r="P101" s="43">
        <f t="shared" si="12"/>
        <v>2.2328195447605683</v>
      </c>
      <c r="Q101" s="43">
        <f t="shared" si="12"/>
        <v>2.2880033183911053</v>
      </c>
      <c r="R101" s="43">
        <f t="shared" si="12"/>
        <v>2.3447776903517665</v>
      </c>
      <c r="S101" s="43">
        <f t="shared" si="12"/>
        <v>2.3922504622067553</v>
      </c>
      <c r="T101" s="43">
        <f t="shared" si="12"/>
        <v>2.4521397435098327</v>
      </c>
      <c r="U101" s="43">
        <f t="shared" si="12"/>
        <v>2.5137236686998676</v>
      </c>
      <c r="V101" s="43">
        <f t="shared" si="12"/>
        <v>2.5771391821670484</v>
      </c>
      <c r="W101" s="43">
        <f t="shared" si="12"/>
        <v>2.6304670178619407</v>
      </c>
      <c r="X101" s="43">
        <f t="shared" si="12"/>
        <v>2.6974242669625723</v>
      </c>
      <c r="Y101" s="43">
        <f t="shared" si="12"/>
        <v>2.7664819618606837</v>
      </c>
      <c r="Z101" s="43">
        <f t="shared" si="12"/>
        <v>2.8249413983582508</v>
      </c>
      <c r="AA101" s="43">
        <f t="shared" si="12"/>
        <v>2.8980887592436879</v>
      </c>
      <c r="AB101" s="43">
        <f t="shared" si="12"/>
        <v>2.9603146997876348</v>
      </c>
      <c r="AC101" s="43">
        <f t="shared" si="12"/>
        <v>3.037856705629066</v>
      </c>
      <c r="AD101" s="43">
        <f t="shared" si="12"/>
        <v>3.1041591356648639</v>
      </c>
      <c r="AE101" s="43">
        <f t="shared" si="12"/>
        <v>3.186595953452827</v>
      </c>
      <c r="AF101" s="43">
        <f t="shared" si="12"/>
        <v>3.2573291172509951</v>
      </c>
      <c r="AG101" s="43">
        <f t="shared" si="12"/>
        <v>3.3450090885510151</v>
      </c>
      <c r="AH101" s="43">
        <f t="shared" si="12"/>
        <v>3.4204647632748313</v>
      </c>
      <c r="AI101" s="43">
        <f t="shared" si="12"/>
        <v>3.5137394658212728</v>
      </c>
      <c r="AJ101" s="43">
        <f t="shared" si="12"/>
        <v>3.5943504108394788</v>
      </c>
      <c r="AK101" s="43">
        <f t="shared" si="12"/>
        <v>3.6935986232079121</v>
      </c>
      <c r="AL101" s="43">
        <f t="shared" si="12"/>
        <v>3.7795551434292216</v>
      </c>
      <c r="AM101" s="11"/>
      <c r="AN101" s="11"/>
    </row>
    <row r="102" spans="2:40" ht="15" customHeight="1" x14ac:dyDescent="0.45">
      <c r="B102" s="41" t="s">
        <v>262</v>
      </c>
      <c r="C102" s="45" t="s">
        <v>256</v>
      </c>
      <c r="D102" s="44" t="s">
        <v>154</v>
      </c>
      <c r="E102" s="43">
        <f t="shared" ref="E102:AL102" si="13">C23*E$95</f>
        <v>0.33548805826948874</v>
      </c>
      <c r="F102" s="43">
        <f t="shared" si="13"/>
        <v>0.34173207503548386</v>
      </c>
      <c r="G102" s="43">
        <f t="shared" si="13"/>
        <v>0.34811742625390546</v>
      </c>
      <c r="H102" s="43">
        <f t="shared" si="13"/>
        <v>0.36352338543376567</v>
      </c>
      <c r="I102" s="43">
        <f t="shared" si="13"/>
        <v>0.37038521445469541</v>
      </c>
      <c r="J102" s="43">
        <f t="shared" si="13"/>
        <v>0.38663196633108982</v>
      </c>
      <c r="K102" s="43">
        <f t="shared" si="13"/>
        <v>0.39403559950370748</v>
      </c>
      <c r="L102" s="43">
        <f t="shared" si="13"/>
        <v>0.41120517308298604</v>
      </c>
      <c r="M102" s="43">
        <f t="shared" si="13"/>
        <v>0.41921805389843148</v>
      </c>
      <c r="N102" s="43">
        <f t="shared" si="13"/>
        <v>0.42742169634329907</v>
      </c>
      <c r="O102" s="43">
        <f t="shared" si="13"/>
        <v>0.44598477823909255</v>
      </c>
      <c r="P102" s="43">
        <f t="shared" si="13"/>
        <v>0.45483361096974534</v>
      </c>
      <c r="Q102" s="43">
        <f t="shared" si="13"/>
        <v>0.47447073422857022</v>
      </c>
      <c r="R102" s="43">
        <f t="shared" si="13"/>
        <v>0.48401374342123621</v>
      </c>
      <c r="S102" s="43">
        <f t="shared" si="13"/>
        <v>0.50478679477757227</v>
      </c>
      <c r="T102" s="43">
        <f t="shared" si="13"/>
        <v>0.51506131598836669</v>
      </c>
      <c r="U102" s="43">
        <f t="shared" si="13"/>
        <v>0.52559676709179048</v>
      </c>
      <c r="V102" s="43">
        <f t="shared" si="13"/>
        <v>0.54807937358303749</v>
      </c>
      <c r="W102" s="43">
        <f t="shared" si="13"/>
        <v>0.55942058750910051</v>
      </c>
      <c r="X102" s="43">
        <f t="shared" si="13"/>
        <v>0.5710763087713554</v>
      </c>
      <c r="Y102" s="43">
        <f t="shared" si="13"/>
        <v>0.59547593797898124</v>
      </c>
      <c r="Z102" s="43">
        <f t="shared" si="13"/>
        <v>0.60805913507262799</v>
      </c>
      <c r="AA102" s="43">
        <f t="shared" si="13"/>
        <v>0.63395691608455673</v>
      </c>
      <c r="AB102" s="43">
        <f t="shared" si="13"/>
        <v>0.64756884057854525</v>
      </c>
      <c r="AC102" s="43">
        <f t="shared" si="13"/>
        <v>0.66157768255921878</v>
      </c>
      <c r="AD102" s="43">
        <f t="shared" si="13"/>
        <v>0.68981314125885862</v>
      </c>
      <c r="AE102" s="43">
        <f t="shared" si="13"/>
        <v>0.70499910474620076</v>
      </c>
      <c r="AF102" s="43">
        <f t="shared" si="13"/>
        <v>0.72064803479004325</v>
      </c>
      <c r="AG102" s="43">
        <f t="shared" si="13"/>
        <v>0.75152186570969948</v>
      </c>
      <c r="AH102" s="43">
        <f t="shared" si="13"/>
        <v>0.76847446223355231</v>
      </c>
      <c r="AI102" s="43">
        <f t="shared" si="13"/>
        <v>0.78596803840739005</v>
      </c>
      <c r="AJ102" s="43">
        <f t="shared" si="13"/>
        <v>0.81976412878795135</v>
      </c>
      <c r="AK102" s="43">
        <f t="shared" si="13"/>
        <v>0.83872108474590146</v>
      </c>
      <c r="AL102" s="43">
        <f t="shared" si="13"/>
        <v>0.85823959588785814</v>
      </c>
      <c r="AM102" s="11"/>
      <c r="AN102" s="11"/>
    </row>
    <row r="103" spans="2:40" ht="15" customHeight="1" x14ac:dyDescent="0.45">
      <c r="B103" s="41" t="s">
        <v>263</v>
      </c>
      <c r="C103" s="11" t="s">
        <v>256</v>
      </c>
      <c r="D103" s="11" t="s">
        <v>156</v>
      </c>
      <c r="E103" s="43">
        <f t="shared" ref="E103:AL103" si="14">C24*E$95</f>
        <v>0</v>
      </c>
      <c r="F103" s="43">
        <f t="shared" si="14"/>
        <v>0</v>
      </c>
      <c r="G103" s="43">
        <f t="shared" si="14"/>
        <v>0</v>
      </c>
      <c r="H103" s="43">
        <f t="shared" si="14"/>
        <v>0</v>
      </c>
      <c r="I103" s="43">
        <f t="shared" si="14"/>
        <v>0</v>
      </c>
      <c r="J103" s="43">
        <f t="shared" si="14"/>
        <v>0</v>
      </c>
      <c r="K103" s="43">
        <f t="shared" si="14"/>
        <v>0</v>
      </c>
      <c r="L103" s="43">
        <f t="shared" si="14"/>
        <v>0</v>
      </c>
      <c r="M103" s="43">
        <f t="shared" si="14"/>
        <v>0</v>
      </c>
      <c r="N103" s="43">
        <f t="shared" si="14"/>
        <v>0</v>
      </c>
      <c r="O103" s="43">
        <f t="shared" si="14"/>
        <v>0</v>
      </c>
      <c r="P103" s="43">
        <f t="shared" si="14"/>
        <v>0</v>
      </c>
      <c r="Q103" s="43">
        <f t="shared" si="14"/>
        <v>0</v>
      </c>
      <c r="R103" s="43">
        <f t="shared" si="14"/>
        <v>0</v>
      </c>
      <c r="S103" s="43">
        <f t="shared" si="14"/>
        <v>0</v>
      </c>
      <c r="T103" s="43">
        <f t="shared" si="14"/>
        <v>0</v>
      </c>
      <c r="U103" s="43">
        <f t="shared" si="14"/>
        <v>0</v>
      </c>
      <c r="V103" s="43">
        <f t="shared" si="14"/>
        <v>0</v>
      </c>
      <c r="W103" s="43">
        <f t="shared" si="14"/>
        <v>0</v>
      </c>
      <c r="X103" s="43">
        <f t="shared" si="14"/>
        <v>0</v>
      </c>
      <c r="Y103" s="43">
        <f t="shared" si="14"/>
        <v>0</v>
      </c>
      <c r="Z103" s="43">
        <f t="shared" si="14"/>
        <v>0</v>
      </c>
      <c r="AA103" s="43">
        <f t="shared" si="14"/>
        <v>0</v>
      </c>
      <c r="AB103" s="43">
        <f t="shared" si="14"/>
        <v>0</v>
      </c>
      <c r="AC103" s="43">
        <f t="shared" si="14"/>
        <v>0</v>
      </c>
      <c r="AD103" s="43">
        <f t="shared" si="14"/>
        <v>0</v>
      </c>
      <c r="AE103" s="43">
        <f t="shared" si="14"/>
        <v>0</v>
      </c>
      <c r="AF103" s="43">
        <f t="shared" si="14"/>
        <v>0</v>
      </c>
      <c r="AG103" s="43">
        <f t="shared" si="14"/>
        <v>0</v>
      </c>
      <c r="AH103" s="43">
        <f t="shared" si="14"/>
        <v>0</v>
      </c>
      <c r="AI103" s="43">
        <f t="shared" si="14"/>
        <v>0</v>
      </c>
      <c r="AJ103" s="43">
        <f t="shared" si="14"/>
        <v>0</v>
      </c>
      <c r="AK103" s="43">
        <f t="shared" si="14"/>
        <v>0</v>
      </c>
      <c r="AL103" s="43">
        <f t="shared" si="14"/>
        <v>0</v>
      </c>
      <c r="AM103" s="11"/>
      <c r="AN103" s="11"/>
    </row>
    <row r="104" spans="2:40" ht="15" customHeight="1" x14ac:dyDescent="0.45">
      <c r="B104" s="19" t="s">
        <v>264</v>
      </c>
      <c r="C104" s="11" t="s">
        <v>256</v>
      </c>
      <c r="D104" s="44" t="s">
        <v>157</v>
      </c>
      <c r="E104" s="43">
        <f t="shared" ref="E104:AL104" si="15">C25*E$95</f>
        <v>9.8465745102094946</v>
      </c>
      <c r="F104" s="43">
        <f t="shared" si="15"/>
        <v>10.157985930429758</v>
      </c>
      <c r="G104" s="43">
        <f t="shared" si="15"/>
        <v>10.565363886806029</v>
      </c>
      <c r="H104" s="43">
        <f t="shared" si="15"/>
        <v>10.958900107222791</v>
      </c>
      <c r="I104" s="43">
        <f t="shared" si="15"/>
        <v>11.34643486231945</v>
      </c>
      <c r="J104" s="43">
        <f t="shared" si="15"/>
        <v>11.727836312043058</v>
      </c>
      <c r="K104" s="43">
        <f t="shared" si="15"/>
        <v>12.130667384721281</v>
      </c>
      <c r="L104" s="43">
        <f t="shared" si="15"/>
        <v>12.565665056535899</v>
      </c>
      <c r="M104" s="43">
        <f t="shared" si="15"/>
        <v>13.034756699120999</v>
      </c>
      <c r="N104" s="43">
        <f t="shared" si="15"/>
        <v>13.528393691237907</v>
      </c>
      <c r="O104" s="43">
        <f t="shared" si="15"/>
        <v>14.028248479156913</v>
      </c>
      <c r="P104" s="43">
        <f t="shared" si="15"/>
        <v>14.606361188642051</v>
      </c>
      <c r="Q104" s="43">
        <f t="shared" si="15"/>
        <v>15.172519701220278</v>
      </c>
      <c r="R104" s="43">
        <f t="shared" si="15"/>
        <v>15.757336313602467</v>
      </c>
      <c r="S104" s="43">
        <f t="shared" si="15"/>
        <v>16.361676326377395</v>
      </c>
      <c r="T104" s="43">
        <f t="shared" si="15"/>
        <v>16.997023427616096</v>
      </c>
      <c r="U104" s="43">
        <f t="shared" si="15"/>
        <v>17.653195764278617</v>
      </c>
      <c r="V104" s="43">
        <f t="shared" si="15"/>
        <v>18.343167120130168</v>
      </c>
      <c r="W104" s="43">
        <f t="shared" si="15"/>
        <v>19.056007672384467</v>
      </c>
      <c r="X104" s="43">
        <f t="shared" si="15"/>
        <v>19.793261850819956</v>
      </c>
      <c r="Y104" s="43">
        <f t="shared" si="15"/>
        <v>20.556325608982746</v>
      </c>
      <c r="Z104" s="43">
        <f t="shared" si="15"/>
        <v>21.358077119426056</v>
      </c>
      <c r="AA104" s="43">
        <f t="shared" si="15"/>
        <v>22.188492062959487</v>
      </c>
      <c r="AB104" s="43">
        <f t="shared" si="15"/>
        <v>23.061380138970637</v>
      </c>
      <c r="AC104" s="43">
        <f t="shared" si="15"/>
        <v>23.965314011073744</v>
      </c>
      <c r="AD104" s="43">
        <f t="shared" si="15"/>
        <v>24.902254399444796</v>
      </c>
      <c r="AE104" s="43">
        <f t="shared" si="15"/>
        <v>25.901667108375413</v>
      </c>
      <c r="AF104" s="43">
        <f t="shared" si="15"/>
        <v>26.937823540451813</v>
      </c>
      <c r="AG104" s="43">
        <f t="shared" si="15"/>
        <v>28.027344874114675</v>
      </c>
      <c r="AH104" s="43">
        <f t="shared" si="15"/>
        <v>29.171893311454063</v>
      </c>
      <c r="AI104" s="43">
        <f t="shared" si="15"/>
        <v>30.375353013744423</v>
      </c>
      <c r="AJ104" s="43">
        <f t="shared" si="15"/>
        <v>31.623977737473659</v>
      </c>
      <c r="AK104" s="43">
        <f t="shared" si="15"/>
        <v>32.919802576276631</v>
      </c>
      <c r="AL104" s="43">
        <f t="shared" si="15"/>
        <v>34.263565405061414</v>
      </c>
      <c r="AM104" s="11"/>
      <c r="AN104" s="11"/>
    </row>
    <row r="105" spans="2:40" ht="15" customHeight="1" x14ac:dyDescent="0.45">
      <c r="B105" s="41" t="s">
        <v>265</v>
      </c>
      <c r="C105" s="11" t="s">
        <v>256</v>
      </c>
      <c r="D105" s="11" t="s">
        <v>159</v>
      </c>
      <c r="E105" s="43">
        <f t="shared" ref="E105:AL105" si="16">C26*E$95</f>
        <v>0</v>
      </c>
      <c r="F105" s="43">
        <f t="shared" si="16"/>
        <v>0</v>
      </c>
      <c r="G105" s="43">
        <f t="shared" si="16"/>
        <v>0</v>
      </c>
      <c r="H105" s="43">
        <f t="shared" si="16"/>
        <v>0</v>
      </c>
      <c r="I105" s="43">
        <f t="shared" si="16"/>
        <v>0</v>
      </c>
      <c r="J105" s="43">
        <f t="shared" si="16"/>
        <v>0</v>
      </c>
      <c r="K105" s="43">
        <f t="shared" si="16"/>
        <v>0</v>
      </c>
      <c r="L105" s="43">
        <f t="shared" si="16"/>
        <v>0</v>
      </c>
      <c r="M105" s="43">
        <f t="shared" si="16"/>
        <v>0</v>
      </c>
      <c r="N105" s="43">
        <f t="shared" si="16"/>
        <v>0</v>
      </c>
      <c r="O105" s="43">
        <f t="shared" si="16"/>
        <v>0</v>
      </c>
      <c r="P105" s="43">
        <f t="shared" si="16"/>
        <v>0</v>
      </c>
      <c r="Q105" s="43">
        <f t="shared" si="16"/>
        <v>0</v>
      </c>
      <c r="R105" s="43">
        <f t="shared" si="16"/>
        <v>0</v>
      </c>
      <c r="S105" s="43">
        <f t="shared" si="16"/>
        <v>0</v>
      </c>
      <c r="T105" s="43">
        <f t="shared" si="16"/>
        <v>0</v>
      </c>
      <c r="U105" s="43">
        <f t="shared" si="16"/>
        <v>0</v>
      </c>
      <c r="V105" s="43">
        <f t="shared" si="16"/>
        <v>0</v>
      </c>
      <c r="W105" s="43">
        <f t="shared" si="16"/>
        <v>0</v>
      </c>
      <c r="X105" s="43">
        <f t="shared" si="16"/>
        <v>0</v>
      </c>
      <c r="Y105" s="43">
        <f t="shared" si="16"/>
        <v>0</v>
      </c>
      <c r="Z105" s="43">
        <f t="shared" si="16"/>
        <v>0</v>
      </c>
      <c r="AA105" s="43">
        <f t="shared" si="16"/>
        <v>0</v>
      </c>
      <c r="AB105" s="43">
        <f t="shared" si="16"/>
        <v>0</v>
      </c>
      <c r="AC105" s="43">
        <f t="shared" si="16"/>
        <v>0</v>
      </c>
      <c r="AD105" s="43">
        <f t="shared" si="16"/>
        <v>0</v>
      </c>
      <c r="AE105" s="43">
        <f t="shared" si="16"/>
        <v>0</v>
      </c>
      <c r="AF105" s="43">
        <f t="shared" si="16"/>
        <v>0</v>
      </c>
      <c r="AG105" s="43">
        <f t="shared" si="16"/>
        <v>0</v>
      </c>
      <c r="AH105" s="43">
        <f t="shared" si="16"/>
        <v>0</v>
      </c>
      <c r="AI105" s="43">
        <f t="shared" si="16"/>
        <v>0</v>
      </c>
      <c r="AJ105" s="43">
        <f t="shared" si="16"/>
        <v>0</v>
      </c>
      <c r="AK105" s="43">
        <f t="shared" si="16"/>
        <v>0</v>
      </c>
      <c r="AL105" s="43">
        <f t="shared" si="16"/>
        <v>0</v>
      </c>
      <c r="AM105" s="11"/>
      <c r="AN105" s="11"/>
    </row>
    <row r="106" spans="2:40" ht="15" customHeight="1" x14ac:dyDescent="0.45">
      <c r="B106" s="41" t="s">
        <v>266</v>
      </c>
      <c r="C106" s="11" t="s">
        <v>256</v>
      </c>
      <c r="D106" s="44" t="s">
        <v>161</v>
      </c>
      <c r="E106" s="43">
        <f t="shared" ref="E106:AL106" si="17">C27*E$95</f>
        <v>14.996316204646147</v>
      </c>
      <c r="F106" s="43">
        <f t="shared" si="17"/>
        <v>15.283967055962018</v>
      </c>
      <c r="G106" s="43">
        <f t="shared" si="17"/>
        <v>15.769719409301917</v>
      </c>
      <c r="H106" s="43">
        <f t="shared" si="17"/>
        <v>15.755635510141502</v>
      </c>
      <c r="I106" s="43">
        <f t="shared" si="17"/>
        <v>15.980766935862347</v>
      </c>
      <c r="J106" s="43">
        <f t="shared" si="17"/>
        <v>16.210926016882123</v>
      </c>
      <c r="K106" s="43">
        <f t="shared" si="17"/>
        <v>16.521349779191166</v>
      </c>
      <c r="L106" s="43">
        <f t="shared" si="17"/>
        <v>17.012418672433306</v>
      </c>
      <c r="M106" s="43">
        <f t="shared" si="17"/>
        <v>17.490167178925262</v>
      </c>
      <c r="N106" s="43">
        <f t="shared" si="17"/>
        <v>17.99147140421794</v>
      </c>
      <c r="O106" s="43">
        <f t="shared" si="17"/>
        <v>18.417144137737072</v>
      </c>
      <c r="P106" s="43">
        <f t="shared" si="17"/>
        <v>18.906606237810553</v>
      </c>
      <c r="Q106" s="43">
        <f t="shared" si="17"/>
        <v>19.66417598525074</v>
      </c>
      <c r="R106" s="43">
        <f t="shared" si="17"/>
        <v>20.371600667551583</v>
      </c>
      <c r="S106" s="43">
        <f t="shared" si="17"/>
        <v>20.827942097561568</v>
      </c>
      <c r="T106" s="43">
        <f t="shared" si="17"/>
        <v>21.296665717605944</v>
      </c>
      <c r="U106" s="43">
        <f t="shared" si="17"/>
        <v>21.880821934364757</v>
      </c>
      <c r="V106" s="43">
        <f t="shared" si="17"/>
        <v>22.34298042095957</v>
      </c>
      <c r="W106" s="43">
        <f t="shared" si="17"/>
        <v>22.971951784948171</v>
      </c>
      <c r="X106" s="43">
        <f t="shared" si="17"/>
        <v>23.644989295086333</v>
      </c>
      <c r="Y106" s="43">
        <f t="shared" si="17"/>
        <v>24.290455970059273</v>
      </c>
      <c r="Z106" s="43">
        <f t="shared" si="17"/>
        <v>25.006431929861826</v>
      </c>
      <c r="AA106" s="43">
        <f t="shared" si="17"/>
        <v>25.733475634534354</v>
      </c>
      <c r="AB106" s="43">
        <f t="shared" si="17"/>
        <v>26.471028319976039</v>
      </c>
      <c r="AC106" s="43">
        <f t="shared" si="17"/>
        <v>27.232697667794781</v>
      </c>
      <c r="AD106" s="43">
        <f t="shared" si="17"/>
        <v>27.978821009459306</v>
      </c>
      <c r="AE106" s="43">
        <f t="shared" si="17"/>
        <v>28.73576350945514</v>
      </c>
      <c r="AF106" s="43">
        <f t="shared" si="17"/>
        <v>29.589808308479174</v>
      </c>
      <c r="AG106" s="43">
        <f t="shared" si="17"/>
        <v>30.48821059124251</v>
      </c>
      <c r="AH106" s="43">
        <f t="shared" si="17"/>
        <v>31.356771684471028</v>
      </c>
      <c r="AI106" s="43">
        <f t="shared" si="17"/>
        <v>32.301745264742927</v>
      </c>
      <c r="AJ106" s="43">
        <f t="shared" si="17"/>
        <v>33.326564774187098</v>
      </c>
      <c r="AK106" s="43">
        <f t="shared" si="17"/>
        <v>34.371435222952236</v>
      </c>
      <c r="AL106" s="43">
        <f t="shared" si="17"/>
        <v>35.468401760827064</v>
      </c>
      <c r="AM106" s="11"/>
      <c r="AN106" s="11"/>
    </row>
    <row r="107" spans="2:40" ht="15" customHeight="1" x14ac:dyDescent="0.45">
      <c r="B107" s="41" t="s">
        <v>267</v>
      </c>
      <c r="C107" s="11" t="s">
        <v>256</v>
      </c>
      <c r="D107" s="44" t="s">
        <v>162</v>
      </c>
      <c r="E107" s="43">
        <f t="shared" ref="E107:AL107" si="18">C28*E$95</f>
        <v>3.7574662526182738</v>
      </c>
      <c r="F107" s="43">
        <f t="shared" si="18"/>
        <v>3.8017693347697579</v>
      </c>
      <c r="G107" s="43">
        <f t="shared" si="18"/>
        <v>3.7944799461675696</v>
      </c>
      <c r="H107" s="43">
        <f t="shared" si="18"/>
        <v>3.785963062932145</v>
      </c>
      <c r="I107" s="43">
        <f t="shared" si="18"/>
        <v>3.7580548588573972</v>
      </c>
      <c r="J107" s="43">
        <f t="shared" si="18"/>
        <v>3.7466478642084189</v>
      </c>
      <c r="K107" s="43">
        <f t="shared" si="18"/>
        <v>3.7339563952970383</v>
      </c>
      <c r="L107" s="43">
        <f t="shared" si="18"/>
        <v>3.7104094687488045</v>
      </c>
      <c r="M107" s="43">
        <f t="shared" si="18"/>
        <v>3.6852191714792348</v>
      </c>
      <c r="N107" s="43">
        <f t="shared" si="18"/>
        <v>3.6678745569924969</v>
      </c>
      <c r="O107" s="43">
        <f t="shared" si="18"/>
        <v>3.6388303497235053</v>
      </c>
      <c r="P107" s="43">
        <f t="shared" si="18"/>
        <v>3.607657505191844</v>
      </c>
      <c r="Q107" s="43">
        <f t="shared" si="18"/>
        <v>3.5743461978552289</v>
      </c>
      <c r="R107" s="43">
        <f t="shared" si="18"/>
        <v>3.5386782574574824</v>
      </c>
      <c r="S107" s="43">
        <f t="shared" si="18"/>
        <v>3.5554548153898566</v>
      </c>
      <c r="T107" s="43">
        <f t="shared" si="18"/>
        <v>3.5718382565280207</v>
      </c>
      <c r="U107" s="43">
        <f t="shared" si="18"/>
        <v>3.5877692362352658</v>
      </c>
      <c r="V107" s="43">
        <f t="shared" si="18"/>
        <v>3.6149916129945026</v>
      </c>
      <c r="W107" s="43">
        <f t="shared" si="18"/>
        <v>3.6302825359633117</v>
      </c>
      <c r="X107" s="43">
        <f t="shared" si="18"/>
        <v>3.6573184880888929</v>
      </c>
      <c r="Y107" s="43">
        <f t="shared" si="18"/>
        <v>3.6845073662449463</v>
      </c>
      <c r="Z107" s="43">
        <f t="shared" si="18"/>
        <v>3.7116943036724996</v>
      </c>
      <c r="AA107" s="43">
        <f t="shared" si="18"/>
        <v>3.7390520152742224</v>
      </c>
      <c r="AB107" s="43">
        <f t="shared" si="18"/>
        <v>3.753256137230752</v>
      </c>
      <c r="AC107" s="43">
        <f t="shared" si="18"/>
        <v>3.8209486564134472</v>
      </c>
      <c r="AD107" s="43">
        <f t="shared" si="18"/>
        <v>3.8767498538747858</v>
      </c>
      <c r="AE107" s="43">
        <f t="shared" si="18"/>
        <v>3.9479949865787241</v>
      </c>
      <c r="AF107" s="43">
        <f t="shared" si="18"/>
        <v>4.0068030734326401</v>
      </c>
      <c r="AG107" s="43">
        <f t="shared" si="18"/>
        <v>4.0817952314036621</v>
      </c>
      <c r="AH107" s="43">
        <f t="shared" si="18"/>
        <v>4.15880297208746</v>
      </c>
      <c r="AI107" s="43">
        <f t="shared" si="18"/>
        <v>4.2226518141887226</v>
      </c>
      <c r="AJ107" s="43">
        <f t="shared" si="18"/>
        <v>4.3037616761367445</v>
      </c>
      <c r="AK107" s="43">
        <f t="shared" si="18"/>
        <v>4.387156443286254</v>
      </c>
      <c r="AL107" s="43">
        <f t="shared" si="18"/>
        <v>4.4727486631847988</v>
      </c>
      <c r="AM107" s="11"/>
      <c r="AN107" s="11"/>
    </row>
    <row r="108" spans="2:40" ht="15.75" customHeight="1" x14ac:dyDescent="0.45">
      <c r="B108" s="46" t="s">
        <v>268</v>
      </c>
      <c r="C108" s="11" t="s">
        <v>256</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spans="2:40" ht="15.75" customHeight="1" x14ac:dyDescent="0.45">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2:40" ht="15.75" customHeight="1" x14ac:dyDescent="0.45">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spans="2:40" ht="15.75" customHeight="1" x14ac:dyDescent="0.45">
      <c r="B111" s="11"/>
      <c r="C111" s="11"/>
      <c r="D111" s="47" t="s">
        <v>163</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spans="2:40" ht="15.75" customHeight="1" x14ac:dyDescent="0.45">
      <c r="B112" s="11"/>
      <c r="C112" s="11"/>
      <c r="D112" s="47" t="s">
        <v>165</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spans="2:40" ht="15.75" customHeight="1" x14ac:dyDescent="0.45">
      <c r="B113" s="11"/>
      <c r="C113" s="11"/>
      <c r="D113" s="48" t="s">
        <v>167</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spans="2:40" ht="15.75" customHeight="1" x14ac:dyDescent="0.45">
      <c r="B114" s="11"/>
      <c r="C114" s="11"/>
      <c r="D114" s="48" t="s">
        <v>169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spans="2:40" ht="15.75" customHeight="1" x14ac:dyDescent="0.45">
      <c r="B115" s="11"/>
      <c r="C115" s="11"/>
      <c r="D115" s="48" t="s">
        <v>171</v>
      </c>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2:40" ht="15.75" customHeight="1" x14ac:dyDescent="0.45">
      <c r="B116" s="11"/>
      <c r="C116" s="11"/>
      <c r="D116" s="48" t="s">
        <v>173</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2:40" ht="15.75" customHeight="1" x14ac:dyDescent="0.45">
      <c r="B117" s="11"/>
      <c r="C117" s="11"/>
      <c r="D117" s="48" t="s">
        <v>175</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spans="2:40" ht="15.75" customHeight="1" x14ac:dyDescent="0.45">
      <c r="B118" s="11"/>
      <c r="C118" s="11"/>
      <c r="D118" s="48" t="s">
        <v>177</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spans="2:40" ht="15.75" customHeight="1" x14ac:dyDescent="0.45">
      <c r="B119" s="11"/>
      <c r="C119" s="11"/>
      <c r="D119" s="48" t="s">
        <v>179</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spans="2:40" ht="15.75" customHeight="1" x14ac:dyDescent="0.45">
      <c r="B120" s="11"/>
      <c r="C120" s="11"/>
      <c r="D120" s="48" t="s">
        <v>181</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spans="2:40" ht="15.75" customHeight="1" x14ac:dyDescent="0.45">
      <c r="B121" s="11"/>
      <c r="C121" s="11"/>
      <c r="D121" s="48" t="s">
        <v>183</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spans="2:40" ht="15.75" customHeight="1" x14ac:dyDescent="0.45">
      <c r="B122" s="11"/>
      <c r="C122" s="11"/>
      <c r="D122" s="48" t="s">
        <v>185</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2:40" ht="15.75" customHeight="1" x14ac:dyDescent="0.45">
      <c r="B123" s="11"/>
      <c r="C123" s="11"/>
      <c r="D123" s="48" t="s">
        <v>187</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2:40" ht="15.75" customHeight="1" x14ac:dyDescent="0.45">
      <c r="B124" s="11"/>
      <c r="C124" s="11"/>
      <c r="D124" s="48" t="s">
        <v>189</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2:40" ht="15.75" customHeight="1" x14ac:dyDescent="0.45">
      <c r="B125" s="11"/>
      <c r="C125" s="11"/>
      <c r="D125" s="48" t="s">
        <v>191</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2:40" ht="15.75" customHeight="1" x14ac:dyDescent="0.45">
      <c r="B126" s="11"/>
      <c r="C126" s="11"/>
      <c r="D126" s="48" t="s">
        <v>193</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2:40" ht="15.75" customHeight="1" x14ac:dyDescent="0.45">
      <c r="B127" s="11"/>
      <c r="C127" s="11"/>
      <c r="D127" s="48" t="s">
        <v>195</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spans="2:40" ht="15.75" customHeight="1" x14ac:dyDescent="0.45">
      <c r="B128" s="11"/>
      <c r="C128" s="11"/>
      <c r="D128" s="48" t="s">
        <v>196</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spans="2:40" ht="15.75" customHeight="1" x14ac:dyDescent="0.45">
      <c r="B129" s="11"/>
      <c r="C129" s="11"/>
      <c r="D129" s="47" t="s">
        <v>198</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2:40" ht="15.75" customHeight="1" x14ac:dyDescent="0.45">
      <c r="B130" s="11"/>
      <c r="C130" s="11"/>
      <c r="D130" s="44" t="s">
        <v>199</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spans="2:40" ht="15.75" customHeight="1" x14ac:dyDescent="0.45">
      <c r="B131" s="11"/>
      <c r="C131" s="11"/>
      <c r="D131" s="47" t="s">
        <v>201</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2:40" ht="15.75" customHeight="1" x14ac:dyDescent="0.45">
      <c r="B132" s="11"/>
      <c r="C132" s="11"/>
      <c r="D132" s="44" t="s">
        <v>161</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2:40" ht="15.75" customHeight="1" x14ac:dyDescent="0.45">
      <c r="B133" s="11"/>
      <c r="C133" s="11"/>
      <c r="D133" s="48" t="s">
        <v>162</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spans="2:40" ht="15.75" customHeight="1" x14ac:dyDescent="0.45">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2:40" ht="15.75" customHeight="1" x14ac:dyDescent="0.45">
      <c r="B135" s="11"/>
      <c r="C135" s="11"/>
      <c r="D135" s="47" t="s">
        <v>203</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spans="2:40" ht="15.75" customHeight="1" x14ac:dyDescent="0.45">
      <c r="B136" s="11"/>
      <c r="C136" s="11"/>
      <c r="D136" s="47" t="s">
        <v>205</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spans="2:40" ht="15.75" customHeight="1" x14ac:dyDescent="0.45">
      <c r="B137" s="11"/>
      <c r="C137" s="11"/>
      <c r="D137" s="48" t="s">
        <v>207</v>
      </c>
      <c r="E137" s="11"/>
      <c r="F137" s="43">
        <f t="shared" ref="F137:AM137" si="19">C56*E$95</f>
        <v>0.12941451847745528</v>
      </c>
      <c r="G137" s="43">
        <f t="shared" si="19"/>
        <v>0.13165228190742015</v>
      </c>
      <c r="H137" s="43">
        <f t="shared" si="19"/>
        <v>0.13332897425524579</v>
      </c>
      <c r="I137" s="43">
        <f t="shared" si="19"/>
        <v>0.1344149883701436</v>
      </c>
      <c r="J137" s="43">
        <f t="shared" si="19"/>
        <v>0.1347840829186355</v>
      </c>
      <c r="K137" s="43">
        <f t="shared" si="19"/>
        <v>0.13467680160532963</v>
      </c>
      <c r="L137" s="43">
        <f t="shared" si="19"/>
        <v>0.13406592183114238</v>
      </c>
      <c r="M137" s="43">
        <f t="shared" si="19"/>
        <v>0.13330697936690292</v>
      </c>
      <c r="N137" s="43">
        <f t="shared" si="19"/>
        <v>0.13229741840469109</v>
      </c>
      <c r="O137" s="43">
        <f t="shared" si="19"/>
        <v>0.1320037238939305</v>
      </c>
      <c r="P137" s="43">
        <f t="shared" si="19"/>
        <v>0.13197095028802239</v>
      </c>
      <c r="Q137" s="43">
        <f t="shared" si="19"/>
        <v>0.13210848973166694</v>
      </c>
      <c r="R137" s="43">
        <f t="shared" si="19"/>
        <v>0.13232461587930125</v>
      </c>
      <c r="S137" s="43">
        <f t="shared" si="19"/>
        <v>0.13272732430706785</v>
      </c>
      <c r="T137" s="43">
        <f t="shared" si="19"/>
        <v>0.13311008305765112</v>
      </c>
      <c r="U137" s="43">
        <f t="shared" si="19"/>
        <v>0.13380397230567348</v>
      </c>
      <c r="V137" s="43">
        <f t="shared" si="19"/>
        <v>0.13459847644220199</v>
      </c>
      <c r="W137" s="43">
        <f t="shared" si="19"/>
        <v>0.13550387917095522</v>
      </c>
      <c r="X137" s="43">
        <f t="shared" si="19"/>
        <v>0.13664145414052073</v>
      </c>
      <c r="Y137" s="43">
        <f t="shared" si="19"/>
        <v>0.13815186448362363</v>
      </c>
      <c r="Z137" s="43">
        <f t="shared" si="19"/>
        <v>0.14006090291213955</v>
      </c>
      <c r="AA137" s="43">
        <f t="shared" si="19"/>
        <v>0.14213382282322681</v>
      </c>
      <c r="AB137" s="43">
        <f t="shared" si="19"/>
        <v>0.14464568003725192</v>
      </c>
      <c r="AC137" s="43">
        <f t="shared" si="19"/>
        <v>0.14722279355193865</v>
      </c>
      <c r="AD137" s="43">
        <f t="shared" si="19"/>
        <v>0.15013762918486762</v>
      </c>
      <c r="AE137" s="43">
        <f t="shared" si="19"/>
        <v>0.1532764799877184</v>
      </c>
      <c r="AF137" s="43">
        <f t="shared" si="19"/>
        <v>0.15665080107460577</v>
      </c>
      <c r="AG137" s="43">
        <f t="shared" si="19"/>
        <v>0.16041625254426364</v>
      </c>
      <c r="AH137" s="43">
        <f t="shared" si="19"/>
        <v>0.16415595262756963</v>
      </c>
      <c r="AI137" s="43">
        <f t="shared" si="19"/>
        <v>0.16816029408875383</v>
      </c>
      <c r="AJ137" s="43">
        <f t="shared" si="19"/>
        <v>0.17245063430938615</v>
      </c>
      <c r="AK137" s="43">
        <f t="shared" si="19"/>
        <v>0.17687987548078488</v>
      </c>
      <c r="AL137" s="43">
        <f t="shared" si="19"/>
        <v>0.18129278831815257</v>
      </c>
      <c r="AM137" s="43">
        <f t="shared" si="19"/>
        <v>0.18600692780108002</v>
      </c>
      <c r="AN137" s="11"/>
    </row>
    <row r="138" spans="2:40" ht="15.75" customHeight="1" x14ac:dyDescent="0.45">
      <c r="B138" s="11"/>
      <c r="C138" s="11"/>
      <c r="D138" s="48" t="s">
        <v>147</v>
      </c>
      <c r="E138" s="11"/>
      <c r="F138" s="43">
        <f t="shared" ref="F138:AM138" si="20">C57*E$95</f>
        <v>7.464609296496125E-3</v>
      </c>
      <c r="G138" s="43">
        <f t="shared" si="20"/>
        <v>7.6889716882983872E-3</v>
      </c>
      <c r="H138" s="43">
        <f t="shared" si="20"/>
        <v>7.9196714472763493E-3</v>
      </c>
      <c r="I138" s="43">
        <f t="shared" si="20"/>
        <v>8.1571101121723031E-3</v>
      </c>
      <c r="J138" s="43">
        <f t="shared" si="20"/>
        <v>8.3110828609346283E-3</v>
      </c>
      <c r="K138" s="43">
        <f t="shared" si="20"/>
        <v>8.4690811672524444E-3</v>
      </c>
      <c r="L138" s="43">
        <f t="shared" si="20"/>
        <v>8.537437989246997E-3</v>
      </c>
      <c r="M138" s="43">
        <f t="shared" si="20"/>
        <v>8.7022490117562162E-3</v>
      </c>
      <c r="N138" s="43">
        <f t="shared" si="20"/>
        <v>8.871823931338901E-3</v>
      </c>
      <c r="O138" s="43">
        <f t="shared" si="20"/>
        <v>9.0454358993581913E-3</v>
      </c>
      <c r="P138" s="43">
        <f t="shared" si="20"/>
        <v>9.2237760953994153E-3</v>
      </c>
      <c r="Q138" s="43">
        <f t="shared" si="20"/>
        <v>9.4067860450560981E-3</v>
      </c>
      <c r="R138" s="43">
        <f t="shared" si="20"/>
        <v>9.5948526255110866E-3</v>
      </c>
      <c r="S138" s="43">
        <f t="shared" si="20"/>
        <v>9.787833478073887E-3</v>
      </c>
      <c r="T138" s="43">
        <f t="shared" si="20"/>
        <v>1.0095735895551445E-2</v>
      </c>
      <c r="U138" s="43">
        <f t="shared" si="20"/>
        <v>1.0301226319767333E-2</v>
      </c>
      <c r="V138" s="43">
        <f t="shared" si="20"/>
        <v>1.0511935341835811E-2</v>
      </c>
      <c r="W138" s="43">
        <f t="shared" si="20"/>
        <v>1.0844974838983508E-2</v>
      </c>
      <c r="X138" s="43">
        <f t="shared" si="20"/>
        <v>1.1188411750182011E-2</v>
      </c>
      <c r="Y138" s="43">
        <f t="shared" si="20"/>
        <v>1.1543031773038035E-2</v>
      </c>
      <c r="Z138" s="43">
        <f t="shared" si="20"/>
        <v>1.1909518759579624E-2</v>
      </c>
      <c r="AA138" s="43">
        <f t="shared" si="20"/>
        <v>1.2287861687926024E-2</v>
      </c>
      <c r="AB138" s="43">
        <f t="shared" si="20"/>
        <v>1.2679138321691135E-2</v>
      </c>
      <c r="AC138" s="43">
        <f t="shared" si="20"/>
        <v>1.3083533717811423E-2</v>
      </c>
      <c r="AD138" s="43">
        <f t="shared" si="20"/>
        <v>1.3501585358351404E-2</v>
      </c>
      <c r="AE138" s="43">
        <f t="shared" si="20"/>
        <v>1.3934225453428945E-2</v>
      </c>
      <c r="AF138" s="43">
        <f t="shared" si="20"/>
        <v>1.4381981736822494E-2</v>
      </c>
      <c r="AG138" s="43">
        <f t="shared" si="20"/>
        <v>1.4845349516674889E-2</v>
      </c>
      <c r="AH138" s="43">
        <f t="shared" si="20"/>
        <v>1.5472508999905576E-2</v>
      </c>
      <c r="AI138" s="43">
        <f t="shared" si="20"/>
        <v>1.5972214313089522E-2</v>
      </c>
      <c r="AJ138" s="43">
        <f t="shared" si="20"/>
        <v>1.64899176685472E-2</v>
      </c>
      <c r="AK138" s="43">
        <f t="shared" si="20"/>
        <v>1.7183517314978212E-2</v>
      </c>
      <c r="AL138" s="43">
        <f t="shared" si="20"/>
        <v>1.7742176792701764E-2</v>
      </c>
      <c r="AM138" s="43">
        <f t="shared" si="20"/>
        <v>1.8485160526815411E-2</v>
      </c>
      <c r="AN138" s="11"/>
    </row>
    <row r="139" spans="2:40" ht="15.75" customHeight="1" x14ac:dyDescent="0.45">
      <c r="B139" s="11"/>
      <c r="C139" s="11"/>
      <c r="D139" s="48" t="s">
        <v>153</v>
      </c>
      <c r="E139" s="11"/>
      <c r="F139" s="43">
        <f t="shared" ref="F139:AM139" si="21">C58*E$95</f>
        <v>2.0129283496169324E-3</v>
      </c>
      <c r="G139" s="43">
        <f t="shared" si="21"/>
        <v>2.0503924502129033E-3</v>
      </c>
      <c r="H139" s="43">
        <f t="shared" si="21"/>
        <v>2.0887045575234326E-3</v>
      </c>
      <c r="I139" s="43">
        <f t="shared" si="21"/>
        <v>2.1279417683927747E-3</v>
      </c>
      <c r="J139" s="43">
        <f t="shared" si="21"/>
        <v>2.1681085724177293E-3</v>
      </c>
      <c r="K139" s="43">
        <f t="shared" si="21"/>
        <v>2.2093255218919418E-3</v>
      </c>
      <c r="L139" s="43">
        <f t="shared" si="21"/>
        <v>2.2516319971640428E-3</v>
      </c>
      <c r="M139" s="43">
        <f t="shared" si="21"/>
        <v>2.2950986404631783E-3</v>
      </c>
      <c r="N139" s="43">
        <f t="shared" si="21"/>
        <v>2.3398216961772922E-3</v>
      </c>
      <c r="O139" s="43">
        <f t="shared" si="21"/>
        <v>2.3856094679625996E-3</v>
      </c>
      <c r="P139" s="43">
        <f t="shared" si="21"/>
        <v>2.4326442449405044E-3</v>
      </c>
      <c r="Q139" s="43">
        <f t="shared" si="21"/>
        <v>2.5842818805099171E-3</v>
      </c>
      <c r="R139" s="43">
        <f t="shared" si="21"/>
        <v>2.6359485234920565E-3</v>
      </c>
      <c r="S139" s="43">
        <f t="shared" si="21"/>
        <v>2.6889652412290898E-3</v>
      </c>
      <c r="T139" s="43">
        <f t="shared" si="21"/>
        <v>2.7434064933563708E-3</v>
      </c>
      <c r="U139" s="43">
        <f t="shared" si="21"/>
        <v>2.799246282545471E-3</v>
      </c>
      <c r="V139" s="43">
        <f t="shared" si="21"/>
        <v>2.8565041689771224E-3</v>
      </c>
      <c r="W139" s="43">
        <f t="shared" si="21"/>
        <v>2.9153158169310505E-3</v>
      </c>
      <c r="X139" s="43">
        <f t="shared" si="21"/>
        <v>2.9756414229207473E-3</v>
      </c>
      <c r="Y139" s="43">
        <f t="shared" si="21"/>
        <v>3.037639940273167E-3</v>
      </c>
      <c r="Z139" s="43">
        <f t="shared" si="21"/>
        <v>3.1014371769738608E-3</v>
      </c>
      <c r="AA139" s="43">
        <f t="shared" si="21"/>
        <v>3.1669746618366041E-3</v>
      </c>
      <c r="AB139" s="43">
        <f t="shared" si="21"/>
        <v>3.2344740616559019E-3</v>
      </c>
      <c r="AC139" s="43">
        <f t="shared" si="21"/>
        <v>3.3039226560129856E-3</v>
      </c>
      <c r="AD139" s="43">
        <f t="shared" si="21"/>
        <v>3.375396339587851E-3</v>
      </c>
      <c r="AE139" s="43">
        <f t="shared" si="21"/>
        <v>3.4490657062942933E-3</v>
      </c>
      <c r="AF139" s="43">
        <f t="shared" si="21"/>
        <v>3.5249955237310034E-3</v>
      </c>
      <c r="AG139" s="43">
        <f t="shared" si="21"/>
        <v>3.603240173950216E-3</v>
      </c>
      <c r="AH139" s="43">
        <f t="shared" si="21"/>
        <v>3.6839307142632325E-3</v>
      </c>
      <c r="AI139" s="43">
        <f t="shared" si="21"/>
        <v>3.7670316776154526E-3</v>
      </c>
      <c r="AJ139" s="43">
        <f t="shared" si="21"/>
        <v>3.8527845019970097E-3</v>
      </c>
      <c r="AK139" s="43">
        <f t="shared" si="21"/>
        <v>3.9411736960959197E-3</v>
      </c>
      <c r="AL139" s="43">
        <f t="shared" si="21"/>
        <v>4.0323129074322185E-3</v>
      </c>
      <c r="AM139" s="43">
        <f t="shared" si="21"/>
        <v>4.1261519033070106E-3</v>
      </c>
      <c r="AN139" s="11"/>
    </row>
    <row r="140" spans="2:40" ht="15.75" customHeight="1" x14ac:dyDescent="0.45">
      <c r="B140" s="11"/>
      <c r="C140" s="11"/>
      <c r="D140" s="49" t="s">
        <v>211</v>
      </c>
      <c r="E140" s="11"/>
      <c r="F140" s="43">
        <f>C59*$Y$9</f>
        <v>0.29518367354318364</v>
      </c>
      <c r="G140" s="43">
        <f t="shared" ref="G140:AM140" si="22">D59*$Y$9*F$94</f>
        <v>0.30440276420229823</v>
      </c>
      <c r="H140" s="43">
        <f t="shared" si="22"/>
        <v>0.30921463313554437</v>
      </c>
      <c r="I140" s="43">
        <f t="shared" si="22"/>
        <v>0.31030956678390215</v>
      </c>
      <c r="J140" s="43">
        <f t="shared" si="22"/>
        <v>0.30927250012541352</v>
      </c>
      <c r="K140" s="43">
        <f t="shared" si="22"/>
        <v>0.30931337571048589</v>
      </c>
      <c r="L140" s="43">
        <f t="shared" si="22"/>
        <v>0.30882295986895303</v>
      </c>
      <c r="M140" s="43">
        <f t="shared" si="22"/>
        <v>0.30833753291538424</v>
      </c>
      <c r="N140" s="43">
        <f t="shared" si="22"/>
        <v>0.30785990554365272</v>
      </c>
      <c r="O140" s="43">
        <f t="shared" si="22"/>
        <v>0.30681949788035862</v>
      </c>
      <c r="P140" s="43">
        <f t="shared" si="22"/>
        <v>0.30473277455285386</v>
      </c>
      <c r="Q140" s="43">
        <f t="shared" si="22"/>
        <v>0.30317170486131051</v>
      </c>
      <c r="R140" s="43">
        <f t="shared" si="22"/>
        <v>0.30055228327691558</v>
      </c>
      <c r="S140" s="43">
        <f t="shared" si="22"/>
        <v>0.2984559050340499</v>
      </c>
      <c r="T140" s="43">
        <f t="shared" si="22"/>
        <v>0.29636277375461301</v>
      </c>
      <c r="U140" s="43">
        <f t="shared" si="22"/>
        <v>0.29479489912292911</v>
      </c>
      <c r="V140" s="43">
        <f t="shared" si="22"/>
        <v>0.29322454900748002</v>
      </c>
      <c r="W140" s="43">
        <f t="shared" si="22"/>
        <v>0.29272982727474628</v>
      </c>
      <c r="X140" s="43">
        <f t="shared" si="22"/>
        <v>0.29329290810205988</v>
      </c>
      <c r="Y140" s="43">
        <f t="shared" si="22"/>
        <v>0.29386724600277275</v>
      </c>
      <c r="Z140" s="43">
        <f t="shared" si="22"/>
        <v>0.29498213235126436</v>
      </c>
      <c r="AA140" s="43">
        <f t="shared" si="22"/>
        <v>0.2966198952541006</v>
      </c>
      <c r="AB140" s="43">
        <f t="shared" si="22"/>
        <v>0.29773998925483819</v>
      </c>
      <c r="AC140" s="43">
        <f t="shared" si="22"/>
        <v>0.29885333849485685</v>
      </c>
      <c r="AD140" s="43">
        <f t="shared" si="22"/>
        <v>0.3005018730173028</v>
      </c>
      <c r="AE140" s="43">
        <f t="shared" si="22"/>
        <v>0.30269387781555107</v>
      </c>
      <c r="AF140" s="43">
        <f t="shared" si="22"/>
        <v>0.3048857282969567</v>
      </c>
      <c r="AG140" s="43">
        <f t="shared" si="22"/>
        <v>0.30761039683126662</v>
      </c>
      <c r="AH140" s="43">
        <f t="shared" si="22"/>
        <v>0.31034036056981296</v>
      </c>
      <c r="AI140" s="43">
        <f t="shared" si="22"/>
        <v>0.31359548791820041</v>
      </c>
      <c r="AJ140" s="43">
        <f t="shared" si="22"/>
        <v>0.31739916242466581</v>
      </c>
      <c r="AK140" s="43">
        <f t="shared" si="22"/>
        <v>0.32119532441940729</v>
      </c>
      <c r="AL140" s="43">
        <f t="shared" si="22"/>
        <v>0.32392551652744039</v>
      </c>
      <c r="AM140" s="43">
        <f t="shared" si="22"/>
        <v>0.32771426515008861</v>
      </c>
      <c r="AN140" s="11"/>
    </row>
    <row r="141" spans="2:40" ht="15.75" customHeight="1" x14ac:dyDescent="0.45">
      <c r="B141" s="11"/>
      <c r="C141" s="11"/>
      <c r="D141" s="48" t="s">
        <v>213</v>
      </c>
      <c r="E141" s="11"/>
      <c r="F141" s="43">
        <f t="shared" ref="F141:AM141" si="23">C60*E$95</f>
        <v>4.1936007283686097E-4</v>
      </c>
      <c r="G141" s="43">
        <f t="shared" si="23"/>
        <v>4.271650937943549E-4</v>
      </c>
      <c r="H141" s="43">
        <f t="shared" si="23"/>
        <v>4.351467828173818E-4</v>
      </c>
      <c r="I141" s="43">
        <f t="shared" si="23"/>
        <v>4.4332120174849475E-4</v>
      </c>
      <c r="J141" s="43">
        <f t="shared" si="23"/>
        <v>4.5168928592036032E-4</v>
      </c>
      <c r="K141" s="43">
        <f t="shared" si="23"/>
        <v>4.6027615039415467E-4</v>
      </c>
      <c r="L141" s="43">
        <f t="shared" si="23"/>
        <v>4.6908999940917565E-4</v>
      </c>
      <c r="M141" s="43">
        <f t="shared" si="23"/>
        <v>4.7814555009649551E-4</v>
      </c>
      <c r="N141" s="43">
        <f t="shared" si="23"/>
        <v>4.8746285337026923E-4</v>
      </c>
      <c r="O141" s="43">
        <f t="shared" si="23"/>
        <v>4.9700197249220824E-4</v>
      </c>
      <c r="P141" s="43">
        <f t="shared" si="23"/>
        <v>5.0680088436260513E-4</v>
      </c>
      <c r="Q141" s="43">
        <f t="shared" si="23"/>
        <v>5.1685637610198343E-4</v>
      </c>
      <c r="R141" s="43">
        <f t="shared" si="23"/>
        <v>5.2718970469841134E-4</v>
      </c>
      <c r="S141" s="43">
        <f t="shared" si="23"/>
        <v>5.3779304824581799E-4</v>
      </c>
      <c r="T141" s="43">
        <f t="shared" si="23"/>
        <v>5.4868129867127421E-4</v>
      </c>
      <c r="U141" s="43">
        <f t="shared" si="23"/>
        <v>6.7181910781091291E-4</v>
      </c>
      <c r="V141" s="43">
        <f t="shared" si="23"/>
        <v>6.8556100055450935E-4</v>
      </c>
      <c r="W141" s="43">
        <f t="shared" si="23"/>
        <v>6.9967579606345211E-4</v>
      </c>
      <c r="X141" s="43">
        <f t="shared" si="23"/>
        <v>7.1415394150097932E-4</v>
      </c>
      <c r="Y141" s="43">
        <f t="shared" si="23"/>
        <v>7.2903358566556002E-4</v>
      </c>
      <c r="Z141" s="43">
        <f t="shared" si="23"/>
        <v>7.443449224737265E-4</v>
      </c>
      <c r="AA141" s="43">
        <f t="shared" si="23"/>
        <v>7.6007391884078492E-4</v>
      </c>
      <c r="AB141" s="43">
        <f t="shared" si="23"/>
        <v>7.762737747974164E-4</v>
      </c>
      <c r="AC141" s="43">
        <f t="shared" si="23"/>
        <v>7.9294143744311648E-4</v>
      </c>
      <c r="AD141" s="43">
        <f t="shared" si="23"/>
        <v>8.1009512150108419E-4</v>
      </c>
      <c r="AE141" s="43">
        <f t="shared" si="23"/>
        <v>8.2777576951063045E-4</v>
      </c>
      <c r="AF141" s="43">
        <f t="shared" si="23"/>
        <v>8.4599892569544081E-4</v>
      </c>
      <c r="AG141" s="43">
        <f t="shared" si="23"/>
        <v>8.6477764174805179E-4</v>
      </c>
      <c r="AH141" s="43">
        <f t="shared" si="23"/>
        <v>8.8414337142317574E-4</v>
      </c>
      <c r="AI141" s="43">
        <f t="shared" si="23"/>
        <v>9.0408760262770862E-4</v>
      </c>
      <c r="AJ141" s="43">
        <f t="shared" si="23"/>
        <v>9.2466828047928229E-4</v>
      </c>
      <c r="AK141" s="43">
        <f t="shared" si="23"/>
        <v>9.4588168706302071E-4</v>
      </c>
      <c r="AL141" s="43">
        <f t="shared" si="23"/>
        <v>9.6775509778373244E-4</v>
      </c>
      <c r="AM141" s="43">
        <f t="shared" si="23"/>
        <v>9.9027645679368253E-4</v>
      </c>
      <c r="AN141" s="11"/>
    </row>
    <row r="142" spans="2:40" ht="15.75" customHeight="1" x14ac:dyDescent="0.45">
      <c r="B142" s="11"/>
      <c r="C142" s="11"/>
      <c r="D142" s="49" t="s">
        <v>215</v>
      </c>
      <c r="E142" s="11"/>
      <c r="F142" s="43">
        <f t="shared" ref="F142:F144" si="24">C61*$Y$9</f>
        <v>2.7167346945567345E-2</v>
      </c>
      <c r="G142" s="43">
        <f t="shared" ref="G142:AM142" si="25">D61*$Y$9*F$94</f>
        <v>2.7672978563845301E-2</v>
      </c>
      <c r="H142" s="43">
        <f t="shared" si="25"/>
        <v>2.7674975771167482E-2</v>
      </c>
      <c r="I142" s="43">
        <f t="shared" si="25"/>
        <v>2.7145433800993157E-2</v>
      </c>
      <c r="J142" s="43">
        <f t="shared" si="25"/>
        <v>2.6615533573615624E-2</v>
      </c>
      <c r="K142" s="43">
        <f t="shared" si="25"/>
        <v>2.6619051265962642E-2</v>
      </c>
      <c r="L142" s="43">
        <f t="shared" si="25"/>
        <v>2.6090215575135686E-2</v>
      </c>
      <c r="M142" s="43">
        <f t="shared" si="25"/>
        <v>2.6626729958150627E-2</v>
      </c>
      <c r="N142" s="43">
        <f t="shared" si="25"/>
        <v>2.6631479718309058E-2</v>
      </c>
      <c r="O142" s="43">
        <f t="shared" si="25"/>
        <v>2.6633636968781127E-2</v>
      </c>
      <c r="P142" s="43">
        <f t="shared" si="25"/>
        <v>2.6637480293081633E-2</v>
      </c>
      <c r="Q142" s="43">
        <f t="shared" si="25"/>
        <v>2.6640747351609012E-2</v>
      </c>
      <c r="R142" s="43">
        <f t="shared" si="25"/>
        <v>2.6644705964265568E-2</v>
      </c>
      <c r="S142" s="43">
        <f t="shared" si="25"/>
        <v>2.7180805637029543E-2</v>
      </c>
      <c r="T142" s="43">
        <f t="shared" si="25"/>
        <v>2.7184355146556233E-2</v>
      </c>
      <c r="U142" s="43">
        <f t="shared" si="25"/>
        <v>2.6654150011114743E-2</v>
      </c>
      <c r="V142" s="43">
        <f t="shared" si="25"/>
        <v>2.6656777182498183E-2</v>
      </c>
      <c r="W142" s="43">
        <f t="shared" si="25"/>
        <v>2.6660275708082534E-2</v>
      </c>
      <c r="X142" s="43">
        <f t="shared" si="25"/>
        <v>2.6662991645641804E-2</v>
      </c>
      <c r="Y142" s="43">
        <f t="shared" si="25"/>
        <v>2.6666719238001159E-2</v>
      </c>
      <c r="Z142" s="43">
        <f t="shared" si="25"/>
        <v>2.6671078874436194E-2</v>
      </c>
      <c r="AA142" s="43">
        <f t="shared" si="25"/>
        <v>2.6674451012059407E-2</v>
      </c>
      <c r="AB142" s="43">
        <f t="shared" si="25"/>
        <v>2.6679210506705929E-2</v>
      </c>
      <c r="AC142" s="43">
        <f t="shared" si="25"/>
        <v>2.6683333794183653E-2</v>
      </c>
      <c r="AD142" s="43">
        <f t="shared" si="25"/>
        <v>2.6687555330133467E-2</v>
      </c>
      <c r="AE142" s="43">
        <f t="shared" si="25"/>
        <v>2.6692581817949826E-2</v>
      </c>
      <c r="AF142" s="43">
        <f t="shared" si="25"/>
        <v>2.6697524369260657E-2</v>
      </c>
      <c r="AG142" s="43">
        <f t="shared" si="25"/>
        <v>2.6702291391603003E-2</v>
      </c>
      <c r="AH142" s="43">
        <f t="shared" si="25"/>
        <v>2.6707432062806624E-2</v>
      </c>
      <c r="AI142" s="43">
        <f t="shared" si="25"/>
        <v>2.6711711066286233E-2</v>
      </c>
      <c r="AJ142" s="43">
        <f t="shared" si="25"/>
        <v>2.6717101214197455E-2</v>
      </c>
      <c r="AK142" s="43">
        <f t="shared" si="25"/>
        <v>2.7256175616289135E-2</v>
      </c>
      <c r="AL142" s="43">
        <f t="shared" si="25"/>
        <v>2.7261058321616273E-2</v>
      </c>
      <c r="AM142" s="43">
        <f t="shared" si="25"/>
        <v>2.7264971488832817E-2</v>
      </c>
      <c r="AN142" s="11"/>
    </row>
    <row r="143" spans="2:40" ht="15.75" customHeight="1" x14ac:dyDescent="0.45">
      <c r="B143" s="11"/>
      <c r="C143" s="11"/>
      <c r="D143" s="49" t="s">
        <v>217</v>
      </c>
      <c r="E143" s="11"/>
      <c r="F143" s="43">
        <f t="shared" si="24"/>
        <v>4.7020408175020402E-3</v>
      </c>
      <c r="G143" s="43">
        <f t="shared" ref="G143:AM143" si="26">D62*$Y$9*F$94</f>
        <v>4.7895539822039946E-3</v>
      </c>
      <c r="H143" s="43">
        <f t="shared" si="26"/>
        <v>4.7898996527020645E-3</v>
      </c>
      <c r="I143" s="43">
        <f t="shared" si="26"/>
        <v>4.7903706707634981E-3</v>
      </c>
      <c r="J143" s="43">
        <f t="shared" si="26"/>
        <v>4.7907960432508126E-3</v>
      </c>
      <c r="K143" s="43">
        <f t="shared" si="26"/>
        <v>4.2590482025540227E-3</v>
      </c>
      <c r="L143" s="43">
        <f t="shared" si="26"/>
        <v>4.2596270326752134E-3</v>
      </c>
      <c r="M143" s="43">
        <f t="shared" si="26"/>
        <v>4.2602767933041007E-3</v>
      </c>
      <c r="N143" s="43">
        <f t="shared" si="26"/>
        <v>4.2610367549294498E-3</v>
      </c>
      <c r="O143" s="43">
        <f t="shared" si="26"/>
        <v>3.7287091756293585E-3</v>
      </c>
      <c r="P143" s="43">
        <f t="shared" si="26"/>
        <v>3.7292472410314298E-3</v>
      </c>
      <c r="Q143" s="43">
        <f t="shared" si="26"/>
        <v>3.7297046292252617E-3</v>
      </c>
      <c r="R143" s="43">
        <f t="shared" si="26"/>
        <v>3.7302588349971801E-3</v>
      </c>
      <c r="S143" s="43">
        <f t="shared" si="26"/>
        <v>3.1977418396505349E-3</v>
      </c>
      <c r="T143" s="43">
        <f t="shared" si="26"/>
        <v>3.1981594290066153E-3</v>
      </c>
      <c r="U143" s="43">
        <f t="shared" si="26"/>
        <v>3.1984980013337692E-3</v>
      </c>
      <c r="V143" s="43">
        <f t="shared" si="26"/>
        <v>3.1988132618997818E-3</v>
      </c>
      <c r="W143" s="43">
        <f t="shared" si="26"/>
        <v>3.1992330849699041E-3</v>
      </c>
      <c r="X143" s="43">
        <f t="shared" si="26"/>
        <v>3.1995589974770163E-3</v>
      </c>
      <c r="Y143" s="43">
        <f t="shared" si="26"/>
        <v>3.2000063085601388E-3</v>
      </c>
      <c r="Z143" s="43">
        <f t="shared" si="26"/>
        <v>3.2005294649323432E-3</v>
      </c>
      <c r="AA143" s="43">
        <f t="shared" si="26"/>
        <v>2.6674451012059408E-3</v>
      </c>
      <c r="AB143" s="43">
        <f t="shared" si="26"/>
        <v>2.6679210506705925E-3</v>
      </c>
      <c r="AC143" s="43">
        <f t="shared" si="26"/>
        <v>2.6683333794183654E-3</v>
      </c>
      <c r="AD143" s="43">
        <f t="shared" si="26"/>
        <v>2.6687555330133471E-3</v>
      </c>
      <c r="AE143" s="43">
        <f t="shared" si="26"/>
        <v>2.669258181794983E-3</v>
      </c>
      <c r="AF143" s="43">
        <f t="shared" si="26"/>
        <v>2.6697524369260657E-3</v>
      </c>
      <c r="AG143" s="43">
        <f t="shared" si="26"/>
        <v>2.6702291391603001E-3</v>
      </c>
      <c r="AH143" s="43">
        <f t="shared" si="26"/>
        <v>2.6707432062806629E-3</v>
      </c>
      <c r="AI143" s="43">
        <f t="shared" si="26"/>
        <v>2.671171106628623E-3</v>
      </c>
      <c r="AJ143" s="43">
        <f t="shared" si="26"/>
        <v>2.6717101214197457E-3</v>
      </c>
      <c r="AK143" s="43">
        <f t="shared" si="26"/>
        <v>2.6721740800283466E-3</v>
      </c>
      <c r="AL143" s="43">
        <f t="shared" si="26"/>
        <v>2.672652776629046E-3</v>
      </c>
      <c r="AM143" s="43">
        <f t="shared" si="26"/>
        <v>2.6730364204738057E-3</v>
      </c>
      <c r="AN143" s="11"/>
    </row>
    <row r="144" spans="2:40" ht="15.75" customHeight="1" x14ac:dyDescent="0.45">
      <c r="B144" s="11"/>
      <c r="C144" s="11"/>
      <c r="D144" s="49" t="s">
        <v>219</v>
      </c>
      <c r="E144" s="11"/>
      <c r="F144" s="43">
        <f t="shared" si="24"/>
        <v>5.0155102053355091E-2</v>
      </c>
      <c r="G144" s="43">
        <f t="shared" ref="G144:AM144" si="27">D63*$Y$9*F$94</f>
        <v>4.8959885151418608E-2</v>
      </c>
      <c r="H144" s="43">
        <f t="shared" si="27"/>
        <v>5.5349951542334963E-2</v>
      </c>
      <c r="I144" s="43">
        <f t="shared" si="27"/>
        <v>4.5774653076184536E-2</v>
      </c>
      <c r="J144" s="43">
        <f t="shared" si="27"/>
        <v>4.5778717746618867E-2</v>
      </c>
      <c r="K144" s="43">
        <f t="shared" si="27"/>
        <v>4.897905432937126E-2</v>
      </c>
      <c r="L144" s="43">
        <f t="shared" si="27"/>
        <v>4.951816425484936E-2</v>
      </c>
      <c r="M144" s="43">
        <f t="shared" si="27"/>
        <v>5.0058252321323181E-2</v>
      </c>
      <c r="N144" s="43">
        <f t="shared" si="27"/>
        <v>5.0067181870421029E-2</v>
      </c>
      <c r="O144" s="43">
        <f t="shared" si="27"/>
        <v>5.007123750130852E-2</v>
      </c>
      <c r="P144" s="43">
        <f t="shared" si="27"/>
        <v>5.0078462950993476E-2</v>
      </c>
      <c r="Q144" s="43">
        <f t="shared" si="27"/>
        <v>5.0084605021024943E-2</v>
      </c>
      <c r="R144" s="43">
        <f t="shared" si="27"/>
        <v>5.009204721281927E-2</v>
      </c>
      <c r="S144" s="43">
        <f t="shared" si="27"/>
        <v>4.9564998514583292E-2</v>
      </c>
      <c r="T144" s="43">
        <f t="shared" si="27"/>
        <v>4.9571471149602545E-2</v>
      </c>
      <c r="U144" s="43">
        <f t="shared" si="27"/>
        <v>4.9576719020673427E-2</v>
      </c>
      <c r="V144" s="43">
        <f t="shared" si="27"/>
        <v>4.9581605559446622E-2</v>
      </c>
      <c r="W144" s="43">
        <f t="shared" si="27"/>
        <v>4.9588112817033514E-2</v>
      </c>
      <c r="X144" s="43">
        <f t="shared" si="27"/>
        <v>4.8526644795068082E-2</v>
      </c>
      <c r="Y144" s="43">
        <f t="shared" si="27"/>
        <v>4.8533429013162106E-2</v>
      </c>
      <c r="Z144" s="43">
        <f t="shared" si="27"/>
        <v>4.8541363551473878E-2</v>
      </c>
      <c r="AA144" s="43">
        <f t="shared" si="27"/>
        <v>4.8547500841948123E-2</v>
      </c>
      <c r="AB144" s="43">
        <f t="shared" si="27"/>
        <v>4.8556163122204794E-2</v>
      </c>
      <c r="AC144" s="43">
        <f t="shared" si="27"/>
        <v>4.8563667505414257E-2</v>
      </c>
      <c r="AD144" s="43">
        <f t="shared" si="27"/>
        <v>4.8571350700842911E-2</v>
      </c>
      <c r="AE144" s="43">
        <f t="shared" si="27"/>
        <v>4.8580498908668689E-2</v>
      </c>
      <c r="AF144" s="43">
        <f t="shared" si="27"/>
        <v>4.8589494352054396E-2</v>
      </c>
      <c r="AG144" s="43">
        <f t="shared" si="27"/>
        <v>4.8598170332717468E-2</v>
      </c>
      <c r="AH144" s="43">
        <f t="shared" si="27"/>
        <v>4.8607526354308053E-2</v>
      </c>
      <c r="AI144" s="43">
        <f t="shared" si="27"/>
        <v>4.8615314140640943E-2</v>
      </c>
      <c r="AJ144" s="43">
        <f t="shared" si="27"/>
        <v>4.8625124209839367E-2</v>
      </c>
      <c r="AK144" s="43">
        <f t="shared" si="27"/>
        <v>4.8633568256515915E-2</v>
      </c>
      <c r="AL144" s="43">
        <f t="shared" si="27"/>
        <v>4.8642280534648648E-2</v>
      </c>
      <c r="AM144" s="43">
        <f t="shared" si="27"/>
        <v>4.8649262852623269E-2</v>
      </c>
      <c r="AN144" s="11"/>
    </row>
    <row r="145" spans="2:40" ht="15.75" customHeight="1" x14ac:dyDescent="0.45">
      <c r="B145" s="11"/>
      <c r="C145" s="11"/>
      <c r="D145" s="48" t="s">
        <v>221</v>
      </c>
      <c r="E145" s="11"/>
      <c r="F145" s="43">
        <f>C64*E$95</f>
        <v>2.0129283496169324E-3</v>
      </c>
      <c r="G145" s="43">
        <f t="shared" ref="G145:AM145" si="28">D64*F$95</f>
        <v>2.0503924502129033E-3</v>
      </c>
      <c r="H145" s="43">
        <f t="shared" si="28"/>
        <v>2.0887045575234326E-3</v>
      </c>
      <c r="I145" s="43">
        <f t="shared" si="28"/>
        <v>2.1279417683927747E-3</v>
      </c>
      <c r="J145" s="43">
        <f t="shared" si="28"/>
        <v>2.1681085724177293E-3</v>
      </c>
      <c r="K145" s="43">
        <f t="shared" si="28"/>
        <v>2.2093255218919418E-3</v>
      </c>
      <c r="L145" s="43">
        <f t="shared" si="28"/>
        <v>2.2516319971640428E-3</v>
      </c>
      <c r="M145" s="43">
        <f t="shared" si="28"/>
        <v>2.2950986404631783E-3</v>
      </c>
      <c r="N145" s="43">
        <f t="shared" si="28"/>
        <v>2.3398216961772922E-3</v>
      </c>
      <c r="O145" s="43">
        <f t="shared" si="28"/>
        <v>2.4850098624610412E-3</v>
      </c>
      <c r="P145" s="43">
        <f t="shared" si="28"/>
        <v>2.5340044218130258E-3</v>
      </c>
      <c r="Q145" s="43">
        <f t="shared" si="28"/>
        <v>2.5842818805099171E-3</v>
      </c>
      <c r="R145" s="43">
        <f t="shared" si="28"/>
        <v>2.6359485234920565E-3</v>
      </c>
      <c r="S145" s="43">
        <f t="shared" si="28"/>
        <v>2.6889652412290898E-3</v>
      </c>
      <c r="T145" s="43">
        <f t="shared" si="28"/>
        <v>2.7434064933563708E-3</v>
      </c>
      <c r="U145" s="43">
        <f t="shared" si="28"/>
        <v>2.799246282545471E-3</v>
      </c>
      <c r="V145" s="43">
        <f t="shared" si="28"/>
        <v>2.7422440022180374E-3</v>
      </c>
      <c r="W145" s="43">
        <f t="shared" si="28"/>
        <v>2.7987031842538084E-3</v>
      </c>
      <c r="X145" s="43">
        <f t="shared" si="28"/>
        <v>2.8566157660039173E-3</v>
      </c>
      <c r="Y145" s="43">
        <f t="shared" si="28"/>
        <v>2.9161343426622401E-3</v>
      </c>
      <c r="Z145" s="43">
        <f t="shared" si="28"/>
        <v>2.977379689894906E-3</v>
      </c>
      <c r="AA145" s="43">
        <f t="shared" si="28"/>
        <v>3.0402956753631397E-3</v>
      </c>
      <c r="AB145" s="43">
        <f t="shared" si="28"/>
        <v>3.1050950991896656E-3</v>
      </c>
      <c r="AC145" s="43">
        <f t="shared" si="28"/>
        <v>3.1717657497724659E-3</v>
      </c>
      <c r="AD145" s="43">
        <f t="shared" si="28"/>
        <v>3.2403804860043368E-3</v>
      </c>
      <c r="AE145" s="43">
        <f t="shared" si="28"/>
        <v>3.3111030780425218E-3</v>
      </c>
      <c r="AF145" s="43">
        <f t="shared" si="28"/>
        <v>3.3839957027817632E-3</v>
      </c>
      <c r="AG145" s="43">
        <f t="shared" si="28"/>
        <v>3.4591105669922071E-3</v>
      </c>
      <c r="AH145" s="43">
        <f t="shared" si="28"/>
        <v>3.536573485692703E-3</v>
      </c>
      <c r="AI145" s="43">
        <f t="shared" si="28"/>
        <v>3.6163504105108345E-3</v>
      </c>
      <c r="AJ145" s="43">
        <f t="shared" si="28"/>
        <v>3.6986731219171291E-3</v>
      </c>
      <c r="AK145" s="43">
        <f t="shared" si="28"/>
        <v>3.7835267482520829E-3</v>
      </c>
      <c r="AL145" s="43">
        <f t="shared" si="28"/>
        <v>3.8710203911349298E-3</v>
      </c>
      <c r="AM145" s="43">
        <f t="shared" si="28"/>
        <v>3.9611058271747301E-3</v>
      </c>
      <c r="AN145" s="11"/>
    </row>
    <row r="146" spans="2:40" ht="15.75" customHeight="1" x14ac:dyDescent="0.45">
      <c r="B146" s="11"/>
      <c r="C146" s="11"/>
      <c r="D146" s="44" t="s">
        <v>157</v>
      </c>
      <c r="E146" s="11"/>
      <c r="F146" s="43">
        <f t="shared" ref="F146:AM146" si="29">C65*E$95</f>
        <v>2.1135747670977791E-2</v>
      </c>
      <c r="G146" s="43">
        <f t="shared" si="29"/>
        <v>2.1699986764753227E-2</v>
      </c>
      <c r="H146" s="43">
        <f t="shared" si="29"/>
        <v>2.2453573993376899E-2</v>
      </c>
      <c r="I146" s="43">
        <f t="shared" si="29"/>
        <v>2.3141366731271422E-2</v>
      </c>
      <c r="J146" s="43">
        <f t="shared" si="29"/>
        <v>2.384919429659502E-2</v>
      </c>
      <c r="K146" s="43">
        <f t="shared" si="29"/>
        <v>2.4486691200969024E-2</v>
      </c>
      <c r="L146" s="43">
        <f t="shared" si="29"/>
        <v>2.523704196821365E-2</v>
      </c>
      <c r="M146" s="43">
        <f t="shared" si="29"/>
        <v>2.6011117925249353E-2</v>
      </c>
      <c r="N146" s="43">
        <f t="shared" si="29"/>
        <v>2.6810456935364806E-2</v>
      </c>
      <c r="O146" s="43">
        <f t="shared" si="29"/>
        <v>2.7633309670566774E-2</v>
      </c>
      <c r="P146" s="43">
        <f t="shared" si="29"/>
        <v>2.8482209701178408E-2</v>
      </c>
      <c r="Q146" s="43">
        <f t="shared" si="29"/>
        <v>2.9460813437813056E-2</v>
      </c>
      <c r="R146" s="43">
        <f t="shared" si="29"/>
        <v>3.0366126990628493E-2</v>
      </c>
      <c r="S146" s="43">
        <f t="shared" si="29"/>
        <v>3.1299555407906604E-2</v>
      </c>
      <c r="T146" s="43">
        <f t="shared" si="29"/>
        <v>3.2262460361870922E-2</v>
      </c>
      <c r="U146" s="43">
        <f t="shared" si="29"/>
        <v>3.3255045836640192E-2</v>
      </c>
      <c r="V146" s="43">
        <f t="shared" si="29"/>
        <v>3.4278050027725472E-2</v>
      </c>
      <c r="W146" s="43">
        <f t="shared" si="29"/>
        <v>3.533362770120433E-2</v>
      </c>
      <c r="X146" s="43">
        <f t="shared" si="29"/>
        <v>3.6540876673466775E-2</v>
      </c>
      <c r="Y146" s="43">
        <f t="shared" si="29"/>
        <v>3.7666735259387268E-2</v>
      </c>
      <c r="Z146" s="43">
        <f t="shared" si="29"/>
        <v>3.8829993455712732E-2</v>
      </c>
      <c r="AA146" s="43">
        <f t="shared" si="29"/>
        <v>4.0030559725614673E-2</v>
      </c>
      <c r="AB146" s="43">
        <f t="shared" si="29"/>
        <v>4.1271889026729305E-2</v>
      </c>
      <c r="AC146" s="43">
        <f t="shared" si="29"/>
        <v>4.2554523809447256E-2</v>
      </c>
      <c r="AD146" s="43">
        <f t="shared" si="29"/>
        <v>4.3880152414642062E-2</v>
      </c>
      <c r="AE146" s="43">
        <f t="shared" si="29"/>
        <v>4.5389704694832902E-2</v>
      </c>
      <c r="AF146" s="43">
        <f t="shared" si="29"/>
        <v>4.6811940555147723E-2</v>
      </c>
      <c r="AG146" s="43">
        <f t="shared" si="29"/>
        <v>4.8427547937890898E-2</v>
      </c>
      <c r="AH146" s="43">
        <f t="shared" si="29"/>
        <v>4.9954100485409436E-2</v>
      </c>
      <c r="AI146" s="43">
        <f t="shared" si="29"/>
        <v>5.1683674616884015E-2</v>
      </c>
      <c r="AJ146" s="43">
        <f t="shared" si="29"/>
        <v>5.3476648887718498E-2</v>
      </c>
      <c r="AK146" s="43">
        <f t="shared" si="29"/>
        <v>5.5334078693186711E-2</v>
      </c>
      <c r="AL146" s="43">
        <f t="shared" si="29"/>
        <v>5.72588432855375E-2</v>
      </c>
      <c r="AM146" s="43">
        <f t="shared" si="29"/>
        <v>5.9251541331488675E-2</v>
      </c>
      <c r="AN146" s="11"/>
    </row>
    <row r="147" spans="2:40" ht="15.75" customHeight="1" x14ac:dyDescent="0.45">
      <c r="B147" s="11"/>
      <c r="C147" s="11"/>
      <c r="D147" s="48" t="s">
        <v>224</v>
      </c>
      <c r="E147" s="11"/>
      <c r="F147" s="43">
        <f t="shared" ref="F147:AM147" si="30">C66*E$95</f>
        <v>4.5290887866380981E-3</v>
      </c>
      <c r="G147" s="43">
        <f t="shared" si="30"/>
        <v>4.7842490504967751E-3</v>
      </c>
      <c r="H147" s="43">
        <f t="shared" si="30"/>
        <v>5.1347320372451049E-3</v>
      </c>
      <c r="I147" s="43">
        <f t="shared" si="30"/>
        <v>5.2311901806322376E-3</v>
      </c>
      <c r="J147" s="43">
        <f t="shared" si="30"/>
        <v>5.2395957166761781E-3</v>
      </c>
      <c r="K147" s="43">
        <f t="shared" si="30"/>
        <v>5.3392033445721927E-3</v>
      </c>
      <c r="L147" s="43">
        <f t="shared" si="30"/>
        <v>5.2538079933827676E-3</v>
      </c>
      <c r="M147" s="43">
        <f t="shared" si="30"/>
        <v>5.2596010510614502E-3</v>
      </c>
      <c r="N147" s="43">
        <f t="shared" si="30"/>
        <v>5.3620913870729616E-3</v>
      </c>
      <c r="O147" s="43">
        <f t="shared" si="30"/>
        <v>5.4670216974142911E-3</v>
      </c>
      <c r="P147" s="43">
        <f t="shared" si="30"/>
        <v>5.5748097279886572E-3</v>
      </c>
      <c r="Q147" s="43">
        <f t="shared" si="30"/>
        <v>5.6854201371218174E-3</v>
      </c>
      <c r="R147" s="43">
        <f t="shared" si="30"/>
        <v>5.7990867516825246E-3</v>
      </c>
      <c r="S147" s="43">
        <f t="shared" si="30"/>
        <v>5.9157235307039976E-3</v>
      </c>
      <c r="T147" s="43">
        <f t="shared" si="30"/>
        <v>6.0354942853840165E-3</v>
      </c>
      <c r="U147" s="43">
        <f t="shared" si="30"/>
        <v>6.1583418216000357E-3</v>
      </c>
      <c r="V147" s="43">
        <f t="shared" si="30"/>
        <v>6.2843091717496692E-3</v>
      </c>
      <c r="W147" s="43">
        <f t="shared" si="30"/>
        <v>6.4136947972483118E-3</v>
      </c>
      <c r="X147" s="43">
        <f t="shared" si="30"/>
        <v>6.5464111304256445E-3</v>
      </c>
      <c r="Y147" s="43">
        <f t="shared" si="30"/>
        <v>6.6828078686009679E-3</v>
      </c>
      <c r="Z147" s="43">
        <f t="shared" si="30"/>
        <v>6.9472192764214484E-3</v>
      </c>
      <c r="AA147" s="43">
        <f t="shared" si="30"/>
        <v>7.0940232425139929E-3</v>
      </c>
      <c r="AB147" s="43">
        <f t="shared" si="30"/>
        <v>7.2452218981092211E-3</v>
      </c>
      <c r="AC147" s="43">
        <f t="shared" si="30"/>
        <v>7.4007867494690878E-3</v>
      </c>
      <c r="AD147" s="43">
        <f t="shared" si="30"/>
        <v>7.5608878006767867E-3</v>
      </c>
      <c r="AE147" s="43">
        <f t="shared" si="30"/>
        <v>7.7259071820992183E-3</v>
      </c>
      <c r="AF147" s="43">
        <f t="shared" si="30"/>
        <v>7.8959899731574478E-3</v>
      </c>
      <c r="AG147" s="43">
        <f t="shared" si="30"/>
        <v>8.0712579896484848E-3</v>
      </c>
      <c r="AH147" s="43">
        <f t="shared" si="30"/>
        <v>8.2520047999496415E-3</v>
      </c>
      <c r="AI147" s="43">
        <f t="shared" si="30"/>
        <v>8.4381509578586155E-3</v>
      </c>
      <c r="AJ147" s="43">
        <f t="shared" si="30"/>
        <v>8.6302372844733032E-3</v>
      </c>
      <c r="AK147" s="43">
        <f t="shared" si="30"/>
        <v>8.8282290792548613E-3</v>
      </c>
      <c r="AL147" s="43">
        <f t="shared" si="30"/>
        <v>9.0323809126481719E-3</v>
      </c>
      <c r="AM147" s="43">
        <f t="shared" si="30"/>
        <v>9.2425802634077056E-3</v>
      </c>
      <c r="AN147" s="11"/>
    </row>
    <row r="148" spans="2:40" ht="15.75" customHeight="1" x14ac:dyDescent="0.45">
      <c r="B148" s="11"/>
      <c r="C148" s="11"/>
      <c r="D148" s="49" t="s">
        <v>226</v>
      </c>
      <c r="E148" s="11"/>
      <c r="F148" s="43">
        <f t="shared" ref="F148:F149" si="31">C67*E$95</f>
        <v>1.1742082039432108E-3</v>
      </c>
      <c r="G148" s="43">
        <f t="shared" ref="G148:AM148" si="32">D67*F$95*F$94</f>
        <v>1.1312999874240372E-3</v>
      </c>
      <c r="H148" s="43">
        <f t="shared" si="32"/>
        <v>1.1525217905268177E-3</v>
      </c>
      <c r="I148" s="43">
        <f t="shared" si="32"/>
        <v>1.1742878696767093E-3</v>
      </c>
      <c r="J148" s="43">
        <f t="shared" si="32"/>
        <v>1.1965598454291343E-3</v>
      </c>
      <c r="K148" s="43">
        <f t="shared" si="32"/>
        <v>1.2194682654337755E-3</v>
      </c>
      <c r="L148" s="43">
        <f t="shared" si="32"/>
        <v>1.242988825575453E-3</v>
      </c>
      <c r="M148" s="43">
        <f t="shared" si="32"/>
        <v>1.2671773756615743E-3</v>
      </c>
      <c r="N148" s="43">
        <f t="shared" si="32"/>
        <v>1.2921004634605889E-3</v>
      </c>
      <c r="O148" s="43">
        <f t="shared" si="32"/>
        <v>1.3174921807450051E-3</v>
      </c>
      <c r="P148" s="43">
        <f t="shared" si="32"/>
        <v>1.3436617791820502E-3</v>
      </c>
      <c r="Q148" s="43">
        <f t="shared" si="32"/>
        <v>1.3704895878752419E-3</v>
      </c>
      <c r="R148" s="43">
        <f t="shared" si="32"/>
        <v>1.3980970221820622E-3</v>
      </c>
      <c r="S148" s="43">
        <f t="shared" si="32"/>
        <v>1.4263851065873074E-3</v>
      </c>
      <c r="T148" s="43">
        <f t="shared" si="32"/>
        <v>1.4554539856609912E-3</v>
      </c>
      <c r="U148" s="43">
        <f t="shared" si="32"/>
        <v>1.4852357753204158E-3</v>
      </c>
      <c r="V148" s="43">
        <f t="shared" si="32"/>
        <v>1.5157652906414429E-3</v>
      </c>
      <c r="W148" s="43">
        <f t="shared" si="32"/>
        <v>1.5471759258995652E-3</v>
      </c>
      <c r="X148" s="43">
        <f t="shared" si="32"/>
        <v>1.5793519692504161E-3</v>
      </c>
      <c r="Y148" s="43">
        <f t="shared" si="32"/>
        <v>1.6124837134430608E-3</v>
      </c>
      <c r="Z148" s="43">
        <f t="shared" si="32"/>
        <v>1.6466186351771189E-3</v>
      </c>
      <c r="AA148" s="43">
        <f t="shared" si="32"/>
        <v>1.6816264611945722E-3</v>
      </c>
      <c r="AB148" s="43">
        <f t="shared" si="32"/>
        <v>1.7177742981113841E-3</v>
      </c>
      <c r="AC148" s="43">
        <f t="shared" si="32"/>
        <v>1.7549284516105469E-3</v>
      </c>
      <c r="AD148" s="43">
        <f t="shared" si="32"/>
        <v>1.7931764301005199E-3</v>
      </c>
      <c r="AE148" s="43">
        <f t="shared" si="32"/>
        <v>1.8326583268291727E-3</v>
      </c>
      <c r="AF148" s="43">
        <f t="shared" si="32"/>
        <v>1.8733503911557441E-3</v>
      </c>
      <c r="AG148" s="43">
        <f t="shared" si="32"/>
        <v>1.9152752464950279E-3</v>
      </c>
      <c r="AH148" s="43">
        <f t="shared" si="32"/>
        <v>1.9585426791462468E-3</v>
      </c>
      <c r="AI148" s="43">
        <f t="shared" si="32"/>
        <v>2.0030437474604051E-3</v>
      </c>
      <c r="AJ148" s="43">
        <f t="shared" si="32"/>
        <v>2.0490544912743626E-3</v>
      </c>
      <c r="AK148" s="43">
        <f t="shared" si="32"/>
        <v>2.0964271552869279E-3</v>
      </c>
      <c r="AL148" s="43">
        <f t="shared" si="32"/>
        <v>2.145291045600582E-3</v>
      </c>
      <c r="AM148" s="43">
        <f t="shared" si="32"/>
        <v>2.1955308425711823E-3</v>
      </c>
      <c r="AN148" s="11"/>
    </row>
    <row r="149" spans="2:40" ht="15.75" customHeight="1" x14ac:dyDescent="0.45">
      <c r="B149" s="11"/>
      <c r="C149" s="11"/>
      <c r="D149" s="49" t="s">
        <v>228</v>
      </c>
      <c r="E149" s="11"/>
      <c r="F149" s="43">
        <f t="shared" si="31"/>
        <v>5.7032969905813089E-3</v>
      </c>
      <c r="G149" s="43">
        <f t="shared" ref="G149:AM149" si="33">D68*F$95*F$94</f>
        <v>6.0916153168986608E-3</v>
      </c>
      <c r="H149" s="43">
        <f t="shared" si="33"/>
        <v>6.1172310420269565E-3</v>
      </c>
      <c r="I149" s="43">
        <f t="shared" si="33"/>
        <v>6.0520990206415024E-3</v>
      </c>
      <c r="J149" s="43">
        <f t="shared" si="33"/>
        <v>6.0748422921786819E-3</v>
      </c>
      <c r="K149" s="43">
        <f t="shared" si="33"/>
        <v>6.0973413271688771E-3</v>
      </c>
      <c r="L149" s="43">
        <f t="shared" si="33"/>
        <v>6.1193296028330003E-3</v>
      </c>
      <c r="M149" s="43">
        <f t="shared" si="33"/>
        <v>6.2384116955646737E-3</v>
      </c>
      <c r="N149" s="43">
        <f t="shared" si="33"/>
        <v>6.4605023173029451E-3</v>
      </c>
      <c r="O149" s="43">
        <f t="shared" si="33"/>
        <v>6.6888064560900254E-3</v>
      </c>
      <c r="P149" s="43">
        <f t="shared" si="33"/>
        <v>6.8216674943088699E-3</v>
      </c>
      <c r="Q149" s="43">
        <f t="shared" si="33"/>
        <v>7.0632924913570155E-3</v>
      </c>
      <c r="R149" s="43">
        <f t="shared" si="33"/>
        <v>7.3131228852600181E-3</v>
      </c>
      <c r="S149" s="43">
        <f t="shared" si="33"/>
        <v>7.4610913267643764E-3</v>
      </c>
      <c r="T149" s="43">
        <f t="shared" si="33"/>
        <v>7.7251019238929524E-3</v>
      </c>
      <c r="U149" s="43">
        <f t="shared" si="33"/>
        <v>7.8831744997775906E-3</v>
      </c>
      <c r="V149" s="43">
        <f t="shared" si="33"/>
        <v>8.0452157734045814E-3</v>
      </c>
      <c r="W149" s="43">
        <f t="shared" si="33"/>
        <v>8.3309472933053488E-3</v>
      </c>
      <c r="X149" s="43">
        <f t="shared" si="33"/>
        <v>8.504202911348395E-3</v>
      </c>
      <c r="Y149" s="43">
        <f t="shared" si="33"/>
        <v>8.6826046108472495E-3</v>
      </c>
      <c r="Z149" s="43">
        <f t="shared" si="33"/>
        <v>8.8664080355691007E-3</v>
      </c>
      <c r="AA149" s="43">
        <f t="shared" si="33"/>
        <v>9.0549117141246194E-3</v>
      </c>
      <c r="AB149" s="43">
        <f t="shared" si="33"/>
        <v>9.3816903973775595E-3</v>
      </c>
      <c r="AC149" s="43">
        <f t="shared" si="33"/>
        <v>9.5846092357191395E-3</v>
      </c>
      <c r="AD149" s="43">
        <f t="shared" si="33"/>
        <v>9.9314386897874935E-3</v>
      </c>
      <c r="AE149" s="43">
        <f t="shared" si="33"/>
        <v>1.0150107656284647E-2</v>
      </c>
      <c r="AF149" s="43">
        <f t="shared" si="33"/>
        <v>1.0519582965720716E-2</v>
      </c>
      <c r="AG149" s="43">
        <f t="shared" si="33"/>
        <v>1.0755007153395155E-2</v>
      </c>
      <c r="AH149" s="43">
        <f t="shared" si="33"/>
        <v>1.1148627558217097E-2</v>
      </c>
      <c r="AI149" s="43">
        <f t="shared" si="33"/>
        <v>1.1401941331697692E-2</v>
      </c>
      <c r="AJ149" s="43">
        <f t="shared" si="33"/>
        <v>1.1821468218890557E-2</v>
      </c>
      <c r="AK149" s="43">
        <f t="shared" si="33"/>
        <v>1.2094772049732276E-2</v>
      </c>
      <c r="AL149" s="43">
        <f t="shared" si="33"/>
        <v>1.2541701497357248E-2</v>
      </c>
      <c r="AM149" s="43">
        <f t="shared" si="33"/>
        <v>1.2835411079646915E-2</v>
      </c>
      <c r="AN149" s="11"/>
    </row>
    <row r="150" spans="2:40" ht="15.75" customHeight="1" x14ac:dyDescent="0.45">
      <c r="B150" s="11"/>
      <c r="C150" s="11"/>
      <c r="D150" s="11" t="s">
        <v>229</v>
      </c>
      <c r="E150" s="11"/>
      <c r="F150" s="43">
        <f t="shared" ref="F150:AM150" si="34">SUM(F137:F149)</f>
        <v>0.55107484955777075</v>
      </c>
      <c r="G150" s="43">
        <f t="shared" si="34"/>
        <v>0.5634015366092775</v>
      </c>
      <c r="H150" s="43">
        <f t="shared" si="34"/>
        <v>0.57774872056531112</v>
      </c>
      <c r="I150" s="43">
        <f t="shared" si="34"/>
        <v>0.5708902713549151</v>
      </c>
      <c r="J150" s="43">
        <f t="shared" si="34"/>
        <v>0.57070081185010391</v>
      </c>
      <c r="K150" s="43">
        <f t="shared" si="34"/>
        <v>0.57433804361327767</v>
      </c>
      <c r="L150" s="43">
        <f t="shared" si="34"/>
        <v>0.57411984893574497</v>
      </c>
      <c r="M150" s="43">
        <f t="shared" si="34"/>
        <v>0.57513667124538137</v>
      </c>
      <c r="N150" s="43">
        <f t="shared" si="34"/>
        <v>0.57508110357226849</v>
      </c>
      <c r="O150" s="43">
        <f t="shared" si="34"/>
        <v>0.57477649262709818</v>
      </c>
      <c r="P150" s="43">
        <f t="shared" si="34"/>
        <v>0.57406848967515645</v>
      </c>
      <c r="Q150" s="43">
        <f t="shared" si="34"/>
        <v>0.57440747343118181</v>
      </c>
      <c r="R150" s="43">
        <f t="shared" si="34"/>
        <v>0.57361428419524541</v>
      </c>
      <c r="S150" s="43">
        <f t="shared" si="34"/>
        <v>0.57293308771312146</v>
      </c>
      <c r="T150" s="43">
        <f t="shared" si="34"/>
        <v>0.57303658327517382</v>
      </c>
      <c r="U150" s="43">
        <f t="shared" si="34"/>
        <v>0.57338157438773196</v>
      </c>
      <c r="V150" s="43">
        <f t="shared" si="34"/>
        <v>0.57417980623063325</v>
      </c>
      <c r="W150" s="43">
        <f t="shared" si="34"/>
        <v>0.57656544340967675</v>
      </c>
      <c r="X150" s="43">
        <f t="shared" si="34"/>
        <v>0.57922922324586634</v>
      </c>
      <c r="Y150" s="43">
        <f t="shared" si="34"/>
        <v>0.58328973614003732</v>
      </c>
      <c r="Z150" s="43">
        <f t="shared" si="34"/>
        <v>0.58847892710604888</v>
      </c>
      <c r="AA150" s="43">
        <f t="shared" si="34"/>
        <v>0.59375944211995524</v>
      </c>
      <c r="AB150" s="43">
        <f t="shared" si="34"/>
        <v>0.5997005208493329</v>
      </c>
      <c r="AC150" s="43">
        <f t="shared" si="34"/>
        <v>0.60563847853309782</v>
      </c>
      <c r="AD150" s="43">
        <f t="shared" si="34"/>
        <v>0.61266027640681175</v>
      </c>
      <c r="AE150" s="43">
        <f t="shared" si="34"/>
        <v>0.62053324457900538</v>
      </c>
      <c r="AF150" s="43">
        <f t="shared" si="34"/>
        <v>0.628731136304016</v>
      </c>
      <c r="AG150" s="43">
        <f t="shared" si="34"/>
        <v>0.63793890646580598</v>
      </c>
      <c r="AH150" s="43">
        <f t="shared" si="34"/>
        <v>0.64737244691478524</v>
      </c>
      <c r="AI150" s="43">
        <f t="shared" si="34"/>
        <v>0.65754047297825424</v>
      </c>
      <c r="AJ150" s="43">
        <f t="shared" si="34"/>
        <v>0.66880718473480594</v>
      </c>
      <c r="AK150" s="43">
        <f t="shared" si="34"/>
        <v>0.68084472427687559</v>
      </c>
      <c r="AL150" s="43">
        <f t="shared" si="34"/>
        <v>0.69138577840868309</v>
      </c>
      <c r="AM150" s="43">
        <f t="shared" si="34"/>
        <v>0.70339622194430385</v>
      </c>
      <c r="AN150" s="11"/>
    </row>
    <row r="151" spans="2:40" ht="15.75" customHeight="1" x14ac:dyDescent="0.45">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spans="2:40" ht="15.75" customHeight="1" x14ac:dyDescent="0.45">
      <c r="B152" s="11"/>
      <c r="C152" s="11"/>
      <c r="D152" s="47" t="s">
        <v>231</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2:40" ht="15.75" customHeight="1" x14ac:dyDescent="0.45">
      <c r="B153" s="11"/>
      <c r="C153" s="11"/>
      <c r="D153" s="48" t="s">
        <v>207</v>
      </c>
      <c r="E153" s="11"/>
      <c r="F153" s="43">
        <f t="shared" ref="F153:AM153" si="35">C72*E$95</f>
        <v>7.0117004178323145E-2</v>
      </c>
      <c r="G153" s="43">
        <f t="shared" si="35"/>
        <v>7.1336570663657256E-2</v>
      </c>
      <c r="H153" s="43">
        <f t="shared" si="35"/>
        <v>7.2321395304248859E-2</v>
      </c>
      <c r="I153" s="43">
        <f t="shared" si="35"/>
        <v>7.2882005567452543E-2</v>
      </c>
      <c r="J153" s="43">
        <f t="shared" si="35"/>
        <v>7.3083326461914289E-2</v>
      </c>
      <c r="K153" s="43">
        <f t="shared" si="35"/>
        <v>7.309185268259176E-2</v>
      </c>
      <c r="L153" s="43">
        <f t="shared" si="35"/>
        <v>7.2802767908304061E-2</v>
      </c>
      <c r="M153" s="43">
        <f t="shared" si="35"/>
        <v>7.2391236284609417E-2</v>
      </c>
      <c r="N153" s="43">
        <f t="shared" si="35"/>
        <v>7.1949517157451737E-2</v>
      </c>
      <c r="O153" s="43">
        <f t="shared" si="35"/>
        <v>7.1767084827874861E-2</v>
      </c>
      <c r="P153" s="43">
        <f t="shared" si="35"/>
        <v>7.1763005225744886E-2</v>
      </c>
      <c r="Q153" s="43">
        <f t="shared" si="35"/>
        <v>7.1946407553396097E-2</v>
      </c>
      <c r="R153" s="43">
        <f t="shared" si="35"/>
        <v>7.2014113661802978E-2</v>
      </c>
      <c r="S153" s="43">
        <f t="shared" si="35"/>
        <v>7.2279385684237932E-2</v>
      </c>
      <c r="T153" s="43">
        <f t="shared" si="35"/>
        <v>7.2535667684342442E-2</v>
      </c>
      <c r="U153" s="43">
        <f t="shared" si="35"/>
        <v>7.2892373197484053E-2</v>
      </c>
      <c r="V153" s="43">
        <f t="shared" si="35"/>
        <v>7.3240766892573417E-2</v>
      </c>
      <c r="W153" s="43">
        <f t="shared" si="35"/>
        <v>7.3815796484694191E-2</v>
      </c>
      <c r="X153" s="43">
        <f t="shared" si="35"/>
        <v>7.4391035573018682E-2</v>
      </c>
      <c r="Y153" s="43">
        <f t="shared" si="35"/>
        <v>7.5333470518774537E-2</v>
      </c>
      <c r="Z153" s="43">
        <f t="shared" si="35"/>
        <v>7.6295354553556974E-2</v>
      </c>
      <c r="AA153" s="43">
        <f t="shared" si="35"/>
        <v>7.7527539721760075E-2</v>
      </c>
      <c r="AB153" s="43">
        <f t="shared" si="35"/>
        <v>7.8791788141937769E-2</v>
      </c>
      <c r="AC153" s="43">
        <f t="shared" si="35"/>
        <v>8.0219242087995288E-2</v>
      </c>
      <c r="AD153" s="43">
        <f t="shared" si="35"/>
        <v>8.1819607271609501E-2</v>
      </c>
      <c r="AE153" s="43">
        <f t="shared" si="35"/>
        <v>8.3467390092321889E-2</v>
      </c>
      <c r="AF153" s="43">
        <f t="shared" si="35"/>
        <v>8.5304891674290284E-2</v>
      </c>
      <c r="AG153" s="43">
        <f t="shared" si="35"/>
        <v>8.7198412209595233E-2</v>
      </c>
      <c r="AH153" s="43">
        <f t="shared" si="35"/>
        <v>8.9298480513740758E-2</v>
      </c>
      <c r="AI153" s="43">
        <f t="shared" si="35"/>
        <v>9.1463529132503191E-2</v>
      </c>
      <c r="AJ153" s="43">
        <f t="shared" si="35"/>
        <v>9.3545607708487397E-2</v>
      </c>
      <c r="AK153" s="43">
        <f t="shared" si="35"/>
        <v>9.6006991236896599E-2</v>
      </c>
      <c r="AL153" s="43">
        <f t="shared" si="35"/>
        <v>9.8388434941346123E-2</v>
      </c>
      <c r="AM153" s="43">
        <f t="shared" si="35"/>
        <v>0.10100819859295562</v>
      </c>
      <c r="AN153" s="11"/>
    </row>
    <row r="154" spans="2:40" ht="15.75" customHeight="1" x14ac:dyDescent="0.45">
      <c r="B154" s="11"/>
      <c r="C154" s="11"/>
      <c r="D154" s="48" t="s">
        <v>147</v>
      </c>
      <c r="E154" s="11"/>
      <c r="F154" s="43">
        <f t="shared" ref="F154:AM154" si="36">C73*E$95</f>
        <v>3.8581126700991211E-3</v>
      </c>
      <c r="G154" s="43">
        <f t="shared" si="36"/>
        <v>4.0153518816669351E-3</v>
      </c>
      <c r="H154" s="43">
        <f t="shared" si="36"/>
        <v>4.1774091150468652E-3</v>
      </c>
      <c r="I154" s="43">
        <f t="shared" si="36"/>
        <v>4.2558835367855494E-3</v>
      </c>
      <c r="J154" s="43">
        <f t="shared" si="36"/>
        <v>4.3362171448354586E-3</v>
      </c>
      <c r="K154" s="43">
        <f t="shared" si="36"/>
        <v>4.4186510437838836E-3</v>
      </c>
      <c r="L154" s="43">
        <f t="shared" si="36"/>
        <v>4.5032639943280856E-3</v>
      </c>
      <c r="M154" s="43">
        <f t="shared" si="36"/>
        <v>4.5901972809263567E-3</v>
      </c>
      <c r="N154" s="43">
        <f t="shared" si="36"/>
        <v>4.6796433923545844E-3</v>
      </c>
      <c r="O154" s="43">
        <f t="shared" si="36"/>
        <v>4.7712189359251991E-3</v>
      </c>
      <c r="P154" s="43">
        <f t="shared" si="36"/>
        <v>4.8652884898810088E-3</v>
      </c>
      <c r="Q154" s="43">
        <f t="shared" si="36"/>
        <v>4.9618212105790403E-3</v>
      </c>
      <c r="R154" s="43">
        <f t="shared" si="36"/>
        <v>5.0610211651047482E-3</v>
      </c>
      <c r="S154" s="43">
        <f t="shared" si="36"/>
        <v>5.162813263159852E-3</v>
      </c>
      <c r="T154" s="43">
        <f t="shared" si="36"/>
        <v>5.3770767269784867E-3</v>
      </c>
      <c r="U154" s="43">
        <f t="shared" si="36"/>
        <v>5.4865227137891222E-3</v>
      </c>
      <c r="V154" s="43">
        <f t="shared" si="36"/>
        <v>5.5987481711951602E-3</v>
      </c>
      <c r="W154" s="43">
        <f t="shared" si="36"/>
        <v>5.830631633862101E-3</v>
      </c>
      <c r="X154" s="43">
        <f t="shared" si="36"/>
        <v>5.9512828458414945E-3</v>
      </c>
      <c r="Y154" s="43">
        <f t="shared" si="36"/>
        <v>6.196785478157261E-3</v>
      </c>
      <c r="Z154" s="43">
        <f t="shared" si="36"/>
        <v>6.3269318410266754E-3</v>
      </c>
      <c r="AA154" s="43">
        <f t="shared" si="36"/>
        <v>6.587307296620137E-3</v>
      </c>
      <c r="AB154" s="43">
        <f t="shared" si="36"/>
        <v>6.8570850107105121E-3</v>
      </c>
      <c r="AC154" s="43">
        <f t="shared" si="36"/>
        <v>7.0043160307475295E-3</v>
      </c>
      <c r="AD154" s="43">
        <f t="shared" si="36"/>
        <v>7.290856093509759E-3</v>
      </c>
      <c r="AE154" s="43">
        <f t="shared" si="36"/>
        <v>7.4499819255956744E-3</v>
      </c>
      <c r="AF154" s="43">
        <f t="shared" si="36"/>
        <v>7.7549901522082085E-3</v>
      </c>
      <c r="AG154" s="43">
        <f t="shared" si="36"/>
        <v>8.0712579896484848E-3</v>
      </c>
      <c r="AH154" s="43">
        <f t="shared" si="36"/>
        <v>8.2520047999496415E-3</v>
      </c>
      <c r="AI154" s="43">
        <f t="shared" si="36"/>
        <v>8.5888322249632314E-3</v>
      </c>
      <c r="AJ154" s="43">
        <f t="shared" si="36"/>
        <v>8.9384600446330616E-3</v>
      </c>
      <c r="AK154" s="43">
        <f t="shared" si="36"/>
        <v>9.1435229749425341E-3</v>
      </c>
      <c r="AL154" s="43">
        <f t="shared" si="36"/>
        <v>9.5162584615400368E-3</v>
      </c>
      <c r="AM154" s="43">
        <f t="shared" si="36"/>
        <v>9.902764567936824E-3</v>
      </c>
      <c r="AN154" s="11"/>
    </row>
    <row r="155" spans="2:40" ht="15.75" customHeight="1" x14ac:dyDescent="0.45">
      <c r="B155" s="11"/>
      <c r="C155" s="11"/>
      <c r="D155" s="48" t="s">
        <v>153</v>
      </c>
      <c r="E155" s="11"/>
      <c r="F155" s="43">
        <f t="shared" ref="F155:AM155" si="37">C74*E$95</f>
        <v>9.2259216024109401E-4</v>
      </c>
      <c r="G155" s="43">
        <f t="shared" si="37"/>
        <v>9.3976320634758066E-4</v>
      </c>
      <c r="H155" s="43">
        <f t="shared" si="37"/>
        <v>1.0443522787617163E-3</v>
      </c>
      <c r="I155" s="43">
        <f t="shared" si="37"/>
        <v>1.0639708841963874E-3</v>
      </c>
      <c r="J155" s="43">
        <f t="shared" si="37"/>
        <v>1.0840542862088646E-3</v>
      </c>
      <c r="K155" s="43">
        <f t="shared" si="37"/>
        <v>1.1046627609459709E-3</v>
      </c>
      <c r="L155" s="43">
        <f t="shared" si="37"/>
        <v>1.1258159985820214E-3</v>
      </c>
      <c r="M155" s="43">
        <f t="shared" si="37"/>
        <v>1.1475493202315892E-3</v>
      </c>
      <c r="N155" s="43">
        <f t="shared" si="37"/>
        <v>1.1699108480886461E-3</v>
      </c>
      <c r="O155" s="43">
        <f t="shared" si="37"/>
        <v>1.1928047339812998E-3</v>
      </c>
      <c r="P155" s="43">
        <f t="shared" si="37"/>
        <v>1.2163221224702522E-3</v>
      </c>
      <c r="Q155" s="43">
        <f t="shared" si="37"/>
        <v>1.2404553026447601E-3</v>
      </c>
      <c r="R155" s="43">
        <f t="shared" si="37"/>
        <v>1.265255291276187E-3</v>
      </c>
      <c r="S155" s="43">
        <f t="shared" si="37"/>
        <v>1.290703315789963E-3</v>
      </c>
      <c r="T155" s="43">
        <f t="shared" si="37"/>
        <v>1.3168351168110579E-3</v>
      </c>
      <c r="U155" s="43">
        <f t="shared" si="37"/>
        <v>1.3436382156218258E-3</v>
      </c>
      <c r="V155" s="43">
        <f t="shared" si="37"/>
        <v>1.3711220011090187E-3</v>
      </c>
      <c r="W155" s="43">
        <f t="shared" si="37"/>
        <v>1.3993515921269042E-3</v>
      </c>
      <c r="X155" s="43">
        <f t="shared" si="37"/>
        <v>1.4283078830019586E-3</v>
      </c>
      <c r="Y155" s="43">
        <f t="shared" si="37"/>
        <v>1.45806717133112E-3</v>
      </c>
      <c r="Z155" s="43">
        <f t="shared" si="37"/>
        <v>1.488689844947453E-3</v>
      </c>
      <c r="AA155" s="43">
        <f t="shared" si="37"/>
        <v>1.5201478376815698E-3</v>
      </c>
      <c r="AB155" s="43">
        <f t="shared" si="37"/>
        <v>1.5525475495948328E-3</v>
      </c>
      <c r="AC155" s="43">
        <f t="shared" si="37"/>
        <v>1.585882874886233E-3</v>
      </c>
      <c r="AD155" s="43">
        <f t="shared" si="37"/>
        <v>1.6201902430021684E-3</v>
      </c>
      <c r="AE155" s="43">
        <f t="shared" si="37"/>
        <v>1.6555515390212609E-3</v>
      </c>
      <c r="AF155" s="43">
        <f t="shared" si="37"/>
        <v>1.6919978513908816E-3</v>
      </c>
      <c r="AG155" s="43">
        <f t="shared" si="37"/>
        <v>1.7295552834961036E-3</v>
      </c>
      <c r="AH155" s="43">
        <f t="shared" si="37"/>
        <v>1.7682867428463515E-3</v>
      </c>
      <c r="AI155" s="43">
        <f t="shared" si="37"/>
        <v>1.8081752052554172E-3</v>
      </c>
      <c r="AJ155" s="43">
        <f t="shared" si="37"/>
        <v>1.8493365609585646E-3</v>
      </c>
      <c r="AK155" s="43">
        <f t="shared" si="37"/>
        <v>1.8917633741260414E-3</v>
      </c>
      <c r="AL155" s="43">
        <f t="shared" si="37"/>
        <v>1.9355101955674649E-3</v>
      </c>
      <c r="AM155" s="43">
        <f t="shared" si="37"/>
        <v>1.9805529135873651E-3</v>
      </c>
      <c r="AN155" s="11"/>
    </row>
    <row r="156" spans="2:40" ht="15.75" customHeight="1" x14ac:dyDescent="0.45">
      <c r="B156" s="11"/>
      <c r="C156" s="11"/>
      <c r="D156" s="49" t="s">
        <v>211</v>
      </c>
      <c r="E156" s="11"/>
      <c r="F156" s="43">
        <f>C75*$Y$9</f>
        <v>0.14210612248450613</v>
      </c>
      <c r="G156" s="43">
        <f t="shared" ref="G156:AM156" si="38">D75*$Y$9*F$94</f>
        <v>0.1463474827895665</v>
      </c>
      <c r="H156" s="43">
        <f t="shared" si="38"/>
        <v>0.14901910030628643</v>
      </c>
      <c r="I156" s="43">
        <f t="shared" si="38"/>
        <v>0.14903375420153103</v>
      </c>
      <c r="J156" s="43">
        <f t="shared" si="38"/>
        <v>0.1485146773407752</v>
      </c>
      <c r="K156" s="43">
        <f t="shared" si="38"/>
        <v>0.14853430606407156</v>
      </c>
      <c r="L156" s="43">
        <f t="shared" si="38"/>
        <v>0.1485544927645481</v>
      </c>
      <c r="M156" s="43">
        <f t="shared" si="38"/>
        <v>0.14857715316648051</v>
      </c>
      <c r="N156" s="43">
        <f t="shared" si="38"/>
        <v>0.14807102723379834</v>
      </c>
      <c r="O156" s="43">
        <f t="shared" si="38"/>
        <v>0.14755034880704743</v>
      </c>
      <c r="P156" s="43">
        <f t="shared" si="38"/>
        <v>0.146506141611949</v>
      </c>
      <c r="Q156" s="43">
        <f t="shared" si="38"/>
        <v>0.14599129548681741</v>
      </c>
      <c r="R156" s="43">
        <f t="shared" si="38"/>
        <v>0.14494720044560472</v>
      </c>
      <c r="S156" s="43">
        <f t="shared" si="38"/>
        <v>0.14389838278427405</v>
      </c>
      <c r="T156" s="43">
        <f t="shared" si="38"/>
        <v>0.14285112116229551</v>
      </c>
      <c r="U156" s="43">
        <f t="shared" si="38"/>
        <v>0.1423331610593527</v>
      </c>
      <c r="V156" s="43">
        <f t="shared" si="38"/>
        <v>0.14128091906724036</v>
      </c>
      <c r="W156" s="43">
        <f t="shared" si="38"/>
        <v>0.14129946125283743</v>
      </c>
      <c r="X156" s="43">
        <f t="shared" si="38"/>
        <v>0.14131385572190155</v>
      </c>
      <c r="Y156" s="43">
        <f t="shared" si="38"/>
        <v>0.14186694634616617</v>
      </c>
      <c r="Z156" s="43">
        <f t="shared" si="38"/>
        <v>0.14242356118948929</v>
      </c>
      <c r="AA156" s="43">
        <f t="shared" si="38"/>
        <v>0.14297505742463842</v>
      </c>
      <c r="AB156" s="43">
        <f t="shared" si="38"/>
        <v>0.14406773673621201</v>
      </c>
      <c r="AC156" s="43">
        <f t="shared" si="38"/>
        <v>0.14462366916447542</v>
      </c>
      <c r="AD156" s="43">
        <f t="shared" si="38"/>
        <v>0.14518030099592608</v>
      </c>
      <c r="AE156" s="43">
        <f t="shared" si="38"/>
        <v>0.14627534836236505</v>
      </c>
      <c r="AF156" s="43">
        <f t="shared" si="38"/>
        <v>0.1473703345183188</v>
      </c>
      <c r="AG156" s="43">
        <f t="shared" si="38"/>
        <v>0.14899878596514476</v>
      </c>
      <c r="AH156" s="43">
        <f t="shared" si="38"/>
        <v>0.15009576819297327</v>
      </c>
      <c r="AI156" s="43">
        <f t="shared" si="38"/>
        <v>0.15172251885650578</v>
      </c>
      <c r="AJ156" s="43">
        <f t="shared" si="38"/>
        <v>0.15389050299377735</v>
      </c>
      <c r="AK156" s="43">
        <f t="shared" si="38"/>
        <v>0.1555205314576498</v>
      </c>
      <c r="AL156" s="43">
        <f t="shared" si="38"/>
        <v>0.15715198326578794</v>
      </c>
      <c r="AM156" s="43">
        <f t="shared" si="38"/>
        <v>0.15877836337614409</v>
      </c>
      <c r="AN156" s="11"/>
    </row>
    <row r="157" spans="2:40" ht="15.75" customHeight="1" x14ac:dyDescent="0.45">
      <c r="B157" s="11"/>
      <c r="C157" s="11"/>
      <c r="D157" s="48" t="s">
        <v>213</v>
      </c>
      <c r="E157" s="11"/>
      <c r="F157" s="43">
        <f t="shared" ref="F157:AM157" si="39">C76*E$95</f>
        <v>1.6774402913474437E-4</v>
      </c>
      <c r="G157" s="43">
        <f t="shared" si="39"/>
        <v>1.7086603751774194E-4</v>
      </c>
      <c r="H157" s="43">
        <f t="shared" si="39"/>
        <v>1.7405871312695272E-4</v>
      </c>
      <c r="I157" s="43">
        <f t="shared" si="39"/>
        <v>1.7732848069939791E-4</v>
      </c>
      <c r="J157" s="43">
        <f t="shared" si="39"/>
        <v>1.8067571436814411E-4</v>
      </c>
      <c r="K157" s="43">
        <f t="shared" si="39"/>
        <v>1.8411046015766186E-4</v>
      </c>
      <c r="L157" s="43">
        <f t="shared" si="39"/>
        <v>1.8763599976367025E-4</v>
      </c>
      <c r="M157" s="43">
        <f t="shared" si="39"/>
        <v>1.9125822003859819E-4</v>
      </c>
      <c r="N157" s="43">
        <f t="shared" si="39"/>
        <v>1.949851413481077E-4</v>
      </c>
      <c r="O157" s="43">
        <f t="shared" si="39"/>
        <v>1.988007889968833E-4</v>
      </c>
      <c r="P157" s="43">
        <f t="shared" si="39"/>
        <v>2.0272035374504206E-4</v>
      </c>
      <c r="Q157" s="43">
        <f t="shared" si="39"/>
        <v>3.1011382566119002E-4</v>
      </c>
      <c r="R157" s="43">
        <f t="shared" si="39"/>
        <v>3.1631382281904676E-4</v>
      </c>
      <c r="S157" s="43">
        <f t="shared" si="39"/>
        <v>3.2267582894749075E-4</v>
      </c>
      <c r="T157" s="43">
        <f t="shared" si="39"/>
        <v>3.2920877920276448E-4</v>
      </c>
      <c r="U157" s="43">
        <f t="shared" si="39"/>
        <v>3.3590955390545645E-4</v>
      </c>
      <c r="V157" s="43">
        <f t="shared" si="39"/>
        <v>3.4278050027725468E-4</v>
      </c>
      <c r="W157" s="43">
        <f t="shared" si="39"/>
        <v>3.4983789803172605E-4</v>
      </c>
      <c r="X157" s="43">
        <f t="shared" si="39"/>
        <v>3.5707697075048966E-4</v>
      </c>
      <c r="Y157" s="43">
        <f t="shared" si="39"/>
        <v>3.6451679283278001E-4</v>
      </c>
      <c r="Z157" s="43">
        <f t="shared" si="39"/>
        <v>3.7217246123686325E-4</v>
      </c>
      <c r="AA157" s="43">
        <f t="shared" si="39"/>
        <v>3.8003695942039246E-4</v>
      </c>
      <c r="AB157" s="43">
        <f t="shared" si="39"/>
        <v>3.881368873987082E-4</v>
      </c>
      <c r="AC157" s="43">
        <f t="shared" si="39"/>
        <v>3.9647071872155824E-4</v>
      </c>
      <c r="AD157" s="43">
        <f t="shared" si="39"/>
        <v>4.050475607505421E-4</v>
      </c>
      <c r="AE157" s="43">
        <f t="shared" si="39"/>
        <v>4.1388788475531523E-4</v>
      </c>
      <c r="AF157" s="43">
        <f t="shared" si="39"/>
        <v>4.229994628477204E-4</v>
      </c>
      <c r="AG157" s="43">
        <f t="shared" si="39"/>
        <v>4.3238882087402589E-4</v>
      </c>
      <c r="AH157" s="43">
        <f t="shared" si="39"/>
        <v>4.4207168571158787E-4</v>
      </c>
      <c r="AI157" s="43">
        <f t="shared" si="39"/>
        <v>4.5204380131385431E-4</v>
      </c>
      <c r="AJ157" s="43">
        <f t="shared" si="39"/>
        <v>4.6233414023964114E-4</v>
      </c>
      <c r="AK157" s="43">
        <f t="shared" si="39"/>
        <v>4.7294084353151036E-4</v>
      </c>
      <c r="AL157" s="43">
        <f t="shared" si="39"/>
        <v>4.8387754889186622E-4</v>
      </c>
      <c r="AM157" s="43">
        <f t="shared" si="39"/>
        <v>4.9513822839684126E-4</v>
      </c>
      <c r="AN157" s="11"/>
    </row>
    <row r="158" spans="2:40" ht="15.75" customHeight="1" x14ac:dyDescent="0.45">
      <c r="B158" s="11"/>
      <c r="C158" s="11"/>
      <c r="D158" s="49" t="s">
        <v>215</v>
      </c>
      <c r="E158" s="11"/>
      <c r="F158" s="43">
        <f t="shared" ref="F158:F160" si="40">C77*$Y$9</f>
        <v>1.3061224493061224E-2</v>
      </c>
      <c r="G158" s="43">
        <f t="shared" ref="G158:AM158" si="41">D77*$Y$9*F$94</f>
        <v>1.3304316617233318E-2</v>
      </c>
      <c r="H158" s="43">
        <f t="shared" si="41"/>
        <v>1.330527681306129E-2</v>
      </c>
      <c r="I158" s="43">
        <f t="shared" si="41"/>
        <v>1.2774321788702659E-2</v>
      </c>
      <c r="J158" s="43">
        <f t="shared" si="41"/>
        <v>1.2775456115335499E-2</v>
      </c>
      <c r="K158" s="43">
        <f t="shared" si="41"/>
        <v>1.2777144607662067E-2</v>
      </c>
      <c r="L158" s="43">
        <f t="shared" si="41"/>
        <v>1.2246427718941239E-2</v>
      </c>
      <c r="M158" s="43">
        <f t="shared" si="41"/>
        <v>1.2780830379912301E-2</v>
      </c>
      <c r="N158" s="43">
        <f t="shared" si="41"/>
        <v>1.2783110264788348E-2</v>
      </c>
      <c r="O158" s="43">
        <f t="shared" si="41"/>
        <v>1.2784145745014941E-2</v>
      </c>
      <c r="P158" s="43">
        <f t="shared" si="41"/>
        <v>1.2785990540679184E-2</v>
      </c>
      <c r="Q158" s="43">
        <f t="shared" si="41"/>
        <v>1.2787558728772325E-2</v>
      </c>
      <c r="R158" s="43">
        <f t="shared" si="41"/>
        <v>1.2789458862847472E-2</v>
      </c>
      <c r="S158" s="43">
        <f t="shared" si="41"/>
        <v>1.279096735860214E-2</v>
      </c>
      <c r="T158" s="43">
        <f t="shared" si="41"/>
        <v>1.2792637716026461E-2</v>
      </c>
      <c r="U158" s="43">
        <f t="shared" si="41"/>
        <v>1.2793992005335077E-2</v>
      </c>
      <c r="V158" s="43">
        <f t="shared" si="41"/>
        <v>1.2795253047599127E-2</v>
      </c>
      <c r="W158" s="43">
        <f t="shared" si="41"/>
        <v>1.2796932339879616E-2</v>
      </c>
      <c r="X158" s="43">
        <f t="shared" si="41"/>
        <v>1.2798235989908065E-2</v>
      </c>
      <c r="Y158" s="43">
        <f t="shared" si="41"/>
        <v>1.2800025234240555E-2</v>
      </c>
      <c r="Z158" s="43">
        <f t="shared" si="41"/>
        <v>1.2802117859729373E-2</v>
      </c>
      <c r="AA158" s="43">
        <f t="shared" si="41"/>
        <v>1.2803736485788513E-2</v>
      </c>
      <c r="AB158" s="43">
        <f t="shared" si="41"/>
        <v>1.2806021043218844E-2</v>
      </c>
      <c r="AC158" s="43">
        <f t="shared" si="41"/>
        <v>1.2808000221208154E-2</v>
      </c>
      <c r="AD158" s="43">
        <f t="shared" si="41"/>
        <v>1.2810026558464064E-2</v>
      </c>
      <c r="AE158" s="43">
        <f t="shared" si="41"/>
        <v>1.2812439272615916E-2</v>
      </c>
      <c r="AF158" s="43">
        <f t="shared" si="41"/>
        <v>1.2814811697245113E-2</v>
      </c>
      <c r="AG158" s="43">
        <f t="shared" si="41"/>
        <v>1.281709986796944E-2</v>
      </c>
      <c r="AH158" s="43">
        <f t="shared" si="41"/>
        <v>1.2819567390147177E-2</v>
      </c>
      <c r="AI158" s="43">
        <f t="shared" si="41"/>
        <v>1.282162131181739E-2</v>
      </c>
      <c r="AJ158" s="43">
        <f t="shared" si="41"/>
        <v>1.2824208582814777E-2</v>
      </c>
      <c r="AK158" s="43">
        <f t="shared" si="41"/>
        <v>1.2826435584136063E-2</v>
      </c>
      <c r="AL158" s="43">
        <f t="shared" si="41"/>
        <v>1.2828733327819421E-2</v>
      </c>
      <c r="AM158" s="43">
        <f t="shared" si="41"/>
        <v>1.2830574818274269E-2</v>
      </c>
      <c r="AN158" s="11"/>
    </row>
    <row r="159" spans="2:40" ht="15.75" customHeight="1" x14ac:dyDescent="0.45">
      <c r="B159" s="11"/>
      <c r="C159" s="11"/>
      <c r="D159" s="49" t="s">
        <v>217</v>
      </c>
      <c r="E159" s="11"/>
      <c r="F159" s="43">
        <f t="shared" si="40"/>
        <v>2.089795918889796E-3</v>
      </c>
      <c r="G159" s="43">
        <f t="shared" ref="G159:AM159" si="42">D78*$Y$9*F$94</f>
        <v>2.1286906587573307E-3</v>
      </c>
      <c r="H159" s="43">
        <f t="shared" si="42"/>
        <v>2.1288442900898067E-3</v>
      </c>
      <c r="I159" s="43">
        <f t="shared" si="42"/>
        <v>2.1290536314504437E-3</v>
      </c>
      <c r="J159" s="43">
        <f t="shared" si="42"/>
        <v>2.1292426858892503E-3</v>
      </c>
      <c r="K159" s="43">
        <f t="shared" si="42"/>
        <v>2.1295241012770113E-3</v>
      </c>
      <c r="L159" s="43">
        <f t="shared" si="42"/>
        <v>2.1298135163376067E-3</v>
      </c>
      <c r="M159" s="43">
        <f t="shared" si="42"/>
        <v>2.1301383966520504E-3</v>
      </c>
      <c r="N159" s="43">
        <f t="shared" si="42"/>
        <v>2.1305183774647249E-3</v>
      </c>
      <c r="O159" s="43">
        <f t="shared" si="42"/>
        <v>1.5980182181268676E-3</v>
      </c>
      <c r="P159" s="43">
        <f t="shared" si="42"/>
        <v>1.598248817584898E-3</v>
      </c>
      <c r="Q159" s="43">
        <f t="shared" si="42"/>
        <v>1.5984448410965406E-3</v>
      </c>
      <c r="R159" s="43">
        <f t="shared" si="42"/>
        <v>1.598682357855934E-3</v>
      </c>
      <c r="S159" s="43">
        <f t="shared" si="42"/>
        <v>1.5988709198252675E-3</v>
      </c>
      <c r="T159" s="43">
        <f t="shared" si="42"/>
        <v>1.5990797145033076E-3</v>
      </c>
      <c r="U159" s="43">
        <f t="shared" si="42"/>
        <v>1.5992490006668846E-3</v>
      </c>
      <c r="V159" s="43">
        <f t="shared" si="42"/>
        <v>1.5994066309498909E-3</v>
      </c>
      <c r="W159" s="43">
        <f t="shared" si="42"/>
        <v>1.599616542484952E-3</v>
      </c>
      <c r="X159" s="43">
        <f t="shared" si="42"/>
        <v>1.5997794987385081E-3</v>
      </c>
      <c r="Y159" s="43">
        <f t="shared" si="42"/>
        <v>1.6000031542800694E-3</v>
      </c>
      <c r="Z159" s="43">
        <f t="shared" si="42"/>
        <v>1.6002647324661716E-3</v>
      </c>
      <c r="AA159" s="43">
        <f t="shared" si="42"/>
        <v>1.6004670607235641E-3</v>
      </c>
      <c r="AB159" s="43">
        <f t="shared" si="42"/>
        <v>1.6007526304023555E-3</v>
      </c>
      <c r="AC159" s="43">
        <f t="shared" si="42"/>
        <v>1.0673333517673463E-3</v>
      </c>
      <c r="AD159" s="43">
        <f t="shared" si="42"/>
        <v>1.0675022132053387E-3</v>
      </c>
      <c r="AE159" s="43">
        <f t="shared" si="42"/>
        <v>1.0677032727179933E-3</v>
      </c>
      <c r="AF159" s="43">
        <f t="shared" si="42"/>
        <v>1.0679009747704264E-3</v>
      </c>
      <c r="AG159" s="43">
        <f t="shared" si="42"/>
        <v>1.0680916556641202E-3</v>
      </c>
      <c r="AH159" s="43">
        <f t="shared" si="42"/>
        <v>1.0682972825122651E-3</v>
      </c>
      <c r="AI159" s="43">
        <f t="shared" si="42"/>
        <v>1.0684684426514495E-3</v>
      </c>
      <c r="AJ159" s="43">
        <f t="shared" si="42"/>
        <v>1.0686840485678983E-3</v>
      </c>
      <c r="AK159" s="43">
        <f t="shared" si="42"/>
        <v>1.0688696320113387E-3</v>
      </c>
      <c r="AL159" s="43">
        <f t="shared" si="42"/>
        <v>1.0690611106516186E-3</v>
      </c>
      <c r="AM159" s="43">
        <f t="shared" si="42"/>
        <v>1.0692145681895223E-3</v>
      </c>
      <c r="AN159" s="11"/>
    </row>
    <row r="160" spans="2:40" ht="15.75" customHeight="1" x14ac:dyDescent="0.45">
      <c r="B160" s="11"/>
      <c r="C160" s="11"/>
      <c r="D160" s="49" t="s">
        <v>219</v>
      </c>
      <c r="E160" s="11"/>
      <c r="F160" s="43">
        <f t="shared" si="40"/>
        <v>2.2465306128065302E-2</v>
      </c>
      <c r="G160" s="43">
        <f t="shared" ref="G160:AM160" si="43">D79*$Y$9*F$94</f>
        <v>2.181907925226264E-2</v>
      </c>
      <c r="H160" s="43">
        <f t="shared" si="43"/>
        <v>2.5013920408555223E-2</v>
      </c>
      <c r="I160" s="43">
        <f t="shared" si="43"/>
        <v>2.1290536314504432E-2</v>
      </c>
      <c r="J160" s="43">
        <f t="shared" si="43"/>
        <v>2.0760116187420186E-2</v>
      </c>
      <c r="K160" s="43">
        <f t="shared" si="43"/>
        <v>2.2360003063408618E-2</v>
      </c>
      <c r="L160" s="43">
        <f t="shared" si="43"/>
        <v>2.2363041921544872E-2</v>
      </c>
      <c r="M160" s="43">
        <f t="shared" si="43"/>
        <v>2.236645316484653E-2</v>
      </c>
      <c r="N160" s="43">
        <f t="shared" si="43"/>
        <v>2.237044296337961E-2</v>
      </c>
      <c r="O160" s="43">
        <f t="shared" si="43"/>
        <v>2.2372255053776147E-2</v>
      </c>
      <c r="P160" s="43">
        <f t="shared" si="43"/>
        <v>2.237548344618857E-2</v>
      </c>
      <c r="Q160" s="43">
        <f t="shared" si="43"/>
        <v>2.2378227775351568E-2</v>
      </c>
      <c r="R160" s="43">
        <f t="shared" si="43"/>
        <v>2.2381553009983075E-2</v>
      </c>
      <c r="S160" s="43">
        <f t="shared" si="43"/>
        <v>2.2384192877553742E-2</v>
      </c>
      <c r="T160" s="43">
        <f t="shared" si="43"/>
        <v>2.2387116003046308E-2</v>
      </c>
      <c r="U160" s="43">
        <f t="shared" si="43"/>
        <v>2.2389486009336382E-2</v>
      </c>
      <c r="V160" s="43">
        <f t="shared" si="43"/>
        <v>2.2391692833298473E-2</v>
      </c>
      <c r="W160" s="43">
        <f t="shared" si="43"/>
        <v>2.2394631594789331E-2</v>
      </c>
      <c r="X160" s="43">
        <f t="shared" si="43"/>
        <v>2.1863653149426281E-2</v>
      </c>
      <c r="Y160" s="43">
        <f t="shared" si="43"/>
        <v>2.1866709775160951E-2</v>
      </c>
      <c r="Z160" s="43">
        <f t="shared" si="43"/>
        <v>2.1870284677037676E-2</v>
      </c>
      <c r="AA160" s="43">
        <f t="shared" si="43"/>
        <v>2.1873049829888712E-2</v>
      </c>
      <c r="AB160" s="43">
        <f t="shared" si="43"/>
        <v>2.1876952615498858E-2</v>
      </c>
      <c r="AC160" s="43">
        <f t="shared" si="43"/>
        <v>2.1880333711230597E-2</v>
      </c>
      <c r="AD160" s="43">
        <f t="shared" si="43"/>
        <v>2.188379537070944E-2</v>
      </c>
      <c r="AE160" s="43">
        <f t="shared" si="43"/>
        <v>2.1887917090718859E-2</v>
      </c>
      <c r="AF160" s="43">
        <f t="shared" si="43"/>
        <v>2.1891969982793739E-2</v>
      </c>
      <c r="AG160" s="43">
        <f t="shared" si="43"/>
        <v>2.1895878941114458E-2</v>
      </c>
      <c r="AH160" s="43">
        <f t="shared" si="43"/>
        <v>2.1900094291501433E-2</v>
      </c>
      <c r="AI160" s="43">
        <f t="shared" si="43"/>
        <v>2.1903603074354707E-2</v>
      </c>
      <c r="AJ160" s="43">
        <f t="shared" si="43"/>
        <v>2.1908022995641912E-2</v>
      </c>
      <c r="AK160" s="43">
        <f t="shared" si="43"/>
        <v>2.1911827456232442E-2</v>
      </c>
      <c r="AL160" s="43">
        <f t="shared" si="43"/>
        <v>2.1915752768358179E-2</v>
      </c>
      <c r="AM160" s="43">
        <f t="shared" si="43"/>
        <v>2.1918898647885206E-2</v>
      </c>
      <c r="AN160" s="11"/>
    </row>
    <row r="161" spans="2:40" ht="15.75" customHeight="1" x14ac:dyDescent="0.45">
      <c r="B161" s="11"/>
      <c r="C161" s="11"/>
      <c r="D161" s="48" t="s">
        <v>221</v>
      </c>
      <c r="E161" s="11"/>
      <c r="F161" s="43">
        <f t="shared" ref="F161:AM161" si="44">C80*E$95</f>
        <v>1.0903361893758385E-3</v>
      </c>
      <c r="G161" s="43">
        <f t="shared" si="44"/>
        <v>1.1106292438653228E-3</v>
      </c>
      <c r="H161" s="43">
        <f t="shared" si="44"/>
        <v>1.1313816353251927E-3</v>
      </c>
      <c r="I161" s="43">
        <f t="shared" si="44"/>
        <v>1.1526351245460863E-3</v>
      </c>
      <c r="J161" s="43">
        <f t="shared" si="44"/>
        <v>1.1743921433929366E-3</v>
      </c>
      <c r="K161" s="43">
        <f t="shared" si="44"/>
        <v>1.1967179910248021E-3</v>
      </c>
      <c r="L161" s="43">
        <f t="shared" si="44"/>
        <v>1.2196339984638566E-3</v>
      </c>
      <c r="M161" s="43">
        <f t="shared" si="44"/>
        <v>1.243178430250888E-3</v>
      </c>
      <c r="N161" s="43">
        <f t="shared" si="44"/>
        <v>1.2674034187626999E-3</v>
      </c>
      <c r="O161" s="43">
        <f t="shared" si="44"/>
        <v>1.2922051284797414E-3</v>
      </c>
      <c r="P161" s="43">
        <f t="shared" si="44"/>
        <v>1.3176822993427736E-3</v>
      </c>
      <c r="Q161" s="43">
        <f t="shared" si="44"/>
        <v>1.3438265778651568E-3</v>
      </c>
      <c r="R161" s="43">
        <f t="shared" si="44"/>
        <v>1.3706932322158694E-3</v>
      </c>
      <c r="S161" s="43">
        <f t="shared" si="44"/>
        <v>1.3982619254391268E-3</v>
      </c>
      <c r="T161" s="43">
        <f t="shared" si="44"/>
        <v>1.4265713765453129E-3</v>
      </c>
      <c r="U161" s="43">
        <f t="shared" si="44"/>
        <v>1.455608066923645E-3</v>
      </c>
      <c r="V161" s="43">
        <f t="shared" si="44"/>
        <v>1.4853821678681037E-3</v>
      </c>
      <c r="W161" s="43">
        <f t="shared" si="44"/>
        <v>1.5159642248041463E-3</v>
      </c>
      <c r="X161" s="43">
        <f t="shared" si="44"/>
        <v>1.5473335399187886E-3</v>
      </c>
      <c r="Y161" s="43">
        <f t="shared" si="44"/>
        <v>1.579572768942047E-3</v>
      </c>
      <c r="Z161" s="43">
        <f t="shared" si="44"/>
        <v>1.6127473320264075E-3</v>
      </c>
      <c r="AA161" s="43">
        <f t="shared" si="44"/>
        <v>1.6468268241550343E-3</v>
      </c>
      <c r="AB161" s="43">
        <f t="shared" si="44"/>
        <v>1.6819265120610689E-3</v>
      </c>
      <c r="AC161" s="43">
        <f t="shared" si="44"/>
        <v>1.7180397811267527E-3</v>
      </c>
      <c r="AD161" s="43">
        <f t="shared" si="44"/>
        <v>1.7552060965856826E-3</v>
      </c>
      <c r="AE161" s="43">
        <f t="shared" si="44"/>
        <v>1.7935141672730326E-3</v>
      </c>
      <c r="AF161" s="43">
        <f t="shared" si="44"/>
        <v>1.8329976723401218E-3</v>
      </c>
      <c r="AG161" s="43">
        <f t="shared" si="44"/>
        <v>1.8736848904541124E-3</v>
      </c>
      <c r="AH161" s="43">
        <f t="shared" si="44"/>
        <v>1.9156439714168808E-3</v>
      </c>
      <c r="AI161" s="43">
        <f t="shared" si="44"/>
        <v>1.9588564723600353E-3</v>
      </c>
      <c r="AJ161" s="43">
        <f t="shared" si="44"/>
        <v>2.0034479410384449E-3</v>
      </c>
      <c r="AK161" s="43">
        <f t="shared" si="44"/>
        <v>2.0494103219698785E-3</v>
      </c>
      <c r="AL161" s="43">
        <f t="shared" si="44"/>
        <v>2.0968027118647538E-3</v>
      </c>
      <c r="AM161" s="43">
        <f t="shared" si="44"/>
        <v>2.1455989897196455E-3</v>
      </c>
      <c r="AN161" s="11"/>
    </row>
    <row r="162" spans="2:40" ht="15.75" customHeight="1" x14ac:dyDescent="0.45">
      <c r="B162" s="11"/>
      <c r="C162" s="11"/>
      <c r="D162" s="44" t="s">
        <v>157</v>
      </c>
      <c r="E162" s="11"/>
      <c r="F162" s="43">
        <f t="shared" ref="F162:AM162" si="45">C81*E$95</f>
        <v>1.0232385777219407E-2</v>
      </c>
      <c r="G162" s="43">
        <f t="shared" si="45"/>
        <v>1.050826130734113E-2</v>
      </c>
      <c r="H162" s="43">
        <f t="shared" si="45"/>
        <v>1.0878669570434546E-2</v>
      </c>
      <c r="I162" s="43">
        <f t="shared" si="45"/>
        <v>1.1171694284062067E-2</v>
      </c>
      <c r="J162" s="43">
        <f t="shared" si="45"/>
        <v>1.1563245719561223E-2</v>
      </c>
      <c r="K162" s="43">
        <f t="shared" si="45"/>
        <v>1.1875124680169189E-2</v>
      </c>
      <c r="L162" s="43">
        <f t="shared" si="45"/>
        <v>1.2196339984638567E-2</v>
      </c>
      <c r="M162" s="43">
        <f t="shared" si="45"/>
        <v>1.2527413412528181E-2</v>
      </c>
      <c r="N162" s="43">
        <f t="shared" si="45"/>
        <v>1.2966511899649161E-2</v>
      </c>
      <c r="O162" s="43">
        <f t="shared" si="45"/>
        <v>1.331965286279118E-2</v>
      </c>
      <c r="P162" s="43">
        <f t="shared" si="45"/>
        <v>1.3784984054662861E-2</v>
      </c>
      <c r="Q162" s="43">
        <f t="shared" si="45"/>
        <v>1.4265235980414738E-2</v>
      </c>
      <c r="R162" s="43">
        <f t="shared" si="45"/>
        <v>1.4655873790615833E-2</v>
      </c>
      <c r="S162" s="43">
        <f t="shared" si="45"/>
        <v>1.5165763960532066E-2</v>
      </c>
      <c r="T162" s="43">
        <f t="shared" si="45"/>
        <v>1.5582548882264185E-2</v>
      </c>
      <c r="U162" s="43">
        <f t="shared" si="45"/>
        <v>1.6123658587461911E-2</v>
      </c>
      <c r="V162" s="43">
        <f t="shared" si="45"/>
        <v>1.6567724180067311E-2</v>
      </c>
      <c r="W162" s="43">
        <f t="shared" si="45"/>
        <v>1.7142057003554576E-2</v>
      </c>
      <c r="X162" s="43">
        <f t="shared" si="45"/>
        <v>1.7615797223690825E-2</v>
      </c>
      <c r="Y162" s="43">
        <f t="shared" si="45"/>
        <v>1.8225839641638999E-2</v>
      </c>
      <c r="Z162" s="43">
        <f t="shared" si="45"/>
        <v>1.8732680548922118E-2</v>
      </c>
      <c r="AA162" s="43">
        <f t="shared" si="45"/>
        <v>1.9381884930440019E-2</v>
      </c>
      <c r="AB162" s="43">
        <f t="shared" si="45"/>
        <v>1.9924360219800357E-2</v>
      </c>
      <c r="AC162" s="43">
        <f t="shared" si="45"/>
        <v>2.0616477373521031E-2</v>
      </c>
      <c r="AD162" s="43">
        <f t="shared" si="45"/>
        <v>2.1197489012611707E-2</v>
      </c>
      <c r="AE162" s="43">
        <f t="shared" si="45"/>
        <v>2.1936057892031707E-2</v>
      </c>
      <c r="AF162" s="43">
        <f t="shared" si="45"/>
        <v>2.2700971172827662E-2</v>
      </c>
      <c r="AG162" s="43">
        <f t="shared" si="45"/>
        <v>2.3348996327197401E-2</v>
      </c>
      <c r="AH162" s="43">
        <f t="shared" si="45"/>
        <v>2.4166585485566803E-2</v>
      </c>
      <c r="AI162" s="43">
        <f t="shared" si="45"/>
        <v>2.5013090339366603E-2</v>
      </c>
      <c r="AJ162" s="43">
        <f t="shared" si="45"/>
        <v>2.5890711853419901E-2</v>
      </c>
      <c r="AK162" s="43">
        <f t="shared" si="45"/>
        <v>2.6799981133452257E-2</v>
      </c>
      <c r="AL162" s="43">
        <f t="shared" si="45"/>
        <v>2.7742312803133665E-2</v>
      </c>
      <c r="AM162" s="43">
        <f t="shared" si="45"/>
        <v>2.8552971170884511E-2</v>
      </c>
      <c r="AN162" s="11"/>
    </row>
    <row r="163" spans="2:40" ht="15.75" customHeight="1" x14ac:dyDescent="0.45">
      <c r="B163" s="11"/>
      <c r="C163" s="11"/>
      <c r="D163" s="48" t="s">
        <v>224</v>
      </c>
      <c r="E163" s="11"/>
      <c r="F163" s="43">
        <f t="shared" ref="F163:AM163" si="46">C82*E$95</f>
        <v>2.180672378751677E-3</v>
      </c>
      <c r="G163" s="43">
        <f t="shared" si="46"/>
        <v>2.3066915064895162E-3</v>
      </c>
      <c r="H163" s="43">
        <f t="shared" si="46"/>
        <v>2.4368219837773383E-3</v>
      </c>
      <c r="I163" s="43">
        <f t="shared" si="46"/>
        <v>2.4825987297915704E-3</v>
      </c>
      <c r="J163" s="43">
        <f t="shared" si="46"/>
        <v>2.5294600011540177E-3</v>
      </c>
      <c r="K163" s="43">
        <f t="shared" si="46"/>
        <v>2.577546442207266E-3</v>
      </c>
      <c r="L163" s="43">
        <f t="shared" si="46"/>
        <v>2.5330859968095486E-3</v>
      </c>
      <c r="M163" s="43">
        <f t="shared" si="46"/>
        <v>2.4863568605017761E-3</v>
      </c>
      <c r="N163" s="43">
        <f t="shared" si="46"/>
        <v>2.5348068375253999E-3</v>
      </c>
      <c r="O163" s="43">
        <f t="shared" si="46"/>
        <v>2.5844102569594829E-3</v>
      </c>
      <c r="P163" s="43">
        <f t="shared" si="46"/>
        <v>2.6353645986855472E-3</v>
      </c>
      <c r="Q163" s="43">
        <f t="shared" si="46"/>
        <v>2.6876531557303135E-3</v>
      </c>
      <c r="R163" s="43">
        <f t="shared" si="46"/>
        <v>2.7413864644317389E-3</v>
      </c>
      <c r="S163" s="43">
        <f t="shared" si="46"/>
        <v>2.7965238508782537E-3</v>
      </c>
      <c r="T163" s="43">
        <f t="shared" si="46"/>
        <v>2.9628790128248808E-3</v>
      </c>
      <c r="U163" s="43">
        <f t="shared" si="46"/>
        <v>3.0231859851491088E-3</v>
      </c>
      <c r="V163" s="43">
        <f t="shared" si="46"/>
        <v>3.0850245024952924E-3</v>
      </c>
      <c r="W163" s="43">
        <f t="shared" si="46"/>
        <v>3.1485410822855346E-3</v>
      </c>
      <c r="X163" s="43">
        <f t="shared" si="46"/>
        <v>3.2136927367544077E-3</v>
      </c>
      <c r="Y163" s="43">
        <f t="shared" si="46"/>
        <v>3.2806511354950205E-3</v>
      </c>
      <c r="Z163" s="43">
        <f t="shared" si="46"/>
        <v>3.3495521511317699E-3</v>
      </c>
      <c r="AA163" s="43">
        <f t="shared" si="46"/>
        <v>3.4203326347835329E-3</v>
      </c>
      <c r="AB163" s="43">
        <f t="shared" si="46"/>
        <v>3.4932319865883742E-3</v>
      </c>
      <c r="AC163" s="43">
        <f t="shared" si="46"/>
        <v>3.5682364684940246E-3</v>
      </c>
      <c r="AD163" s="43">
        <f t="shared" si="46"/>
        <v>3.6454280467548795E-3</v>
      </c>
      <c r="AE163" s="43">
        <f t="shared" si="46"/>
        <v>3.7249909627978372E-3</v>
      </c>
      <c r="AF163" s="43">
        <f t="shared" si="46"/>
        <v>3.8069951656294837E-3</v>
      </c>
      <c r="AG163" s="43">
        <f t="shared" si="46"/>
        <v>3.8914993878662336E-3</v>
      </c>
      <c r="AH163" s="43">
        <f t="shared" si="46"/>
        <v>3.9786451714042912E-3</v>
      </c>
      <c r="AI163" s="43">
        <f t="shared" si="46"/>
        <v>4.0683942118246883E-3</v>
      </c>
      <c r="AJ163" s="43">
        <f t="shared" si="46"/>
        <v>4.1610072621567707E-3</v>
      </c>
      <c r="AK163" s="43">
        <f t="shared" si="46"/>
        <v>4.2564675917835942E-3</v>
      </c>
      <c r="AL163" s="43">
        <f t="shared" si="46"/>
        <v>4.3548979400267968E-3</v>
      </c>
      <c r="AM163" s="43">
        <f t="shared" si="46"/>
        <v>4.4562440555715723E-3</v>
      </c>
      <c r="AN163" s="11"/>
    </row>
    <row r="164" spans="2:40" ht="15.75" customHeight="1" x14ac:dyDescent="0.45">
      <c r="B164" s="11"/>
      <c r="C164" s="11"/>
      <c r="D164" s="49" t="s">
        <v>226</v>
      </c>
      <c r="E164" s="11"/>
      <c r="F164" s="43">
        <f t="shared" ref="F164:F165" si="47">C83*$Y$9</f>
        <v>3.1346938783346932E-3</v>
      </c>
      <c r="G164" s="43">
        <f t="shared" ref="G164:AM164" si="48">D83*$Y$9*F$94</f>
        <v>3.1930359881359957E-3</v>
      </c>
      <c r="H164" s="43">
        <f t="shared" si="48"/>
        <v>3.1932664351347088E-3</v>
      </c>
      <c r="I164" s="43">
        <f t="shared" si="48"/>
        <v>3.1935804471756647E-3</v>
      </c>
      <c r="J164" s="43">
        <f t="shared" si="48"/>
        <v>3.1938640288338748E-3</v>
      </c>
      <c r="K164" s="43">
        <f t="shared" si="48"/>
        <v>3.1942861519155168E-3</v>
      </c>
      <c r="L164" s="43">
        <f t="shared" si="48"/>
        <v>3.1947202745064105E-3</v>
      </c>
      <c r="M164" s="43">
        <f t="shared" si="48"/>
        <v>3.1952075949780753E-3</v>
      </c>
      <c r="N164" s="43">
        <f t="shared" si="48"/>
        <v>3.195777566197087E-3</v>
      </c>
      <c r="O164" s="43">
        <f t="shared" si="48"/>
        <v>3.1960364362537351E-3</v>
      </c>
      <c r="P164" s="43">
        <f t="shared" si="48"/>
        <v>3.1964976351697961E-3</v>
      </c>
      <c r="Q164" s="43">
        <f t="shared" si="48"/>
        <v>3.1968896821930812E-3</v>
      </c>
      <c r="R164" s="43">
        <f t="shared" si="48"/>
        <v>3.1973647157118681E-3</v>
      </c>
      <c r="S164" s="43">
        <f t="shared" si="48"/>
        <v>3.1977418396505349E-3</v>
      </c>
      <c r="T164" s="43">
        <f t="shared" si="48"/>
        <v>3.1981594290066153E-3</v>
      </c>
      <c r="U164" s="43">
        <f t="shared" si="48"/>
        <v>3.1984980013337692E-3</v>
      </c>
      <c r="V164" s="43">
        <f t="shared" si="48"/>
        <v>3.1988132618997818E-3</v>
      </c>
      <c r="W164" s="43">
        <f t="shared" si="48"/>
        <v>3.1992330849699041E-3</v>
      </c>
      <c r="X164" s="43">
        <f t="shared" si="48"/>
        <v>3.1995589974770163E-3</v>
      </c>
      <c r="Y164" s="43">
        <f t="shared" si="48"/>
        <v>3.2000063085601388E-3</v>
      </c>
      <c r="Z164" s="43">
        <f t="shared" si="48"/>
        <v>3.2005294649323432E-3</v>
      </c>
      <c r="AA164" s="43">
        <f t="shared" si="48"/>
        <v>3.2009341214471283E-3</v>
      </c>
      <c r="AB164" s="43">
        <f t="shared" si="48"/>
        <v>3.201505260804711E-3</v>
      </c>
      <c r="AC164" s="43">
        <f t="shared" si="48"/>
        <v>3.2020000553020385E-3</v>
      </c>
      <c r="AD164" s="43">
        <f t="shared" si="48"/>
        <v>3.2025066396160159E-3</v>
      </c>
      <c r="AE164" s="43">
        <f t="shared" si="48"/>
        <v>3.203109818153979E-3</v>
      </c>
      <c r="AF164" s="43">
        <f t="shared" si="48"/>
        <v>3.2037029243112782E-3</v>
      </c>
      <c r="AG164" s="43">
        <f t="shared" si="48"/>
        <v>3.2042749669923599E-3</v>
      </c>
      <c r="AH164" s="43">
        <f t="shared" si="48"/>
        <v>3.2048918475367943E-3</v>
      </c>
      <c r="AI164" s="43">
        <f t="shared" si="48"/>
        <v>3.2054053279543474E-3</v>
      </c>
      <c r="AJ164" s="43">
        <f t="shared" si="48"/>
        <v>3.2060521457036944E-3</v>
      </c>
      <c r="AK164" s="43">
        <f t="shared" si="48"/>
        <v>3.2066088960340158E-3</v>
      </c>
      <c r="AL164" s="43">
        <f t="shared" si="48"/>
        <v>3.2071833319548553E-3</v>
      </c>
      <c r="AM164" s="43">
        <f t="shared" si="48"/>
        <v>3.2076437045685672E-3</v>
      </c>
      <c r="AN164" s="11"/>
    </row>
    <row r="165" spans="2:40" ht="15.75" customHeight="1" x14ac:dyDescent="0.45">
      <c r="B165" s="11"/>
      <c r="C165" s="11"/>
      <c r="D165" s="49" t="s">
        <v>228</v>
      </c>
      <c r="E165" s="11"/>
      <c r="F165" s="43">
        <f t="shared" si="47"/>
        <v>1.6718367351118368E-2</v>
      </c>
      <c r="G165" s="43">
        <f t="shared" ref="G165:AM165" si="49">D84*$Y$9*F$94</f>
        <v>1.7561697934747975E-2</v>
      </c>
      <c r="H165" s="43">
        <f t="shared" si="49"/>
        <v>1.7562965393240901E-2</v>
      </c>
      <c r="I165" s="43">
        <f t="shared" si="49"/>
        <v>1.703242905160355E-2</v>
      </c>
      <c r="J165" s="43">
        <f t="shared" si="49"/>
        <v>1.6501630815641686E-2</v>
      </c>
      <c r="K165" s="43">
        <f t="shared" si="49"/>
        <v>1.6503811784896839E-2</v>
      </c>
      <c r="L165" s="43">
        <f t="shared" si="49"/>
        <v>1.5973601372532051E-2</v>
      </c>
      <c r="M165" s="43">
        <f t="shared" si="49"/>
        <v>1.5976037974890379E-2</v>
      </c>
      <c r="N165" s="43">
        <f t="shared" si="49"/>
        <v>1.6511517425351611E-2</v>
      </c>
      <c r="O165" s="43">
        <f t="shared" si="49"/>
        <v>1.6512854920644301E-2</v>
      </c>
      <c r="P165" s="43">
        <f t="shared" si="49"/>
        <v>1.6515237781710611E-2</v>
      </c>
      <c r="Q165" s="43">
        <f t="shared" si="49"/>
        <v>1.7050078305029769E-2</v>
      </c>
      <c r="R165" s="43">
        <f t="shared" si="49"/>
        <v>1.7052611817129963E-2</v>
      </c>
      <c r="S165" s="43">
        <f t="shared" si="49"/>
        <v>1.7054623144802852E-2</v>
      </c>
      <c r="T165" s="43">
        <f t="shared" si="49"/>
        <v>1.7056850288035285E-2</v>
      </c>
      <c r="U165" s="43">
        <f t="shared" si="49"/>
        <v>1.7591739007335731E-2</v>
      </c>
      <c r="V165" s="43">
        <f t="shared" si="49"/>
        <v>1.7593472940448801E-2</v>
      </c>
      <c r="W165" s="43">
        <f t="shared" si="49"/>
        <v>1.7595781967334474E-2</v>
      </c>
      <c r="X165" s="43">
        <f t="shared" si="49"/>
        <v>1.7597574486123594E-2</v>
      </c>
      <c r="Y165" s="43">
        <f t="shared" si="49"/>
        <v>1.7600034697080765E-2</v>
      </c>
      <c r="Z165" s="43">
        <f t="shared" si="49"/>
        <v>1.7602912057127888E-2</v>
      </c>
      <c r="AA165" s="43">
        <f t="shared" si="49"/>
        <v>1.7605137667959209E-2</v>
      </c>
      <c r="AB165" s="43">
        <f t="shared" si="49"/>
        <v>1.760827893442591E-2</v>
      </c>
      <c r="AC165" s="43">
        <f t="shared" si="49"/>
        <v>1.8144666980044886E-2</v>
      </c>
      <c r="AD165" s="43">
        <f t="shared" si="49"/>
        <v>1.8147537624490759E-2</v>
      </c>
      <c r="AE165" s="43">
        <f t="shared" si="49"/>
        <v>1.8150955636205883E-2</v>
      </c>
      <c r="AF165" s="43">
        <f t="shared" si="49"/>
        <v>1.8154316571097246E-2</v>
      </c>
      <c r="AG165" s="43">
        <f t="shared" si="49"/>
        <v>1.86916039741221E-2</v>
      </c>
      <c r="AH165" s="43">
        <f t="shared" si="49"/>
        <v>1.8695202443964637E-2</v>
      </c>
      <c r="AI165" s="43">
        <f t="shared" si="49"/>
        <v>1.8698197746400365E-2</v>
      </c>
      <c r="AJ165" s="43">
        <f t="shared" si="49"/>
        <v>1.8701970849938215E-2</v>
      </c>
      <c r="AK165" s="43">
        <f t="shared" si="49"/>
        <v>1.8705218560198428E-2</v>
      </c>
      <c r="AL165" s="43">
        <f t="shared" si="49"/>
        <v>1.9243099991729136E-2</v>
      </c>
      <c r="AM165" s="43">
        <f t="shared" si="49"/>
        <v>1.9245862227411401E-2</v>
      </c>
      <c r="AN165" s="11"/>
    </row>
    <row r="166" spans="2:40" ht="15.75" customHeight="1" x14ac:dyDescent="0.45">
      <c r="B166" s="11"/>
      <c r="C166" s="11"/>
      <c r="D166" s="11" t="s">
        <v>229</v>
      </c>
      <c r="E166" s="11"/>
      <c r="F166" s="43">
        <f t="shared" ref="F166:AM166" si="50">SUM(F153:F165)</f>
        <v>0.28814435763712054</v>
      </c>
      <c r="G166" s="43">
        <f t="shared" si="50"/>
        <v>0.29474243708758924</v>
      </c>
      <c r="H166" s="43">
        <f t="shared" si="50"/>
        <v>0.30238746224708984</v>
      </c>
      <c r="I166" s="43">
        <f t="shared" si="50"/>
        <v>0.29863979204250141</v>
      </c>
      <c r="J166" s="43">
        <f t="shared" si="50"/>
        <v>0.29782635864533064</v>
      </c>
      <c r="K166" s="43">
        <f t="shared" si="50"/>
        <v>0.29994774183411216</v>
      </c>
      <c r="L166" s="43">
        <f t="shared" si="50"/>
        <v>0.29903064144930019</v>
      </c>
      <c r="M166" s="43">
        <f t="shared" si="50"/>
        <v>0.29960301048684668</v>
      </c>
      <c r="N166" s="43">
        <f t="shared" si="50"/>
        <v>0.29982517252616003</v>
      </c>
      <c r="O166" s="43">
        <f t="shared" si="50"/>
        <v>0.29913983671587202</v>
      </c>
      <c r="P166" s="43">
        <f t="shared" si="50"/>
        <v>0.2987629669778144</v>
      </c>
      <c r="Q166" s="43">
        <f t="shared" si="50"/>
        <v>0.29975800842555195</v>
      </c>
      <c r="R166" s="43">
        <f t="shared" si="50"/>
        <v>0.29939152863739943</v>
      </c>
      <c r="S166" s="43">
        <f t="shared" si="50"/>
        <v>0.29934090675369324</v>
      </c>
      <c r="T166" s="43">
        <f t="shared" si="50"/>
        <v>0.29941575189188269</v>
      </c>
      <c r="U166" s="43">
        <f t="shared" si="50"/>
        <v>0.30056702140369562</v>
      </c>
      <c r="V166" s="43">
        <f t="shared" si="50"/>
        <v>0.30055110619702197</v>
      </c>
      <c r="W166" s="43">
        <f t="shared" si="50"/>
        <v>0.3020878367016549</v>
      </c>
      <c r="X166" s="43">
        <f t="shared" si="50"/>
        <v>0.30287718461655172</v>
      </c>
      <c r="Y166" s="43">
        <f t="shared" si="50"/>
        <v>0.30537262902266044</v>
      </c>
      <c r="Z166" s="43">
        <f t="shared" si="50"/>
        <v>0.30767779871363099</v>
      </c>
      <c r="AA166" s="43">
        <f t="shared" si="50"/>
        <v>0.31052245879530627</v>
      </c>
      <c r="AB166" s="43">
        <f t="shared" si="50"/>
        <v>0.31385032352865427</v>
      </c>
      <c r="AC166" s="43">
        <f t="shared" si="50"/>
        <v>0.31683466881952088</v>
      </c>
      <c r="AD166" s="43">
        <f t="shared" si="50"/>
        <v>0.32002549372723593</v>
      </c>
      <c r="AE166" s="43">
        <f t="shared" si="50"/>
        <v>0.32383884791657436</v>
      </c>
      <c r="AF166" s="43">
        <f t="shared" si="50"/>
        <v>0.32801887982007094</v>
      </c>
      <c r="AG166" s="43">
        <f t="shared" si="50"/>
        <v>0.33322153028013884</v>
      </c>
      <c r="AH166" s="43">
        <f t="shared" si="50"/>
        <v>0.33760553981927188</v>
      </c>
      <c r="AI166" s="43">
        <f t="shared" si="50"/>
        <v>0.34277273614727111</v>
      </c>
      <c r="AJ166" s="43">
        <f t="shared" si="50"/>
        <v>0.34845034712737777</v>
      </c>
      <c r="AK166" s="43">
        <f t="shared" si="50"/>
        <v>0.35386056906296448</v>
      </c>
      <c r="AL166" s="43">
        <f t="shared" si="50"/>
        <v>0.35993390839867184</v>
      </c>
      <c r="AM166" s="43">
        <f t="shared" si="50"/>
        <v>0.3655920258615255</v>
      </c>
      <c r="AN166" s="11"/>
    </row>
    <row r="167" spans="2:40" ht="15.75" customHeight="1" x14ac:dyDescent="0.4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2:40" ht="15.75" customHeight="1" x14ac:dyDescent="0.4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2:40" ht="15.75" customHeight="1" x14ac:dyDescent="0.4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2:40" ht="15.75" customHeight="1" x14ac:dyDescent="0.4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2:40" ht="15.75" customHeight="1" x14ac:dyDescent="0.45">
      <c r="B171" s="11"/>
      <c r="C171" s="43">
        <v>1980</v>
      </c>
      <c r="D171" s="43">
        <v>1981</v>
      </c>
      <c r="E171" s="43">
        <v>1982</v>
      </c>
      <c r="F171" s="43">
        <v>1983</v>
      </c>
      <c r="G171" s="43">
        <v>1984</v>
      </c>
      <c r="H171" s="43">
        <v>1985</v>
      </c>
      <c r="I171" s="43">
        <v>1986</v>
      </c>
      <c r="J171" s="43">
        <v>1987</v>
      </c>
      <c r="K171" s="43">
        <v>1988</v>
      </c>
      <c r="L171" s="43">
        <v>1989</v>
      </c>
      <c r="M171" s="43">
        <v>1990</v>
      </c>
      <c r="N171" s="43">
        <v>1991</v>
      </c>
      <c r="O171" s="43">
        <v>1992</v>
      </c>
      <c r="P171" s="43">
        <v>1993</v>
      </c>
      <c r="Q171" s="43">
        <v>1994</v>
      </c>
      <c r="R171" s="43">
        <v>1995</v>
      </c>
      <c r="S171" s="43">
        <v>1996</v>
      </c>
      <c r="T171" s="43">
        <v>1997</v>
      </c>
      <c r="U171" s="43">
        <v>1998</v>
      </c>
      <c r="V171" s="43">
        <v>1999</v>
      </c>
      <c r="W171" s="43">
        <v>2000</v>
      </c>
      <c r="X171" s="43">
        <v>2001</v>
      </c>
      <c r="Y171" s="43">
        <v>2002</v>
      </c>
      <c r="Z171" s="43">
        <v>2003</v>
      </c>
      <c r="AA171" s="43">
        <v>2004</v>
      </c>
      <c r="AB171" s="43">
        <v>2005</v>
      </c>
      <c r="AC171" s="43">
        <v>2006</v>
      </c>
      <c r="AD171" s="43">
        <v>2007</v>
      </c>
      <c r="AE171" s="43">
        <v>2008</v>
      </c>
      <c r="AF171" s="43">
        <v>2009</v>
      </c>
      <c r="AG171" s="43">
        <v>2010</v>
      </c>
      <c r="AH171" s="43">
        <v>2011</v>
      </c>
      <c r="AI171" s="43">
        <v>2012</v>
      </c>
      <c r="AJ171" s="43">
        <v>2013</v>
      </c>
      <c r="AK171" s="43">
        <v>2014</v>
      </c>
      <c r="AL171" s="43">
        <v>2015</v>
      </c>
      <c r="AM171" s="43">
        <v>2016</v>
      </c>
      <c r="AN171" s="43">
        <v>2017</v>
      </c>
    </row>
    <row r="172" spans="2:40" ht="15.75" customHeight="1" x14ac:dyDescent="0.45">
      <c r="B172" s="11"/>
      <c r="C172" s="50">
        <v>4172989</v>
      </c>
      <c r="D172" s="50">
        <v>4132385</v>
      </c>
      <c r="E172" s="50">
        <v>4010592</v>
      </c>
      <c r="F172" s="50">
        <v>4112419</v>
      </c>
      <c r="G172" s="50">
        <v>4227617</v>
      </c>
      <c r="H172" s="50">
        <v>4221461</v>
      </c>
      <c r="I172" s="50">
        <v>4280091</v>
      </c>
      <c r="J172" s="50">
        <v>4459963</v>
      </c>
      <c r="K172" s="50">
        <v>4606023</v>
      </c>
      <c r="L172" s="50">
        <v>4577594</v>
      </c>
      <c r="M172" s="50">
        <v>4655432</v>
      </c>
      <c r="N172" s="50">
        <v>4676163</v>
      </c>
      <c r="O172" s="50">
        <v>4805060</v>
      </c>
      <c r="P172" s="50">
        <v>4858768</v>
      </c>
      <c r="Q172" s="50">
        <v>5089119</v>
      </c>
      <c r="R172" s="50">
        <v>5288639</v>
      </c>
      <c r="S172" s="50">
        <v>5394429</v>
      </c>
      <c r="T172" s="50">
        <v>5444841</v>
      </c>
      <c r="U172" s="50">
        <v>5463709</v>
      </c>
      <c r="V172" s="50">
        <v>5482577</v>
      </c>
      <c r="W172" s="50">
        <v>5501444</v>
      </c>
      <c r="X172" s="50">
        <v>5520312</v>
      </c>
      <c r="Y172" s="50">
        <v>5539180</v>
      </c>
      <c r="Z172" s="50">
        <v>5579251</v>
      </c>
      <c r="AA172" s="50">
        <v>5619322</v>
      </c>
      <c r="AB172" s="50">
        <v>5621751</v>
      </c>
      <c r="AC172" s="50">
        <v>5614804</v>
      </c>
      <c r="AD172" s="50">
        <v>5689924</v>
      </c>
      <c r="AE172" s="50">
        <v>6044871</v>
      </c>
      <c r="AF172" s="50">
        <v>5417599</v>
      </c>
      <c r="AG172" s="50">
        <v>5673656</v>
      </c>
      <c r="AH172" s="50">
        <v>5902243</v>
      </c>
      <c r="AI172" s="51">
        <v>4942380</v>
      </c>
      <c r="AJ172" s="51">
        <v>5009010</v>
      </c>
      <c r="AK172" s="51">
        <v>5229383</v>
      </c>
      <c r="AL172" s="51">
        <v>5117429</v>
      </c>
      <c r="AM172" s="51">
        <v>4983659</v>
      </c>
      <c r="AN172" s="50">
        <v>5084101</v>
      </c>
    </row>
    <row r="173" spans="2:40" ht="15.75" customHeight="1" x14ac:dyDescent="0.45">
      <c r="B173" s="11"/>
      <c r="C173" s="11"/>
      <c r="D173" s="43">
        <f t="shared" ref="D173:AN173" si="51">(D172-C172)/C172</f>
        <v>-9.730195790115909E-3</v>
      </c>
      <c r="E173" s="43">
        <f t="shared" si="51"/>
        <v>-2.9472810495633876E-2</v>
      </c>
      <c r="F173" s="43">
        <f t="shared" si="51"/>
        <v>2.5389518554866711E-2</v>
      </c>
      <c r="G173" s="43">
        <f t="shared" si="51"/>
        <v>2.8012223462638413E-2</v>
      </c>
      <c r="H173" s="43">
        <f t="shared" si="51"/>
        <v>-1.4561394752646705E-3</v>
      </c>
      <c r="I173" s="43">
        <f t="shared" si="51"/>
        <v>1.3888556592137178E-2</v>
      </c>
      <c r="J173" s="43">
        <f t="shared" si="51"/>
        <v>4.2025274696262299E-2</v>
      </c>
      <c r="K173" s="43">
        <f t="shared" si="51"/>
        <v>3.2749150609545419E-2</v>
      </c>
      <c r="L173" s="43">
        <f t="shared" si="51"/>
        <v>-6.172135918557072E-3</v>
      </c>
      <c r="M173" s="43">
        <f t="shared" si="51"/>
        <v>1.7004129243440986E-2</v>
      </c>
      <c r="N173" s="43">
        <f t="shared" si="51"/>
        <v>4.4530776091241371E-3</v>
      </c>
      <c r="O173" s="43">
        <f t="shared" si="51"/>
        <v>2.7564693531855072E-2</v>
      </c>
      <c r="P173" s="43">
        <f t="shared" si="51"/>
        <v>1.1177383841200735E-2</v>
      </c>
      <c r="Q173" s="43">
        <f t="shared" si="51"/>
        <v>4.7409343273850491E-2</v>
      </c>
      <c r="R173" s="43">
        <f t="shared" si="51"/>
        <v>3.9205214104838182E-2</v>
      </c>
      <c r="S173" s="43">
        <f t="shared" si="51"/>
        <v>2.0003256036193812E-2</v>
      </c>
      <c r="T173" s="43">
        <f t="shared" si="51"/>
        <v>9.3451966834673331E-3</v>
      </c>
      <c r="U173" s="43">
        <f t="shared" si="51"/>
        <v>3.4652986193719889E-3</v>
      </c>
      <c r="V173" s="43">
        <f t="shared" si="51"/>
        <v>3.4533317934758237E-3</v>
      </c>
      <c r="W173" s="43">
        <f t="shared" si="51"/>
        <v>3.4412649380026949E-3</v>
      </c>
      <c r="X173" s="43">
        <f t="shared" si="51"/>
        <v>3.4296450168355801E-3</v>
      </c>
      <c r="Y173" s="43">
        <f t="shared" si="51"/>
        <v>3.4179227550906544E-3</v>
      </c>
      <c r="Z173" s="43">
        <f t="shared" si="51"/>
        <v>7.2341032427182365E-3</v>
      </c>
      <c r="AA173" s="43">
        <f t="shared" si="51"/>
        <v>7.1821468508945019E-3</v>
      </c>
      <c r="AB173" s="43">
        <f t="shared" si="51"/>
        <v>4.3225855361198382E-4</v>
      </c>
      <c r="AC173" s="43">
        <f t="shared" si="51"/>
        <v>-1.2357359833261915E-3</v>
      </c>
      <c r="AD173" s="43">
        <f t="shared" si="51"/>
        <v>1.3378917589999579E-2</v>
      </c>
      <c r="AE173" s="43">
        <f t="shared" si="51"/>
        <v>6.2381676802713004E-2</v>
      </c>
      <c r="AF173" s="43">
        <f t="shared" si="51"/>
        <v>-0.10376929466319464</v>
      </c>
      <c r="AG173" s="43">
        <f t="shared" si="51"/>
        <v>4.7263926326034836E-2</v>
      </c>
      <c r="AH173" s="43">
        <f t="shared" si="51"/>
        <v>4.028918919300007E-2</v>
      </c>
      <c r="AI173" s="43">
        <f t="shared" si="51"/>
        <v>-0.16262681831297018</v>
      </c>
      <c r="AJ173" s="43">
        <f t="shared" si="51"/>
        <v>1.3481359183227513E-2</v>
      </c>
      <c r="AK173" s="43">
        <f t="shared" si="51"/>
        <v>4.399532043258049E-2</v>
      </c>
      <c r="AL173" s="43">
        <f t="shared" si="51"/>
        <v>-2.140864419377965E-2</v>
      </c>
      <c r="AM173" s="43">
        <f t="shared" si="51"/>
        <v>-2.6140079324989171E-2</v>
      </c>
      <c r="AN173" s="43">
        <f t="shared" si="51"/>
        <v>2.0154268179263468E-2</v>
      </c>
    </row>
    <row r="174" spans="2:40" ht="15.75" customHeight="1" x14ac:dyDescent="0.4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spans="2:40" ht="15.75" customHeight="1" x14ac:dyDescent="0.4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2:40" ht="15.75" customHeight="1" x14ac:dyDescent="0.4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spans="2:40" ht="15.75" customHeight="1" x14ac:dyDescent="0.4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spans="2:40" ht="15.75" customHeight="1" x14ac:dyDescent="0.4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spans="2:40" ht="15.75" customHeight="1" x14ac:dyDescent="0.4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spans="2:40" ht="15.75" customHeight="1" x14ac:dyDescent="0.4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2:40" ht="15.75" customHeight="1" x14ac:dyDescent="0.4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2:40" ht="15.75" customHeight="1" x14ac:dyDescent="0.4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2:40" ht="15.75" customHeight="1" x14ac:dyDescent="0.4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2:40" ht="15.75" customHeight="1" x14ac:dyDescent="0.4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spans="2:40" ht="15.75" customHeight="1" x14ac:dyDescent="0.4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spans="2:40" ht="15.75" customHeight="1" x14ac:dyDescent="0.4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spans="2:40" ht="15.75" customHeight="1" x14ac:dyDescent="0.4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2:40" ht="15.75" customHeight="1" x14ac:dyDescent="0.4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spans="2:40" ht="15.75" customHeight="1" x14ac:dyDescent="0.4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spans="2:40" ht="15.75" customHeight="1" x14ac:dyDescent="0.4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spans="2:40" ht="15.75" customHeight="1" x14ac:dyDescent="0.4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2:40" ht="15.75" customHeight="1" x14ac:dyDescent="0.4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spans="2:40" ht="15.75" customHeight="1" x14ac:dyDescent="0.4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2:40" ht="15.75" customHeight="1" x14ac:dyDescent="0.4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2:40" ht="15.75" customHeight="1" x14ac:dyDescent="0.4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spans="2:40" ht="15.75" customHeight="1" x14ac:dyDescent="0.4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spans="2:40" ht="15.75" customHeight="1" x14ac:dyDescent="0.4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spans="2:40" ht="15.75" customHeight="1" x14ac:dyDescent="0.4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spans="2:40" ht="15.75" customHeight="1" x14ac:dyDescent="0.4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2:40" ht="15.75" customHeight="1" x14ac:dyDescent="0.4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2:40" ht="15.75" customHeight="1" x14ac:dyDescent="0.4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2:40" ht="15.75" customHeight="1" x14ac:dyDescent="0.4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2:40" ht="15.75" customHeight="1" x14ac:dyDescent="0.4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spans="2:40" ht="15.75" customHeight="1" x14ac:dyDescent="0.4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spans="2:40" ht="15.75" customHeight="1" x14ac:dyDescent="0.4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spans="2:40" ht="15.75" customHeight="1" x14ac:dyDescent="0.4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spans="2:40" ht="15.75" customHeight="1" x14ac:dyDescent="0.4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2:40" ht="15.75" customHeight="1" x14ac:dyDescent="0.4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spans="2:40" ht="15.75" customHeight="1" x14ac:dyDescent="0.4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spans="2:40" ht="15.75" customHeight="1" x14ac:dyDescent="0.4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2:40" ht="15.75" customHeight="1" x14ac:dyDescent="0.4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2:40" ht="15.75" customHeight="1" x14ac:dyDescent="0.4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spans="2:40" ht="15.75" customHeight="1" x14ac:dyDescent="0.4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2:40" ht="15.75" customHeight="1" x14ac:dyDescent="0.4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2:40" ht="15.75" customHeight="1" x14ac:dyDescent="0.4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2:40" ht="15.75" customHeight="1" x14ac:dyDescent="0.4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2:40" ht="15.75" customHeight="1" x14ac:dyDescent="0.4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2:40" ht="15.75" customHeight="1" x14ac:dyDescent="0.4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spans="2:40" ht="15.75" customHeight="1" x14ac:dyDescent="0.4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spans="2:40" ht="15.75" customHeight="1" x14ac:dyDescent="0.4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spans="2:40" ht="15.75" customHeight="1" x14ac:dyDescent="0.4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2:40" ht="15.75" customHeight="1" x14ac:dyDescent="0.4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spans="2:40" ht="15.75" customHeight="1" x14ac:dyDescent="0.4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spans="2:40" ht="15.75" customHeight="1" x14ac:dyDescent="0.4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2:40" ht="15.75" customHeight="1" x14ac:dyDescent="0.4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spans="2:40" ht="15.75" customHeight="1" x14ac:dyDescent="0.4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spans="2:40" ht="15.75" customHeight="1" x14ac:dyDescent="0.4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spans="2:40" ht="15.75" customHeight="1" x14ac:dyDescent="0.4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spans="2:40" ht="15.75" customHeight="1" x14ac:dyDescent="0.4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2:40" ht="15.75" customHeight="1" x14ac:dyDescent="0.4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spans="2:40" ht="15.75" customHeight="1" x14ac:dyDescent="0.4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spans="2:40" ht="15.75" customHeight="1" x14ac:dyDescent="0.4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spans="2:40" ht="15.75" customHeight="1" x14ac:dyDescent="0.4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spans="2:40" ht="15.75" customHeight="1" x14ac:dyDescent="0.4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spans="2:40" ht="15.75" customHeight="1" x14ac:dyDescent="0.4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spans="2:40" ht="15.75" customHeight="1" x14ac:dyDescent="0.4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spans="2:40" ht="15.75" customHeight="1" x14ac:dyDescent="0.4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2:40" ht="15.75" customHeight="1" x14ac:dyDescent="0.4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2:40" ht="15.75" customHeight="1" x14ac:dyDescent="0.4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spans="2:40" ht="15.75" customHeight="1" x14ac:dyDescent="0.4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spans="2:40" ht="15.75" customHeight="1" x14ac:dyDescent="0.4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spans="2:40" ht="15.75" customHeight="1" x14ac:dyDescent="0.4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spans="2:40" ht="15.75" customHeight="1" x14ac:dyDescent="0.4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spans="2:40" ht="15.75" customHeight="1" x14ac:dyDescent="0.4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2:40" ht="15.75" customHeight="1" x14ac:dyDescent="0.4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2:40" ht="15.75" customHeight="1" x14ac:dyDescent="0.4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spans="2:40" ht="15.75" customHeight="1" x14ac:dyDescent="0.4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spans="2:40" ht="15.75" customHeight="1" x14ac:dyDescent="0.4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spans="2:40" ht="15.75" customHeight="1" x14ac:dyDescent="0.4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2:40" ht="15.75" customHeight="1" x14ac:dyDescent="0.4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spans="2:40" ht="15.75" customHeight="1" x14ac:dyDescent="0.4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spans="2:40" ht="15.75" customHeight="1" x14ac:dyDescent="0.4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2:40" ht="15.75" customHeight="1" x14ac:dyDescent="0.4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spans="2:40" ht="15.75" customHeight="1" x14ac:dyDescent="0.4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spans="2:40" ht="15.75" customHeight="1" x14ac:dyDescent="0.4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2:40" ht="15.75" customHeight="1" x14ac:dyDescent="0.4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2:40" ht="15.75" customHeight="1" x14ac:dyDescent="0.4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spans="2:40" ht="15.75" customHeight="1" x14ac:dyDescent="0.4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2:40" ht="15.75" customHeight="1" x14ac:dyDescent="0.4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spans="2:40" ht="15.75" customHeight="1" x14ac:dyDescent="0.4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spans="2:40" ht="15.75" customHeight="1" x14ac:dyDescent="0.4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spans="2:40" ht="15.75" customHeight="1" x14ac:dyDescent="0.4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spans="2:40" ht="15.75" customHeight="1" x14ac:dyDescent="0.4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spans="2:40" ht="15.75" customHeight="1" x14ac:dyDescent="0.4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spans="2:40" ht="15.75" customHeight="1" x14ac:dyDescent="0.4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spans="2:40" ht="15.75" customHeight="1" x14ac:dyDescent="0.4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spans="2:40" ht="15.75" customHeight="1" x14ac:dyDescent="0.4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spans="2:40" ht="15.75" customHeight="1" x14ac:dyDescent="0.4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spans="2:40" ht="15.75" customHeight="1" x14ac:dyDescent="0.4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spans="2:40" ht="15.75" customHeight="1" x14ac:dyDescent="0.4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spans="2:40" ht="15.75" customHeight="1" x14ac:dyDescent="0.4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spans="2:40" ht="15.75" customHeight="1" x14ac:dyDescent="0.4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spans="2:40" ht="15.75" customHeight="1" x14ac:dyDescent="0.4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2:40" ht="15.75" customHeight="1" x14ac:dyDescent="0.4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spans="2:40" ht="15.75" customHeight="1" x14ac:dyDescent="0.4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2:40" ht="15.75" customHeight="1" x14ac:dyDescent="0.4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spans="2:40" ht="15.75" customHeight="1" x14ac:dyDescent="0.4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spans="2:40" ht="15.75" customHeight="1" x14ac:dyDescent="0.4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spans="2:40" ht="15.75" customHeight="1" x14ac:dyDescent="0.4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spans="2:40" ht="15.75" customHeight="1" x14ac:dyDescent="0.4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spans="2:40" ht="15.75" customHeight="1" x14ac:dyDescent="0.4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spans="2:40" ht="15.75" customHeight="1" x14ac:dyDescent="0.4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spans="2:40" ht="15.75" customHeight="1" x14ac:dyDescent="0.4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spans="2:40" ht="15.75" customHeight="1" x14ac:dyDescent="0.4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2:40" ht="15.75" customHeight="1" x14ac:dyDescent="0.4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spans="2:40" ht="15.75" customHeight="1" x14ac:dyDescent="0.4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spans="2:40" ht="15.75" customHeight="1" x14ac:dyDescent="0.4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spans="2:40" ht="15.75" customHeight="1" x14ac:dyDescent="0.4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spans="2:40" ht="15.75" customHeight="1" x14ac:dyDescent="0.4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spans="2:40" ht="15.75" customHeight="1" x14ac:dyDescent="0.4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spans="2:40" ht="15.75" customHeight="1" x14ac:dyDescent="0.4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spans="2:40" ht="15.75" customHeight="1" x14ac:dyDescent="0.4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spans="2:40" ht="15.75" customHeight="1" x14ac:dyDescent="0.4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spans="2:40" ht="15.75" customHeight="1" x14ac:dyDescent="0.4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spans="2:40" ht="15.75" customHeight="1" x14ac:dyDescent="0.4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spans="2:40" ht="15.75" customHeight="1" x14ac:dyDescent="0.4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spans="2:40" ht="15.75" customHeight="1" x14ac:dyDescent="0.4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spans="2:40" ht="15.75" customHeight="1" x14ac:dyDescent="0.4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2:40" ht="15.75" customHeight="1" x14ac:dyDescent="0.4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spans="2:40" ht="15.75" customHeight="1" x14ac:dyDescent="0.4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spans="2:40" ht="15.75" customHeight="1" x14ac:dyDescent="0.4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spans="2:40" ht="15.75" customHeight="1" x14ac:dyDescent="0.4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spans="2:40" ht="15.75" customHeight="1" x14ac:dyDescent="0.4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spans="2:40" ht="15.75" customHeight="1" x14ac:dyDescent="0.4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spans="2:40" ht="15.75" customHeight="1" x14ac:dyDescent="0.4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spans="2:40" ht="15.75" customHeight="1" x14ac:dyDescent="0.4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spans="2:40" ht="15.75" customHeight="1" x14ac:dyDescent="0.4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spans="2:40" ht="15.75" customHeight="1" x14ac:dyDescent="0.4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2:40" ht="15.75" customHeight="1" x14ac:dyDescent="0.4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spans="2:40" ht="15.75" customHeight="1" x14ac:dyDescent="0.4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spans="2:40" ht="15.75" customHeight="1" x14ac:dyDescent="0.4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spans="2:40" ht="15.75" customHeight="1" x14ac:dyDescent="0.4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spans="2:40" ht="15.75" customHeight="1" x14ac:dyDescent="0.4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spans="2:40" ht="15.75" customHeight="1" x14ac:dyDescent="0.4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spans="2:40" ht="15.75" customHeight="1" x14ac:dyDescent="0.4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spans="2:40" ht="15.75" customHeight="1" x14ac:dyDescent="0.4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spans="2:40" ht="15.75" customHeight="1" x14ac:dyDescent="0.4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spans="2:40" ht="15.75" customHeight="1" x14ac:dyDescent="0.4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spans="2:40" ht="15.75" customHeight="1" x14ac:dyDescent="0.4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spans="2:40" ht="15.75" customHeight="1" x14ac:dyDescent="0.4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spans="2:40" ht="15.75" customHeight="1" x14ac:dyDescent="0.4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spans="2:40" ht="15.75" customHeight="1" x14ac:dyDescent="0.4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spans="2:40" ht="15.75" customHeight="1" x14ac:dyDescent="0.4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spans="2:40" ht="15.75" customHeight="1" x14ac:dyDescent="0.4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spans="2:40" ht="15.75" customHeight="1" x14ac:dyDescent="0.4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spans="2:40" ht="15.75" customHeight="1" x14ac:dyDescent="0.4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spans="2:40" ht="15.75" customHeight="1" x14ac:dyDescent="0.4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spans="2:40" ht="15.75" customHeight="1" x14ac:dyDescent="0.4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spans="2:40" ht="15.75" customHeight="1" x14ac:dyDescent="0.4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spans="2:40" ht="15.75" customHeight="1" x14ac:dyDescent="0.4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spans="2:40" ht="15.75" customHeight="1" x14ac:dyDescent="0.4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spans="2:40" ht="15.75" customHeight="1" x14ac:dyDescent="0.4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spans="2:40" ht="15.75" customHeight="1" x14ac:dyDescent="0.4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spans="2:40" ht="15.75" customHeight="1" x14ac:dyDescent="0.4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spans="2:40" ht="15.75" customHeight="1" x14ac:dyDescent="0.4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spans="2:40" ht="15.75" customHeight="1" x14ac:dyDescent="0.4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spans="2:40" ht="15.75" customHeight="1" x14ac:dyDescent="0.4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spans="2:40" ht="15.75" customHeight="1" x14ac:dyDescent="0.4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spans="2:40" ht="15.75" customHeight="1" x14ac:dyDescent="0.4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spans="2:40" ht="15.75" customHeight="1" x14ac:dyDescent="0.4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spans="2:40" ht="15.75" customHeight="1" x14ac:dyDescent="0.4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spans="2:40" ht="15.75" customHeight="1" x14ac:dyDescent="0.4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spans="2:40" ht="15.75" customHeight="1" x14ac:dyDescent="0.4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spans="2:40" ht="15.75" customHeight="1" x14ac:dyDescent="0.4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spans="2:40" ht="15.75" customHeight="1" x14ac:dyDescent="0.4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spans="2:40" ht="15.75" customHeight="1" x14ac:dyDescent="0.4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spans="2:40" ht="15.75" customHeight="1" x14ac:dyDescent="0.4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spans="2:40" ht="15.75" customHeight="1" x14ac:dyDescent="0.4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spans="2:40" ht="15.75" customHeight="1" x14ac:dyDescent="0.4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spans="2:40" ht="15.75" customHeight="1" x14ac:dyDescent="0.4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2:40" ht="15.75" customHeight="1" x14ac:dyDescent="0.4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spans="2:40" ht="15.75" customHeight="1" x14ac:dyDescent="0.4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spans="2:40" ht="15.75" customHeight="1" x14ac:dyDescent="0.4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spans="2:40" ht="15.75" customHeight="1" x14ac:dyDescent="0.4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spans="2:40" ht="15.75" customHeight="1" x14ac:dyDescent="0.4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spans="2:40" ht="15.75" customHeight="1" x14ac:dyDescent="0.4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spans="2:40" ht="15.75" customHeight="1" x14ac:dyDescent="0.4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spans="2:40" ht="15.75" customHeight="1" x14ac:dyDescent="0.4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spans="2:40" ht="15.75" customHeight="1" x14ac:dyDescent="0.4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spans="2:40" ht="15.75" customHeight="1" x14ac:dyDescent="0.4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spans="2:40" ht="15.75" customHeight="1" x14ac:dyDescent="0.4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spans="2:40" ht="15.75" customHeight="1" x14ac:dyDescent="0.4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spans="2:40" ht="15.75" customHeight="1" x14ac:dyDescent="0.4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spans="2:40" ht="15.75" customHeight="1" x14ac:dyDescent="0.4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spans="2:40" ht="15.75" customHeight="1" x14ac:dyDescent="0.4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spans="2:40" ht="15.75" customHeight="1" x14ac:dyDescent="0.4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spans="2:40" ht="15.75" customHeight="1" x14ac:dyDescent="0.4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spans="2:40" ht="15.75" customHeight="1" x14ac:dyDescent="0.4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spans="2:40" ht="15.75" customHeight="1" x14ac:dyDescent="0.4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spans="2:40" ht="15.75" customHeight="1" x14ac:dyDescent="0.45">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spans="2:40" ht="15.75" customHeight="1" x14ac:dyDescent="0.45">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spans="2:40" ht="15.75" customHeight="1" x14ac:dyDescent="0.45">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spans="2:40" ht="15.75" customHeight="1" x14ac:dyDescent="0.45">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spans="2:40" ht="15.75" customHeight="1" x14ac:dyDescent="0.45">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spans="2:40" ht="15.75" customHeight="1" x14ac:dyDescent="0.45">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spans="2:40" ht="15.75" customHeight="1" x14ac:dyDescent="0.45">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spans="2:40" ht="15.75" customHeight="1" x14ac:dyDescent="0.45">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spans="2:40" ht="15.75" customHeight="1" x14ac:dyDescent="0.45">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spans="2:40" ht="15.75" customHeight="1" x14ac:dyDescent="0.45">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spans="2:40" ht="15.75" customHeight="1" x14ac:dyDescent="0.45">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spans="2:40" ht="15.75" customHeight="1" x14ac:dyDescent="0.45">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spans="2:40" ht="15.75" customHeight="1" x14ac:dyDescent="0.45">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spans="2:40" ht="15.75" customHeight="1" x14ac:dyDescent="0.45">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spans="2:40" ht="15.75" customHeight="1" x14ac:dyDescent="0.45">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spans="2:40" ht="15.75" customHeight="1" x14ac:dyDescent="0.45">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spans="2:40" ht="15.75" customHeight="1" x14ac:dyDescent="0.45">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spans="2:40" ht="15.75" customHeight="1" x14ac:dyDescent="0.45">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spans="2:40" ht="15.75" customHeight="1" x14ac:dyDescent="0.45">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spans="2:40" ht="15.75" customHeight="1" x14ac:dyDescent="0.45">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spans="2:40" ht="15.75" customHeight="1" x14ac:dyDescent="0.45">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spans="2:40" ht="15.75" customHeight="1" x14ac:dyDescent="0.45">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spans="2:40" ht="15.75" customHeight="1" x14ac:dyDescent="0.45">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spans="2:40" ht="15.75" customHeight="1" x14ac:dyDescent="0.45">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spans="2:40" ht="15.75" customHeight="1" x14ac:dyDescent="0.45">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spans="2:40" ht="15.75" customHeight="1" x14ac:dyDescent="0.45">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spans="2:40" ht="15.75" customHeight="1" x14ac:dyDescent="0.45">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spans="2:40" ht="15.75" customHeight="1" x14ac:dyDescent="0.45">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spans="2:40" ht="15.75" customHeight="1" x14ac:dyDescent="0.45">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spans="2:40" ht="15.75" customHeight="1" x14ac:dyDescent="0.45">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spans="2:40" ht="15.75" customHeight="1" x14ac:dyDescent="0.45">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spans="2:40" ht="15.75" customHeight="1" x14ac:dyDescent="0.45">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spans="2:40" ht="15.75" customHeight="1" x14ac:dyDescent="0.45">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spans="2:40" ht="15.75" customHeight="1" x14ac:dyDescent="0.45">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spans="2:40" ht="15.75" customHeight="1" x14ac:dyDescent="0.45">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spans="2:40" ht="15.75" customHeight="1" x14ac:dyDescent="0.45">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spans="2:40" ht="15.75" customHeight="1" x14ac:dyDescent="0.45">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spans="2:40" ht="15.75" customHeight="1" x14ac:dyDescent="0.45">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spans="2:40" ht="15.75" customHeight="1" x14ac:dyDescent="0.45">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spans="2:40" ht="15.75" customHeight="1" x14ac:dyDescent="0.45">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spans="2:40" ht="15.75" customHeight="1" x14ac:dyDescent="0.45">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spans="2:40" ht="15.75" customHeight="1" x14ac:dyDescent="0.45">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spans="2:40" ht="15.75" customHeight="1" x14ac:dyDescent="0.45">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spans="2:40" ht="15.75" customHeight="1" x14ac:dyDescent="0.45">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spans="2:40" ht="15.75" customHeight="1" x14ac:dyDescent="0.45">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spans="2:40" ht="15.75" customHeight="1" x14ac:dyDescent="0.45">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spans="2:40" ht="15.75" customHeight="1" x14ac:dyDescent="0.45">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spans="2:40" ht="15.75" customHeight="1" x14ac:dyDescent="0.45">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spans="2:40" ht="15.75" customHeight="1" x14ac:dyDescent="0.45">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spans="2:40" ht="15.75" customHeight="1" x14ac:dyDescent="0.45">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spans="2:40" ht="15.75" customHeight="1" x14ac:dyDescent="0.45">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spans="2:40" ht="15.75" customHeight="1" x14ac:dyDescent="0.45">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spans="2:40" ht="15.75" customHeight="1" x14ac:dyDescent="0.45">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spans="2:40" ht="15.75" customHeight="1" x14ac:dyDescent="0.45">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spans="2:40" ht="15.75" customHeight="1" x14ac:dyDescent="0.45">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spans="2:40" ht="15.75" customHeight="1" x14ac:dyDescent="0.45">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spans="2:40" ht="15.75" customHeight="1" x14ac:dyDescent="0.45">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spans="2:40" ht="15.75" customHeight="1" x14ac:dyDescent="0.45">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spans="2:40" ht="15.75" customHeight="1" x14ac:dyDescent="0.45">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spans="2:40" ht="15.75" customHeight="1" x14ac:dyDescent="0.45">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spans="2:40" ht="15.75" customHeight="1" x14ac:dyDescent="0.45">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spans="2:40" ht="15.75" customHeight="1" x14ac:dyDescent="0.45">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spans="2:40" ht="15.75" customHeight="1" x14ac:dyDescent="0.45">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spans="2:40" ht="15.75" customHeight="1" x14ac:dyDescent="0.45">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spans="2:40" ht="15.75" customHeight="1" x14ac:dyDescent="0.45">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spans="2:40" ht="15.75" customHeight="1" x14ac:dyDescent="0.45">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spans="2:40" ht="15.75" customHeight="1" x14ac:dyDescent="0.45">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spans="2:40" ht="15.75" customHeight="1" x14ac:dyDescent="0.45">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spans="2:40" ht="15.75" customHeight="1" x14ac:dyDescent="0.45">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spans="2:40" ht="15.75" customHeight="1" x14ac:dyDescent="0.45">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spans="2:40" ht="15.75" customHeight="1" x14ac:dyDescent="0.45">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spans="2:40" ht="15.75" customHeight="1" x14ac:dyDescent="0.45">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spans="2:40" ht="15.75" customHeight="1" x14ac:dyDescent="0.45">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spans="2:40" ht="15.75" customHeight="1" x14ac:dyDescent="0.45">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spans="2:40" ht="15.75" customHeight="1" x14ac:dyDescent="0.45">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spans="2:40" ht="15.75" customHeight="1" x14ac:dyDescent="0.45">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spans="2:40" ht="15.75" customHeight="1" x14ac:dyDescent="0.45">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spans="2:40" ht="15.75" customHeight="1" x14ac:dyDescent="0.45">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spans="2:40" ht="15.75" customHeight="1" x14ac:dyDescent="0.45">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spans="2:40" ht="15.75" customHeight="1" x14ac:dyDescent="0.45">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spans="2:40" ht="15.75" customHeight="1" x14ac:dyDescent="0.45">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spans="2:40" ht="15.75" customHeight="1" x14ac:dyDescent="0.45">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spans="2:40" ht="15.75" customHeight="1" x14ac:dyDescent="0.45">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spans="2:40" ht="15.75" customHeight="1" x14ac:dyDescent="0.45">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spans="2:40" ht="15.75" customHeight="1" x14ac:dyDescent="0.45">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spans="2:40" ht="15.75" customHeight="1" x14ac:dyDescent="0.45">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spans="2:40" ht="15.75" customHeight="1" x14ac:dyDescent="0.45">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spans="2:40" ht="15.75" customHeight="1" x14ac:dyDescent="0.45">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spans="2:40" ht="15.75" customHeight="1" x14ac:dyDescent="0.45">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spans="2:40" ht="15.75" customHeight="1" x14ac:dyDescent="0.45">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spans="2:40" ht="15.75" customHeight="1" x14ac:dyDescent="0.45">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spans="2:40" ht="15.75" customHeight="1" x14ac:dyDescent="0.45">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spans="2:40" ht="15.75" customHeight="1" x14ac:dyDescent="0.45">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spans="2:40" ht="15.75" customHeight="1" x14ac:dyDescent="0.45">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spans="2:40" ht="15.75" customHeight="1" x14ac:dyDescent="0.45">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spans="2:40" ht="15.75" customHeight="1" x14ac:dyDescent="0.45">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spans="2:40" ht="15.75" customHeight="1" x14ac:dyDescent="0.45">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spans="2:40" ht="15.75" customHeight="1" x14ac:dyDescent="0.45">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spans="2:40" ht="15.75" customHeight="1" x14ac:dyDescent="0.45">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spans="2:40" ht="15.75" customHeight="1" x14ac:dyDescent="0.45">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spans="2:40" ht="15.75" customHeight="1" x14ac:dyDescent="0.45">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spans="2:40" ht="15.75" customHeight="1" x14ac:dyDescent="0.45">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spans="2:40" ht="15.75" customHeight="1" x14ac:dyDescent="0.45">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spans="2:40" ht="15.75" customHeight="1" x14ac:dyDescent="0.45">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spans="2:40" ht="15.75" customHeight="1" x14ac:dyDescent="0.45">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spans="2:40" ht="15.75" customHeight="1" x14ac:dyDescent="0.45">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spans="2:40" ht="15.75" customHeight="1" x14ac:dyDescent="0.45">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spans="2:40" ht="15.75" customHeight="1" x14ac:dyDescent="0.45">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spans="2:40" ht="15.75" customHeight="1" x14ac:dyDescent="0.45">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spans="2:40" ht="15.75" customHeight="1" x14ac:dyDescent="0.45">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spans="2:40" ht="15.75" customHeight="1" x14ac:dyDescent="0.45">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spans="2:40" ht="15.75" customHeight="1" x14ac:dyDescent="0.45">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spans="2:40" ht="15.75" customHeight="1" x14ac:dyDescent="0.45">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spans="2:40" ht="15.75" customHeight="1" x14ac:dyDescent="0.45">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spans="2:40" ht="15.75" customHeight="1" x14ac:dyDescent="0.45">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spans="2:40" ht="15.75" customHeight="1" x14ac:dyDescent="0.45">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spans="2:40" ht="15.75" customHeight="1" x14ac:dyDescent="0.45">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spans="2:40" ht="15.75" customHeight="1" x14ac:dyDescent="0.45">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spans="2:40" ht="15.75" customHeight="1" x14ac:dyDescent="0.45">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spans="2:40" ht="15.75" customHeight="1" x14ac:dyDescent="0.45">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spans="2:40" ht="15.75" customHeight="1" x14ac:dyDescent="0.45">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spans="2:40" ht="15.75" customHeight="1" x14ac:dyDescent="0.45">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spans="2:40" ht="15.75" customHeight="1" x14ac:dyDescent="0.45">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spans="2:40" ht="15.75" customHeight="1" x14ac:dyDescent="0.45">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spans="2:40" ht="15.75" customHeight="1" x14ac:dyDescent="0.45">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spans="2:40" ht="15.75" customHeight="1" x14ac:dyDescent="0.45">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spans="2:40" ht="15.75" customHeight="1" x14ac:dyDescent="0.45">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spans="2:40" ht="15.75" customHeight="1" x14ac:dyDescent="0.45">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spans="2:40" ht="15.75" customHeight="1" x14ac:dyDescent="0.45">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spans="2:40" ht="15.75" customHeight="1" x14ac:dyDescent="0.45">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spans="2:40" ht="15.75" customHeight="1" x14ac:dyDescent="0.45">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spans="2:40" ht="15.75" customHeight="1" x14ac:dyDescent="0.45">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spans="2:40" ht="15.75" customHeight="1" x14ac:dyDescent="0.45">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spans="2:40" ht="15.75" customHeight="1" x14ac:dyDescent="0.45">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spans="2:40" ht="15.75" customHeight="1" x14ac:dyDescent="0.45">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spans="2:40" ht="15.75" customHeight="1" x14ac:dyDescent="0.45">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spans="2:40" ht="15.75" customHeight="1" x14ac:dyDescent="0.45">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spans="2:40" ht="15.75" customHeight="1" x14ac:dyDescent="0.45">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spans="2:40" ht="15.75" customHeight="1" x14ac:dyDescent="0.45">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spans="2:40" ht="15.75" customHeight="1" x14ac:dyDescent="0.45">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spans="2:40" ht="15.75" customHeight="1" x14ac:dyDescent="0.45">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spans="2:40" ht="15.75" customHeight="1" x14ac:dyDescent="0.45">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spans="2:40" ht="15.75" customHeight="1" x14ac:dyDescent="0.45">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spans="2:40" ht="15.75" customHeight="1" x14ac:dyDescent="0.45">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spans="2:40" ht="15.75" customHeight="1" x14ac:dyDescent="0.45">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spans="2:40" ht="15.75" customHeight="1" x14ac:dyDescent="0.45">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spans="2:40" ht="15.75" customHeight="1" x14ac:dyDescent="0.45">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spans="2:40" ht="15.75" customHeight="1" x14ac:dyDescent="0.45">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spans="2:40" ht="15.75" customHeight="1" x14ac:dyDescent="0.45">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spans="2:40" ht="15.75" customHeight="1" x14ac:dyDescent="0.45">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spans="2:40" ht="15.75" customHeight="1" x14ac:dyDescent="0.45">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spans="2:40" ht="15.75" customHeight="1" x14ac:dyDescent="0.45">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spans="2:40" ht="15.75" customHeight="1" x14ac:dyDescent="0.45">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spans="2:40" ht="15.75" customHeight="1" x14ac:dyDescent="0.45">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spans="2:40" ht="15.75" customHeight="1" x14ac:dyDescent="0.45">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spans="2:40" ht="15.75" customHeight="1" x14ac:dyDescent="0.45">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spans="2:40" ht="15.75" customHeight="1" x14ac:dyDescent="0.45">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spans="2:40" ht="15.75" customHeight="1" x14ac:dyDescent="0.45">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spans="2:40" ht="15.75" customHeight="1" x14ac:dyDescent="0.45">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spans="2:40" ht="15.75" customHeight="1" x14ac:dyDescent="0.45">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spans="2:40" ht="15.75" customHeight="1" x14ac:dyDescent="0.45">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spans="2:40" ht="15.75" customHeight="1" x14ac:dyDescent="0.45">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spans="2:40" ht="15.75" customHeight="1" x14ac:dyDescent="0.45">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spans="2:40" ht="15.75" customHeight="1" x14ac:dyDescent="0.45">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spans="2:40" ht="15.75" customHeight="1" x14ac:dyDescent="0.45">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spans="2:40" ht="15.75" customHeight="1" x14ac:dyDescent="0.45">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spans="2:40" ht="15.75" customHeight="1" x14ac:dyDescent="0.45">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spans="2:40" ht="15.75" customHeight="1" x14ac:dyDescent="0.45">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spans="2:40" ht="15.75" customHeight="1" x14ac:dyDescent="0.45">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spans="2:40" ht="15.75" customHeight="1" x14ac:dyDescent="0.45">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spans="2:40" ht="15.75" customHeight="1" x14ac:dyDescent="0.45">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spans="2:40" ht="15.75" customHeight="1" x14ac:dyDescent="0.45">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spans="2:40" ht="15.75" customHeight="1" x14ac:dyDescent="0.45">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spans="2:40" ht="15.75" customHeight="1" x14ac:dyDescent="0.45">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spans="2:40" ht="15.75" customHeight="1" x14ac:dyDescent="0.45">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spans="2:40" ht="15.75" customHeight="1" x14ac:dyDescent="0.45">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spans="2:40" ht="15.75" customHeight="1" x14ac:dyDescent="0.45">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spans="2:40" ht="15.75" customHeight="1" x14ac:dyDescent="0.45">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spans="2:40" ht="15.75" customHeight="1" x14ac:dyDescent="0.45">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spans="2:40" ht="15.75" customHeight="1" x14ac:dyDescent="0.45">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spans="2:40" ht="15.75" customHeight="1" x14ac:dyDescent="0.45">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spans="2:40" ht="15.75" customHeight="1" x14ac:dyDescent="0.45">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spans="2:40" ht="15.75" customHeight="1" x14ac:dyDescent="0.45">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spans="2:40" ht="15.75" customHeight="1" x14ac:dyDescent="0.45">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spans="2:40" ht="15.75" customHeight="1" x14ac:dyDescent="0.45">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spans="2:40" ht="15.75" customHeight="1" x14ac:dyDescent="0.45">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spans="2:40" ht="15.75" customHeight="1" x14ac:dyDescent="0.45">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spans="2:40" ht="15.75" customHeight="1" x14ac:dyDescent="0.45">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spans="2:40" ht="15.75" customHeight="1" x14ac:dyDescent="0.45">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spans="2:40" ht="15.75" customHeight="1" x14ac:dyDescent="0.45">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spans="2:40" ht="15.75" customHeight="1" x14ac:dyDescent="0.45">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spans="2:40" ht="15.75" customHeight="1" x14ac:dyDescent="0.45">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spans="2:40" ht="15.75" customHeight="1" x14ac:dyDescent="0.45">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spans="2:40" ht="15.75" customHeight="1" x14ac:dyDescent="0.45">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spans="2:40" ht="15.75" customHeight="1" x14ac:dyDescent="0.45">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spans="2:40" ht="15.75" customHeight="1" x14ac:dyDescent="0.45">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spans="2:40" ht="15.75" customHeight="1" x14ac:dyDescent="0.45">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spans="2:40" ht="15.75" customHeight="1" x14ac:dyDescent="0.45">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spans="2:40" ht="15.75" customHeight="1" x14ac:dyDescent="0.45">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spans="2:40" ht="15.75" customHeight="1" x14ac:dyDescent="0.45">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spans="2:40" ht="15.75" customHeight="1" x14ac:dyDescent="0.45">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spans="2:40" ht="15.75" customHeight="1" x14ac:dyDescent="0.45">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spans="2:40" ht="15.75" customHeight="1" x14ac:dyDescent="0.45">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spans="2:40" ht="15.75" customHeight="1" x14ac:dyDescent="0.45">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spans="2:40" ht="15.75" customHeight="1" x14ac:dyDescent="0.45">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spans="2:40" ht="15.75" customHeight="1" x14ac:dyDescent="0.45">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spans="2:40" ht="15.75" customHeight="1" x14ac:dyDescent="0.45">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spans="2:40" ht="15.75" customHeight="1" x14ac:dyDescent="0.45">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spans="2:40" ht="15.75" customHeight="1" x14ac:dyDescent="0.45">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spans="2:40" ht="15.75" customHeight="1" x14ac:dyDescent="0.45">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spans="2:40" ht="15.75" customHeight="1" x14ac:dyDescent="0.45">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spans="2:40" ht="15.75" customHeight="1" x14ac:dyDescent="0.45">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spans="2:40" ht="15.75" customHeight="1" x14ac:dyDescent="0.45">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spans="2:40" ht="15.75" customHeight="1" x14ac:dyDescent="0.45">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spans="2:40" ht="15.75" customHeight="1" x14ac:dyDescent="0.45">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spans="2:40" ht="15.75" customHeight="1" x14ac:dyDescent="0.45">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spans="2:40" ht="15.75" customHeight="1" x14ac:dyDescent="0.45">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spans="2:40" ht="15.75" customHeight="1" x14ac:dyDescent="0.45">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spans="2:40" ht="15.75" customHeight="1" x14ac:dyDescent="0.45">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spans="2:40" ht="15.75" customHeight="1" x14ac:dyDescent="0.45">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spans="2:40" ht="15.75" customHeight="1" x14ac:dyDescent="0.45">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spans="2:40" ht="15.75" customHeight="1" x14ac:dyDescent="0.45">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spans="2:40" ht="15.75" customHeight="1" x14ac:dyDescent="0.45">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spans="2:40" ht="15.75" customHeight="1" x14ac:dyDescent="0.45">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spans="2:40" ht="15.75" customHeight="1" x14ac:dyDescent="0.45">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spans="2:40" ht="15.75" customHeight="1" x14ac:dyDescent="0.45">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spans="2:40" ht="15.75" customHeight="1" x14ac:dyDescent="0.45">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spans="2:40" ht="15.75" customHeight="1" x14ac:dyDescent="0.45">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spans="2:40" ht="15.75" customHeight="1" x14ac:dyDescent="0.45">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spans="2:40" ht="15.75" customHeight="1" x14ac:dyDescent="0.45">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spans="2:40" ht="15.75" customHeight="1" x14ac:dyDescent="0.45">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spans="2:40" ht="15.75" customHeight="1" x14ac:dyDescent="0.45">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spans="2:40" ht="15.75" customHeight="1" x14ac:dyDescent="0.45">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spans="2:40" ht="15.75" customHeight="1" x14ac:dyDescent="0.45">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spans="2:40" ht="15.75" customHeight="1" x14ac:dyDescent="0.45">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spans="2:40" ht="15.75" customHeight="1" x14ac:dyDescent="0.45">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spans="2:40" ht="15.75" customHeight="1" x14ac:dyDescent="0.45">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spans="2:40" ht="15.75" customHeight="1" x14ac:dyDescent="0.45">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spans="2:40" ht="15.75" customHeight="1" x14ac:dyDescent="0.45">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spans="2:40" ht="15.75" customHeight="1" x14ac:dyDescent="0.45">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spans="2:40" ht="15.75" customHeight="1" x14ac:dyDescent="0.45">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spans="2:40" ht="15.75" customHeight="1" x14ac:dyDescent="0.45">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spans="2:40" ht="15.75" customHeight="1" x14ac:dyDescent="0.45">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spans="2:40" ht="15.75" customHeight="1" x14ac:dyDescent="0.45">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spans="2:40" ht="15.75" customHeight="1" x14ac:dyDescent="0.45">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spans="2:40" ht="15.75" customHeight="1" x14ac:dyDescent="0.45">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spans="2:40" ht="15.75" customHeight="1" x14ac:dyDescent="0.45">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spans="2:40" ht="15.75" customHeight="1" x14ac:dyDescent="0.45">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spans="2:40" ht="15.75" customHeight="1" x14ac:dyDescent="0.45">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spans="2:40" ht="15.75" customHeight="1" x14ac:dyDescent="0.45">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spans="2:40" ht="15.75" customHeight="1" x14ac:dyDescent="0.45">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spans="2:40" ht="15.75" customHeight="1" x14ac:dyDescent="0.45">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spans="2:40" ht="15.75" customHeight="1" x14ac:dyDescent="0.45">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spans="2:40" ht="15.75" customHeight="1" x14ac:dyDescent="0.45">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spans="2:40" ht="15.75" customHeight="1" x14ac:dyDescent="0.45">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spans="2:40" ht="15.75" customHeight="1" x14ac:dyDescent="0.45">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spans="2:40" ht="15.75" customHeight="1" x14ac:dyDescent="0.45">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spans="2:40" ht="15.75" customHeight="1" x14ac:dyDescent="0.45">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spans="2:40" ht="15.75" customHeight="1" x14ac:dyDescent="0.45">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spans="2:40" ht="15.75" customHeight="1" x14ac:dyDescent="0.45">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spans="2:40" ht="15.75" customHeight="1" x14ac:dyDescent="0.45">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spans="2:40" ht="15.75" customHeight="1" x14ac:dyDescent="0.45">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spans="2:40" ht="15.75" customHeight="1" x14ac:dyDescent="0.45">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spans="2:40" ht="15.75" customHeight="1" x14ac:dyDescent="0.45">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spans="2:40" ht="15.75" customHeight="1" x14ac:dyDescent="0.45">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spans="2:40" ht="15.75" customHeight="1" x14ac:dyDescent="0.45">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spans="2:40" ht="15.75" customHeight="1" x14ac:dyDescent="0.45">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spans="2:40" ht="15.75" customHeight="1" x14ac:dyDescent="0.45">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spans="2:40" ht="15.75" customHeight="1" x14ac:dyDescent="0.45">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spans="2:40" ht="15.75" customHeight="1" x14ac:dyDescent="0.45">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spans="2:40" ht="15.75" customHeight="1" x14ac:dyDescent="0.45">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spans="2:40" ht="15.75" customHeight="1" x14ac:dyDescent="0.45">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spans="2:40" ht="15.75" customHeight="1" x14ac:dyDescent="0.45">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spans="2:40" ht="15.75" customHeight="1" x14ac:dyDescent="0.45">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spans="2:40" ht="15.75" customHeight="1" x14ac:dyDescent="0.45">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spans="2:40" ht="15.75" customHeight="1" x14ac:dyDescent="0.45">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spans="2:40" ht="15.75" customHeight="1" x14ac:dyDescent="0.45">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spans="2:40" ht="15.75" customHeight="1" x14ac:dyDescent="0.45">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spans="2:40" ht="15.75" customHeight="1" x14ac:dyDescent="0.45">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spans="2:40" ht="15.75" customHeight="1" x14ac:dyDescent="0.45">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spans="2:40" ht="15.75" customHeight="1" x14ac:dyDescent="0.45">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spans="2:40" ht="15.75" customHeight="1" x14ac:dyDescent="0.45">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spans="2:40" ht="15.75" customHeight="1" x14ac:dyDescent="0.45">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spans="2:40" ht="15.75" customHeight="1" x14ac:dyDescent="0.45">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spans="2:40" ht="15.75" customHeight="1" x14ac:dyDescent="0.45">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spans="2:40" ht="15.75" customHeight="1" x14ac:dyDescent="0.45">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spans="2:40" ht="15.75" customHeight="1" x14ac:dyDescent="0.45">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spans="2:40" ht="15.75" customHeight="1" x14ac:dyDescent="0.45">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spans="2:40" ht="15.75" customHeight="1" x14ac:dyDescent="0.45">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spans="2:40" ht="15.75" customHeight="1" x14ac:dyDescent="0.45">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spans="2:40" ht="15.75" customHeight="1" x14ac:dyDescent="0.45">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spans="2:40" ht="15.75" customHeight="1" x14ac:dyDescent="0.45">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spans="2:40" ht="15.75" customHeight="1" x14ac:dyDescent="0.45">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spans="2:40" ht="15.75" customHeight="1" x14ac:dyDescent="0.45">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spans="2:40" ht="15.75" customHeight="1" x14ac:dyDescent="0.45">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spans="2:40" ht="15.75" customHeight="1" x14ac:dyDescent="0.45">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spans="2:40" ht="15.75" customHeight="1" x14ac:dyDescent="0.45">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spans="2:40" ht="15.75" customHeight="1" x14ac:dyDescent="0.45">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spans="2:40" ht="15.75" customHeight="1" x14ac:dyDescent="0.45">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spans="2:40" ht="15.75" customHeight="1" x14ac:dyDescent="0.45">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spans="2:40" ht="15.75" customHeight="1" x14ac:dyDescent="0.45">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spans="2:40" ht="15.75" customHeight="1" x14ac:dyDescent="0.45">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spans="2:40" ht="15.75" customHeight="1" x14ac:dyDescent="0.45">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spans="2:40" ht="15.75" customHeight="1" x14ac:dyDescent="0.45">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spans="2:40" ht="15.75" customHeight="1" x14ac:dyDescent="0.45">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spans="2:40" ht="15.75" customHeight="1" x14ac:dyDescent="0.45">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spans="2:40" ht="15.75" customHeight="1" x14ac:dyDescent="0.45">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spans="2:40" ht="15.75" customHeight="1" x14ac:dyDescent="0.45">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spans="2:40" ht="15.75" customHeight="1" x14ac:dyDescent="0.45">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spans="2:40" ht="15.75" customHeight="1" x14ac:dyDescent="0.45">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spans="2:40" ht="15.75" customHeight="1" x14ac:dyDescent="0.45">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spans="2:40" ht="15.75" customHeight="1" x14ac:dyDescent="0.45">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spans="2:40" ht="15.75" customHeight="1" x14ac:dyDescent="0.45">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spans="2:40" ht="15.75" customHeight="1" x14ac:dyDescent="0.45">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spans="2:40" ht="15.75" customHeight="1" x14ac:dyDescent="0.45">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spans="2:40" ht="15.75" customHeight="1" x14ac:dyDescent="0.45">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spans="2:40" ht="15.75" customHeight="1" x14ac:dyDescent="0.45">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spans="2:40" ht="15.75" customHeight="1" x14ac:dyDescent="0.45">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spans="2:40" ht="15.75" customHeight="1" x14ac:dyDescent="0.45">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spans="2:40" ht="15.75" customHeight="1" x14ac:dyDescent="0.45">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spans="2:40" ht="15.75" customHeight="1" x14ac:dyDescent="0.45">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spans="2:40" ht="15.75" customHeight="1" x14ac:dyDescent="0.45">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spans="2:40" ht="15.75" customHeight="1" x14ac:dyDescent="0.45">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spans="2:40" ht="15.75" customHeight="1" x14ac:dyDescent="0.45">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spans="2:40" ht="15.75" customHeight="1" x14ac:dyDescent="0.45">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spans="2:40" ht="15.75" customHeight="1" x14ac:dyDescent="0.45">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spans="2:40" ht="15.75" customHeight="1" x14ac:dyDescent="0.45">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spans="2:40" ht="15.75" customHeight="1" x14ac:dyDescent="0.45">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spans="2:40" ht="15.75" customHeight="1" x14ac:dyDescent="0.45">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spans="2:40" ht="15.75" customHeight="1" x14ac:dyDescent="0.45">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spans="2:40" ht="15.75" customHeight="1" x14ac:dyDescent="0.45">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spans="2:40" ht="15.75" customHeight="1" x14ac:dyDescent="0.45">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spans="2:40" ht="15.75" customHeight="1" x14ac:dyDescent="0.45">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spans="2:40" ht="15.75" customHeight="1" x14ac:dyDescent="0.45">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spans="2:40" ht="15.75" customHeight="1" x14ac:dyDescent="0.45">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spans="2:40" ht="15.75" customHeight="1" x14ac:dyDescent="0.45">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spans="2:40" ht="15.75" customHeight="1" x14ac:dyDescent="0.45">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spans="2:40" ht="15.75" customHeight="1" x14ac:dyDescent="0.45">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spans="2:40" ht="15.75" customHeight="1" x14ac:dyDescent="0.45">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spans="2:40" ht="15.75" customHeight="1" x14ac:dyDescent="0.45">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spans="2:40" ht="15.75" customHeight="1" x14ac:dyDescent="0.45">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spans="2:40" ht="15.75" customHeight="1" x14ac:dyDescent="0.45">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spans="2:40" ht="15.75" customHeight="1" x14ac:dyDescent="0.45">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spans="2:40" ht="15.75" customHeight="1" x14ac:dyDescent="0.45">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spans="2:40" ht="15.75" customHeight="1" x14ac:dyDescent="0.45">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spans="2:40" ht="15.75" customHeight="1" x14ac:dyDescent="0.45">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spans="2:40" ht="15.75" customHeight="1" x14ac:dyDescent="0.45">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spans="2:40" ht="15.75" customHeight="1" x14ac:dyDescent="0.45">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spans="2:40" ht="15.75" customHeight="1" x14ac:dyDescent="0.45">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spans="2:40" ht="15.75" customHeight="1" x14ac:dyDescent="0.45">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spans="2:40" ht="15.75" customHeight="1" x14ac:dyDescent="0.45">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spans="2:40" ht="15.75" customHeight="1" x14ac:dyDescent="0.45">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spans="2:40" ht="15.75" customHeight="1" x14ac:dyDescent="0.45">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spans="2:40" ht="15.75" customHeight="1" x14ac:dyDescent="0.45">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spans="2:40" ht="15.75" customHeight="1" x14ac:dyDescent="0.45">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spans="2:40" ht="15.75" customHeight="1" x14ac:dyDescent="0.45">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spans="2:40" ht="15.75" customHeight="1" x14ac:dyDescent="0.45">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spans="2:40" ht="15.75" customHeight="1" x14ac:dyDescent="0.45">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spans="2:40" ht="15.75" customHeight="1" x14ac:dyDescent="0.45">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spans="2:40" ht="15.75" customHeight="1" x14ac:dyDescent="0.45">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spans="2:40" ht="15.75" customHeight="1" x14ac:dyDescent="0.45">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spans="2:40" ht="15.75" customHeight="1" x14ac:dyDescent="0.45">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spans="2:40" ht="15.75" customHeight="1" x14ac:dyDescent="0.45">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spans="2:40" ht="15.75" customHeight="1" x14ac:dyDescent="0.45">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spans="2:40" ht="15.75" customHeight="1" x14ac:dyDescent="0.45">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spans="2:40" ht="15.75" customHeight="1" x14ac:dyDescent="0.45">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spans="2:40" ht="15.75" customHeight="1" x14ac:dyDescent="0.45">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spans="2:40" ht="15.75" customHeight="1" x14ac:dyDescent="0.45">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spans="2:40" ht="15.75" customHeight="1" x14ac:dyDescent="0.45">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spans="2:40" ht="15.75" customHeight="1" x14ac:dyDescent="0.45">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spans="2:40" ht="15.75" customHeight="1" x14ac:dyDescent="0.45">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spans="2:40" ht="15.75" customHeight="1" x14ac:dyDescent="0.45">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spans="2:40" ht="15.75" customHeight="1" x14ac:dyDescent="0.45">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spans="2:40" ht="15.75" customHeight="1" x14ac:dyDescent="0.45">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spans="2:40" ht="15.75" customHeight="1" x14ac:dyDescent="0.45">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spans="2:40" ht="15.75" customHeight="1" x14ac:dyDescent="0.45">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spans="2:40" ht="15.75" customHeight="1" x14ac:dyDescent="0.45">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spans="2:40" ht="15.75" customHeight="1" x14ac:dyDescent="0.45">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spans="2:40" ht="15.75" customHeight="1" x14ac:dyDescent="0.45">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spans="2:40" ht="15.75" customHeight="1" x14ac:dyDescent="0.45">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spans="2:40" ht="15.75" customHeight="1" x14ac:dyDescent="0.45">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spans="2:40" ht="15.75" customHeight="1" x14ac:dyDescent="0.45">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spans="2:40" ht="15.75" customHeight="1" x14ac:dyDescent="0.45">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spans="2:40" ht="15.75" customHeight="1" x14ac:dyDescent="0.45">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spans="2:40" ht="15.75" customHeight="1" x14ac:dyDescent="0.45">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spans="2:40" ht="15.75" customHeight="1" x14ac:dyDescent="0.45">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spans="2:40" ht="15.75" customHeight="1" x14ac:dyDescent="0.45">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spans="2:40" ht="15.75" customHeight="1" x14ac:dyDescent="0.45">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spans="2:40" ht="15.75" customHeight="1" x14ac:dyDescent="0.45">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spans="2:40" ht="15.75" customHeight="1" x14ac:dyDescent="0.45">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spans="2:40" ht="15.75" customHeight="1" x14ac:dyDescent="0.45">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spans="2:40" ht="15.75" customHeight="1" x14ac:dyDescent="0.45">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spans="2:40" ht="15.75" customHeight="1" x14ac:dyDescent="0.45">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spans="2:40" ht="15.75" customHeight="1" x14ac:dyDescent="0.45">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spans="2:40" ht="15.75" customHeight="1" x14ac:dyDescent="0.45">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spans="2:40" ht="15.75" customHeight="1" x14ac:dyDescent="0.45">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spans="2:40" ht="15.75" customHeight="1" x14ac:dyDescent="0.45">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spans="2:40" ht="15.75" customHeight="1" x14ac:dyDescent="0.45">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spans="2:40" ht="15.75" customHeight="1" x14ac:dyDescent="0.45">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spans="2:40" ht="15.75" customHeight="1" x14ac:dyDescent="0.45">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spans="2:40" ht="15.75" customHeight="1" x14ac:dyDescent="0.45">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spans="2:40" ht="15.75" customHeight="1" x14ac:dyDescent="0.45">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spans="2:40" ht="15.75" customHeight="1" x14ac:dyDescent="0.45">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spans="2:40" ht="15.75" customHeight="1" x14ac:dyDescent="0.45">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spans="2:40" ht="15.75" customHeight="1" x14ac:dyDescent="0.45">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spans="2:40" ht="15.75" customHeight="1" x14ac:dyDescent="0.45">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spans="2:40" ht="15.75" customHeight="1" x14ac:dyDescent="0.45">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spans="2:40" ht="15.75" customHeight="1" x14ac:dyDescent="0.45">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spans="2:40" ht="15.75" customHeight="1" x14ac:dyDescent="0.45">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spans="2:40" ht="15.75" customHeight="1" x14ac:dyDescent="0.45">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spans="2:40" ht="15.75" customHeight="1" x14ac:dyDescent="0.45">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spans="2:40" ht="15.75" customHeight="1" x14ac:dyDescent="0.45">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spans="2:40" ht="15.75" customHeight="1" x14ac:dyDescent="0.45">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spans="2:40" ht="15.75" customHeight="1" x14ac:dyDescent="0.45">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spans="2:40" ht="15.75" customHeight="1" x14ac:dyDescent="0.45">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spans="2:40" ht="15.75" customHeight="1" x14ac:dyDescent="0.45">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spans="2:40" ht="15.75" customHeight="1" x14ac:dyDescent="0.45">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spans="2:40" ht="15.75" customHeight="1" x14ac:dyDescent="0.45">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spans="2:40" ht="15.75" customHeight="1" x14ac:dyDescent="0.45">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spans="2:40" ht="15.75" customHeight="1" x14ac:dyDescent="0.45">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spans="2:40" ht="15.75" customHeight="1" x14ac:dyDescent="0.45">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spans="2:40" ht="15.75" customHeight="1" x14ac:dyDescent="0.45">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spans="2:40" ht="15.75" customHeight="1" x14ac:dyDescent="0.45">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spans="2:40" ht="15.75" customHeight="1" x14ac:dyDescent="0.45">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spans="2:40" ht="15.75" customHeight="1" x14ac:dyDescent="0.45">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spans="2:40" ht="15.75" customHeight="1" x14ac:dyDescent="0.45">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spans="2:40" ht="15.75" customHeight="1" x14ac:dyDescent="0.45">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spans="2:40" ht="15.75" customHeight="1" x14ac:dyDescent="0.45">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spans="2:40" ht="15.75" customHeight="1" x14ac:dyDescent="0.45">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spans="2:40" ht="15.75" customHeight="1" x14ac:dyDescent="0.45">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spans="2:40" ht="15.75" customHeight="1" x14ac:dyDescent="0.45">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spans="2:40" ht="15.75" customHeight="1" x14ac:dyDescent="0.45">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spans="2:40" ht="15.75" customHeight="1" x14ac:dyDescent="0.45">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spans="2:40" ht="15.75" customHeight="1" x14ac:dyDescent="0.45">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spans="2:40" ht="15.75" customHeight="1" x14ac:dyDescent="0.45">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spans="2:40" ht="15.75" customHeight="1" x14ac:dyDescent="0.45">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spans="2:40" ht="15.75" customHeight="1" x14ac:dyDescent="0.45">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spans="2:40" ht="15.75" customHeight="1" x14ac:dyDescent="0.45">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spans="2:40" ht="15.75" customHeight="1" x14ac:dyDescent="0.45">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spans="2:40" ht="15.75" customHeight="1" x14ac:dyDescent="0.45">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spans="2:40" ht="15.75" customHeight="1" x14ac:dyDescent="0.45">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spans="2:40" ht="15.75" customHeight="1" x14ac:dyDescent="0.45">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spans="2:40" ht="15.75" customHeight="1" x14ac:dyDescent="0.45">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spans="2:40" ht="15.75" customHeight="1" x14ac:dyDescent="0.45">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spans="2:40" ht="15.75" customHeight="1" x14ac:dyDescent="0.45">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spans="2:40" ht="15.75" customHeight="1" x14ac:dyDescent="0.45">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spans="2:40" ht="15.75" customHeight="1" x14ac:dyDescent="0.45">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spans="2:40" ht="15.75" customHeight="1" x14ac:dyDescent="0.45">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spans="2:40" ht="15.75" customHeight="1" x14ac:dyDescent="0.45">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spans="2:40" ht="15.75" customHeight="1" x14ac:dyDescent="0.45">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spans="2:40" ht="15.75" customHeight="1" x14ac:dyDescent="0.45">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spans="2:40" ht="15.75" customHeight="1" x14ac:dyDescent="0.45">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spans="2:40" ht="15.75" customHeight="1" x14ac:dyDescent="0.45">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spans="2:40" ht="15.75" customHeight="1" x14ac:dyDescent="0.45">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spans="2:40" ht="15.75" customHeight="1" x14ac:dyDescent="0.45">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spans="2:40" ht="15.75" customHeight="1" x14ac:dyDescent="0.45">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spans="2:40" ht="15.75" customHeight="1" x14ac:dyDescent="0.45">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spans="2:40" ht="15.75" customHeight="1" x14ac:dyDescent="0.45">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spans="2:40" ht="15.75" customHeight="1" x14ac:dyDescent="0.45">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spans="2:40" ht="15.75" customHeight="1" x14ac:dyDescent="0.45">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spans="2:40" ht="15.75" customHeight="1" x14ac:dyDescent="0.45">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spans="2:40" ht="15.75" customHeight="1" x14ac:dyDescent="0.45">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spans="2:40" ht="15.75" customHeight="1" x14ac:dyDescent="0.45">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spans="2:40" ht="15.75" customHeight="1" x14ac:dyDescent="0.45">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spans="2:40" ht="15.75" customHeight="1" x14ac:dyDescent="0.45">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spans="2:40" ht="15.75" customHeight="1" x14ac:dyDescent="0.45">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spans="2:40" ht="15.75" customHeight="1" x14ac:dyDescent="0.45">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spans="2:40" ht="15.75" customHeight="1" x14ac:dyDescent="0.45">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spans="2:40" ht="15.75" customHeight="1" x14ac:dyDescent="0.45">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spans="2:40" ht="15.75" customHeight="1" x14ac:dyDescent="0.45">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spans="2:40" ht="15.75" customHeight="1" x14ac:dyDescent="0.45">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spans="2:40" ht="15.75" customHeight="1" x14ac:dyDescent="0.45">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spans="2:40" ht="15.75" customHeight="1" x14ac:dyDescent="0.45">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spans="2:40" ht="15.75" customHeight="1" x14ac:dyDescent="0.45">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spans="2:40" ht="15.75" customHeight="1" x14ac:dyDescent="0.45">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spans="2:40" ht="15.75" customHeight="1" x14ac:dyDescent="0.45">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spans="2:40" ht="15.75" customHeight="1" x14ac:dyDescent="0.45">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spans="2:40" ht="15.75" customHeight="1" x14ac:dyDescent="0.45">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spans="2:40" ht="15.75" customHeight="1" x14ac:dyDescent="0.45">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spans="2:40" ht="15.75" customHeight="1" x14ac:dyDescent="0.45">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spans="2:40" ht="15.75" customHeight="1" x14ac:dyDescent="0.45">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spans="2:40" ht="15.75" customHeight="1" x14ac:dyDescent="0.45">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spans="2:40" ht="15.75" customHeight="1" x14ac:dyDescent="0.45">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spans="2:40" ht="15.75" customHeight="1" x14ac:dyDescent="0.45">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spans="2:40" ht="15.75" customHeight="1" x14ac:dyDescent="0.45">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spans="2:40" ht="15.75" customHeight="1" x14ac:dyDescent="0.45">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spans="2:40" ht="15.75" customHeight="1" x14ac:dyDescent="0.45">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spans="2:40" ht="15.75" customHeight="1" x14ac:dyDescent="0.45">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spans="2:40" ht="15.75" customHeight="1" x14ac:dyDescent="0.45">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spans="2:40" ht="15.75" customHeight="1" x14ac:dyDescent="0.45">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spans="2:40" ht="15.75" customHeight="1" x14ac:dyDescent="0.45">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spans="2:40" ht="15.75" customHeight="1" x14ac:dyDescent="0.45">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spans="2:40" ht="15.75" customHeight="1" x14ac:dyDescent="0.45">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spans="2:40" ht="15.75" customHeight="1" x14ac:dyDescent="0.45">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spans="2:40" ht="15.75" customHeight="1" x14ac:dyDescent="0.45">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spans="2:40" ht="15.75" customHeight="1" x14ac:dyDescent="0.45">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spans="2:40" ht="15.75" customHeight="1" x14ac:dyDescent="0.45">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spans="2:40" ht="15.75" customHeight="1" x14ac:dyDescent="0.45">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spans="2:40" ht="15.75" customHeight="1" x14ac:dyDescent="0.45">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spans="2:40" ht="15.75" customHeight="1" x14ac:dyDescent="0.45">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spans="2:40" ht="15.75" customHeight="1" x14ac:dyDescent="0.45">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spans="2:40" ht="15.75" customHeight="1" x14ac:dyDescent="0.45">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spans="2:40" ht="15.75" customHeight="1" x14ac:dyDescent="0.45">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spans="2:40" ht="15.75" customHeight="1" x14ac:dyDescent="0.45">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spans="2:40" ht="15.75" customHeight="1" x14ac:dyDescent="0.45">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spans="2:40" ht="15.75" customHeight="1" x14ac:dyDescent="0.45">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spans="2:40" ht="15.75" customHeight="1" x14ac:dyDescent="0.45">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spans="2:40" ht="15.75" customHeight="1" x14ac:dyDescent="0.45">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spans="2:40" ht="15.75" customHeight="1" x14ac:dyDescent="0.45">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spans="2:40" ht="15.75" customHeight="1" x14ac:dyDescent="0.45">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spans="2:40" ht="15.75" customHeight="1" x14ac:dyDescent="0.45">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spans="2:40" ht="15.75" customHeight="1" x14ac:dyDescent="0.45">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spans="2:40" ht="15.75" customHeight="1" x14ac:dyDescent="0.45">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spans="2:40" ht="15.75" customHeight="1" x14ac:dyDescent="0.45">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spans="2:40" ht="15.75" customHeight="1" x14ac:dyDescent="0.45">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spans="2:40" ht="15.75" customHeight="1" x14ac:dyDescent="0.45">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spans="2:40" ht="15.75" customHeight="1" x14ac:dyDescent="0.45">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spans="2:40" ht="15.75" customHeight="1" x14ac:dyDescent="0.45">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spans="2:40" ht="15.75" customHeight="1" x14ac:dyDescent="0.45">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spans="2:40" ht="15.75" customHeight="1" x14ac:dyDescent="0.45">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spans="2:40" ht="15.75" customHeight="1" x14ac:dyDescent="0.45">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spans="2:40" ht="15.75" customHeight="1" x14ac:dyDescent="0.45">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spans="2:40" ht="15.75" customHeight="1" x14ac:dyDescent="0.45">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spans="2:40" ht="15.75" customHeight="1" x14ac:dyDescent="0.45">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spans="2:40" ht="15.75" customHeight="1" x14ac:dyDescent="0.45">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spans="2:40" ht="15.75" customHeight="1" x14ac:dyDescent="0.45">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spans="2:40" ht="15.75" customHeight="1" x14ac:dyDescent="0.45">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spans="2:40" ht="15.75" customHeight="1" x14ac:dyDescent="0.45">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spans="2:40" ht="15.75" customHeight="1" x14ac:dyDescent="0.45">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spans="2:40" ht="15.75" customHeight="1" x14ac:dyDescent="0.45">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spans="2:40" ht="15.75" customHeight="1" x14ac:dyDescent="0.45">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spans="2:40" ht="15.75" customHeight="1" x14ac:dyDescent="0.45">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spans="2:40" ht="15.75" customHeight="1" x14ac:dyDescent="0.45">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spans="2:40" ht="15.75" customHeight="1" x14ac:dyDescent="0.45">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spans="2:40" ht="15.75" customHeight="1" x14ac:dyDescent="0.45">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spans="2:40" ht="15.75" customHeight="1" x14ac:dyDescent="0.45">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spans="2:40" ht="15.75" customHeight="1" x14ac:dyDescent="0.45">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spans="2:40" ht="15.75" customHeight="1" x14ac:dyDescent="0.45">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spans="2:40" ht="15.75" customHeight="1" x14ac:dyDescent="0.45">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spans="2:40" ht="15.75" customHeight="1" x14ac:dyDescent="0.45">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spans="2:40" ht="15.75" customHeight="1" x14ac:dyDescent="0.45">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spans="2:40" ht="15.75" customHeight="1" x14ac:dyDescent="0.45">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spans="2:40" ht="15.75" customHeight="1" x14ac:dyDescent="0.45">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spans="2:40" ht="15.75" customHeight="1" x14ac:dyDescent="0.45">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spans="2:40" ht="15.75" customHeight="1" x14ac:dyDescent="0.45">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spans="2:40" ht="15.75" customHeight="1" x14ac:dyDescent="0.45">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spans="2:40" ht="15.75" customHeight="1" x14ac:dyDescent="0.45">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spans="2:40" ht="15.75" customHeight="1" x14ac:dyDescent="0.45">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spans="2:40" ht="15.75" customHeight="1" x14ac:dyDescent="0.45">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spans="2:40" ht="15.75" customHeight="1" x14ac:dyDescent="0.45">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spans="2:40" ht="15.75" customHeight="1" x14ac:dyDescent="0.45">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spans="2:40" ht="15.75" customHeight="1" x14ac:dyDescent="0.45">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spans="2:40" ht="15.75" customHeight="1" x14ac:dyDescent="0.45">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spans="2:40" ht="15.75" customHeight="1" x14ac:dyDescent="0.45">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spans="2:40" ht="15.75" customHeight="1" x14ac:dyDescent="0.45">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spans="2:40" ht="15.75" customHeight="1" x14ac:dyDescent="0.45">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spans="2:40" ht="15.75" customHeight="1" x14ac:dyDescent="0.45">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spans="2:40" ht="15.75" customHeight="1" x14ac:dyDescent="0.45">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spans="2:40" ht="15.75" customHeight="1" x14ac:dyDescent="0.45">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spans="2:40" ht="15.75" customHeight="1" x14ac:dyDescent="0.45">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spans="2:40" ht="15.75" customHeight="1" x14ac:dyDescent="0.45">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spans="2:40" ht="15.75" customHeight="1" x14ac:dyDescent="0.45">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spans="2:40" ht="15.75" customHeight="1" x14ac:dyDescent="0.45">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spans="2:40" ht="15.75" customHeight="1" x14ac:dyDescent="0.45">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spans="2:40" ht="15.75" customHeight="1" x14ac:dyDescent="0.45">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spans="2:40" ht="15.75" customHeight="1" x14ac:dyDescent="0.45">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spans="2:40" ht="15.75" customHeight="1" x14ac:dyDescent="0.45">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spans="2:40" ht="15.75" customHeight="1" x14ac:dyDescent="0.45">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spans="2:40" ht="15.75" customHeight="1" x14ac:dyDescent="0.45">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spans="2:40" ht="15.75" customHeight="1" x14ac:dyDescent="0.45">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spans="2:40" ht="15.75" customHeight="1" x14ac:dyDescent="0.45">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spans="2:40" ht="15.75" customHeight="1" x14ac:dyDescent="0.45">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spans="2:40" ht="15.75" customHeight="1" x14ac:dyDescent="0.45">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spans="2:40" ht="15.75" customHeight="1" x14ac:dyDescent="0.45">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spans="2:40" ht="15.75" customHeight="1" x14ac:dyDescent="0.45">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spans="2:40" ht="15.75" customHeight="1" x14ac:dyDescent="0.45">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spans="2:40" ht="15.75" customHeight="1" x14ac:dyDescent="0.45">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spans="2:40" ht="15.75" customHeight="1" x14ac:dyDescent="0.45">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spans="2:40" ht="15.75" customHeight="1" x14ac:dyDescent="0.45">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spans="2:40" ht="15.75" customHeight="1" x14ac:dyDescent="0.45">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spans="2:40" ht="15.75" customHeight="1" x14ac:dyDescent="0.45">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spans="2:40" ht="15.75" customHeight="1" x14ac:dyDescent="0.45">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spans="2:40" ht="15.75" customHeight="1" x14ac:dyDescent="0.45">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spans="2:40" ht="15.75" customHeight="1" x14ac:dyDescent="0.45">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spans="2:40" ht="15.75" customHeight="1" x14ac:dyDescent="0.45">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spans="2:40" ht="15.75" customHeight="1" x14ac:dyDescent="0.45">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spans="2:40" ht="15.75" customHeight="1" x14ac:dyDescent="0.45">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spans="2:40" ht="15.75" customHeight="1" x14ac:dyDescent="0.45">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spans="2:40" ht="15.75" customHeight="1" x14ac:dyDescent="0.45">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spans="2:40" ht="15.75" customHeight="1" x14ac:dyDescent="0.45">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spans="2:40" ht="15.75" customHeight="1" x14ac:dyDescent="0.45">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spans="2:40" ht="15.75" customHeight="1" x14ac:dyDescent="0.45">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spans="2:40" ht="15.75" customHeight="1" x14ac:dyDescent="0.45">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spans="2:40" ht="15.75" customHeight="1" x14ac:dyDescent="0.45">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spans="2:40" ht="15.75" customHeight="1" x14ac:dyDescent="0.45">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spans="2:40" ht="15.75" customHeight="1" x14ac:dyDescent="0.45">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spans="2:40" ht="15.75" customHeight="1" x14ac:dyDescent="0.45">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spans="2:40" ht="15.75" customHeight="1" x14ac:dyDescent="0.45">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spans="2:40" ht="15.75" customHeight="1" x14ac:dyDescent="0.45">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spans="2:40" ht="15.75" customHeight="1" x14ac:dyDescent="0.45">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spans="2:40" ht="15.75" customHeight="1" x14ac:dyDescent="0.45">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spans="2:40" ht="15.75" customHeight="1" x14ac:dyDescent="0.45">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spans="2:40" ht="15.75" customHeight="1" x14ac:dyDescent="0.45">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spans="2:40" ht="15.75" customHeight="1" x14ac:dyDescent="0.45">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spans="2:40" ht="15.75" customHeight="1" x14ac:dyDescent="0.45">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spans="2:40" ht="15.75" customHeight="1" x14ac:dyDescent="0.45">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spans="2:40" ht="15.75" customHeight="1" x14ac:dyDescent="0.45">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spans="2:40" ht="15.75" customHeight="1" x14ac:dyDescent="0.45">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spans="2:40" ht="15.75" customHeight="1" x14ac:dyDescent="0.45">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spans="2:40" ht="15.75" customHeight="1" x14ac:dyDescent="0.45">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spans="2:40" ht="15.75" customHeight="1" x14ac:dyDescent="0.45">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spans="2:40" ht="15.75" customHeight="1" x14ac:dyDescent="0.45">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spans="2:40" ht="15.75" customHeight="1" x14ac:dyDescent="0.45">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spans="2:40" ht="15.75" customHeight="1" x14ac:dyDescent="0.45">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spans="2:40" ht="15.75" customHeight="1" x14ac:dyDescent="0.45">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spans="2:40" ht="15.75" customHeight="1" x14ac:dyDescent="0.45">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spans="2:40" ht="15.75" customHeight="1" x14ac:dyDescent="0.45">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spans="2:40" ht="15.75" customHeight="1" x14ac:dyDescent="0.45">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spans="2:40" ht="15.75" customHeight="1" x14ac:dyDescent="0.45">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spans="2:40" ht="15.75" customHeight="1" x14ac:dyDescent="0.45">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spans="2:40" ht="15.75" customHeight="1" x14ac:dyDescent="0.45">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spans="2:40" ht="15.75" customHeight="1" x14ac:dyDescent="0.45">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spans="2:40" ht="15.75" customHeight="1" x14ac:dyDescent="0.45">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spans="2:40" ht="15.75" customHeight="1" x14ac:dyDescent="0.45">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spans="2:40" ht="15.75" customHeight="1" x14ac:dyDescent="0.45">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spans="2:40" ht="15.75" customHeight="1" x14ac:dyDescent="0.45">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spans="2:40" ht="15.75" customHeight="1" x14ac:dyDescent="0.45">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spans="2:40" ht="15.75" customHeight="1" x14ac:dyDescent="0.45">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spans="2:40" ht="15.75" customHeight="1" x14ac:dyDescent="0.45">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spans="2:40" ht="15.75" customHeight="1" x14ac:dyDescent="0.45">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spans="2:40" ht="15.75" customHeight="1" x14ac:dyDescent="0.45">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row r="1001" spans="2:40" ht="15.75" customHeight="1" x14ac:dyDescent="0.45">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26DF4-C0AE-4943-8EBF-FA5AC23B2646}">
  <dimension ref="A1:AK107"/>
  <sheetViews>
    <sheetView topLeftCell="V1" workbookViewId="0">
      <selection activeCell="D15" sqref="D15"/>
    </sheetView>
  </sheetViews>
  <sheetFormatPr defaultRowHeight="13.5" x14ac:dyDescent="0.35"/>
  <cols>
    <col min="2" max="2" width="20.25" style="177" customWidth="1"/>
    <col min="3" max="37" width="9" style="177"/>
  </cols>
  <sheetData>
    <row r="1" spans="1:37" ht="13.9" thickBot="1" x14ac:dyDescent="0.4">
      <c r="A1" s="250"/>
      <c r="B1" s="189" t="s">
        <v>119</v>
      </c>
      <c r="C1" s="184">
        <v>2017</v>
      </c>
      <c r="D1" s="184">
        <v>2018</v>
      </c>
      <c r="E1" s="184">
        <v>2019</v>
      </c>
      <c r="F1" s="184">
        <v>2020</v>
      </c>
      <c r="G1" s="184">
        <v>2021</v>
      </c>
      <c r="H1" s="184">
        <v>2022</v>
      </c>
      <c r="I1" s="184">
        <v>2023</v>
      </c>
      <c r="J1" s="184">
        <v>2024</v>
      </c>
      <c r="K1" s="184">
        <v>2025</v>
      </c>
      <c r="L1" s="184">
        <v>2026</v>
      </c>
      <c r="M1" s="184">
        <v>2027</v>
      </c>
      <c r="N1" s="184">
        <v>2028</v>
      </c>
      <c r="O1" s="184">
        <v>2029</v>
      </c>
      <c r="P1" s="184">
        <v>2030</v>
      </c>
      <c r="Q1" s="184">
        <v>2031</v>
      </c>
      <c r="R1" s="184">
        <v>2032</v>
      </c>
      <c r="S1" s="184">
        <v>2033</v>
      </c>
      <c r="T1" s="184">
        <v>2034</v>
      </c>
      <c r="U1" s="184">
        <v>2035</v>
      </c>
      <c r="V1" s="184">
        <v>2036</v>
      </c>
      <c r="W1" s="184">
        <v>2037</v>
      </c>
      <c r="X1" s="184">
        <v>2038</v>
      </c>
      <c r="Y1" s="184">
        <v>2039</v>
      </c>
      <c r="Z1" s="184">
        <v>2040</v>
      </c>
      <c r="AA1" s="184">
        <v>2041</v>
      </c>
      <c r="AB1" s="184">
        <v>2042</v>
      </c>
      <c r="AC1" s="184">
        <v>2043</v>
      </c>
      <c r="AD1" s="184">
        <v>2044</v>
      </c>
      <c r="AE1" s="184">
        <v>2045</v>
      </c>
      <c r="AF1" s="184">
        <v>2046</v>
      </c>
      <c r="AG1" s="184">
        <v>2047</v>
      </c>
      <c r="AH1" s="184">
        <v>2048</v>
      </c>
      <c r="AI1" s="184">
        <v>2049</v>
      </c>
      <c r="AJ1" s="184">
        <v>2050</v>
      </c>
      <c r="AK1" s="193"/>
    </row>
    <row r="2" spans="1:37" ht="13.9" thickTop="1" x14ac:dyDescent="0.35">
      <c r="A2" s="250"/>
      <c r="B2" s="193"/>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193"/>
      <c r="AE2" s="193"/>
      <c r="AF2" s="193"/>
      <c r="AG2" s="193"/>
      <c r="AH2" s="193"/>
      <c r="AI2" s="193"/>
      <c r="AJ2" s="193"/>
      <c r="AK2" s="193"/>
    </row>
    <row r="3" spans="1:37" x14ac:dyDescent="0.35">
      <c r="A3" s="250"/>
      <c r="B3" s="193"/>
      <c r="C3" s="232" t="s">
        <v>120</v>
      </c>
      <c r="D3" s="232" t="s">
        <v>4</v>
      </c>
      <c r="E3" s="232"/>
      <c r="F3" s="232"/>
      <c r="G3" s="232"/>
      <c r="H3" s="193"/>
      <c r="I3" s="193"/>
      <c r="J3" s="193"/>
      <c r="K3" s="193"/>
      <c r="L3" s="193"/>
      <c r="M3" s="193"/>
      <c r="N3" s="193"/>
      <c r="O3" s="193"/>
      <c r="P3" s="193"/>
      <c r="Q3" s="193"/>
      <c r="R3" s="193"/>
      <c r="S3" s="193"/>
      <c r="T3" s="193"/>
      <c r="U3" s="193"/>
      <c r="V3" s="193"/>
      <c r="W3" s="193"/>
      <c r="X3" s="193"/>
      <c r="Y3" s="193"/>
      <c r="Z3" s="193"/>
      <c r="AA3" s="193"/>
      <c r="AB3" s="193"/>
      <c r="AC3" s="193"/>
      <c r="AD3" s="193"/>
      <c r="AE3" s="193"/>
      <c r="AF3" s="193"/>
      <c r="AG3" s="193"/>
      <c r="AH3" s="193"/>
      <c r="AI3" s="193"/>
      <c r="AJ3" s="193"/>
      <c r="AK3" s="193"/>
    </row>
    <row r="4" spans="1:37" x14ac:dyDescent="0.35">
      <c r="A4" s="250"/>
      <c r="B4" s="193"/>
      <c r="C4" s="232" t="s">
        <v>123</v>
      </c>
      <c r="D4" s="232" t="s">
        <v>124</v>
      </c>
      <c r="E4" s="232"/>
      <c r="F4" s="232"/>
      <c r="G4" s="232" t="s">
        <v>125</v>
      </c>
      <c r="H4" s="193"/>
      <c r="I4" s="193"/>
      <c r="J4" s="193"/>
      <c r="K4" s="193"/>
      <c r="L4" s="193"/>
      <c r="M4" s="193"/>
      <c r="N4" s="193"/>
      <c r="O4" s="193"/>
      <c r="P4" s="193"/>
      <c r="Q4" s="193"/>
      <c r="R4" s="193"/>
      <c r="S4" s="193"/>
      <c r="T4" s="193"/>
      <c r="U4" s="193"/>
      <c r="V4" s="193"/>
      <c r="W4" s="193"/>
      <c r="X4" s="193"/>
      <c r="Y4" s="193"/>
      <c r="Z4" s="193"/>
      <c r="AA4" s="193"/>
      <c r="AB4" s="193"/>
      <c r="AC4" s="193"/>
      <c r="AD4" s="193"/>
      <c r="AE4" s="193"/>
      <c r="AF4" s="193"/>
      <c r="AG4" s="193"/>
      <c r="AH4" s="193"/>
      <c r="AI4" s="193"/>
      <c r="AJ4" s="193"/>
      <c r="AK4" s="193"/>
    </row>
    <row r="5" spans="1:37" x14ac:dyDescent="0.35">
      <c r="A5" s="250"/>
      <c r="B5" s="193"/>
      <c r="C5" s="232" t="s">
        <v>128</v>
      </c>
      <c r="D5" s="232" t="s">
        <v>129</v>
      </c>
      <c r="E5" s="232"/>
      <c r="F5" s="232"/>
      <c r="G5" s="232"/>
      <c r="H5" s="193"/>
      <c r="I5" s="193"/>
      <c r="J5" s="193"/>
      <c r="K5" s="193"/>
      <c r="L5" s="193"/>
      <c r="M5" s="193"/>
      <c r="N5" s="193"/>
      <c r="O5" s="193"/>
      <c r="P5" s="193"/>
      <c r="Q5" s="193"/>
      <c r="R5" s="193"/>
      <c r="S5" s="193"/>
      <c r="T5" s="193"/>
      <c r="U5" s="193"/>
      <c r="V5" s="193"/>
      <c r="W5" s="193"/>
      <c r="X5" s="193"/>
      <c r="Y5" s="193"/>
      <c r="Z5" s="193"/>
      <c r="AA5" s="193"/>
      <c r="AB5" s="193"/>
      <c r="AC5" s="193"/>
      <c r="AD5" s="193"/>
      <c r="AE5" s="193"/>
      <c r="AF5" s="193"/>
      <c r="AG5" s="193"/>
      <c r="AH5" s="193"/>
      <c r="AI5" s="193"/>
      <c r="AJ5" s="193"/>
      <c r="AK5" s="193"/>
    </row>
    <row r="6" spans="1:37" x14ac:dyDescent="0.35">
      <c r="A6" s="250"/>
      <c r="B6" s="193"/>
      <c r="C6" s="232" t="s">
        <v>131</v>
      </c>
      <c r="D6" s="232"/>
      <c r="E6" s="232" t="s">
        <v>271</v>
      </c>
      <c r="F6" s="232"/>
      <c r="G6" s="232"/>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row>
    <row r="10" spans="1:37" ht="15.75" x14ac:dyDescent="0.5">
      <c r="A10" s="251" t="s">
        <v>137</v>
      </c>
      <c r="B10" s="252" t="s">
        <v>138</v>
      </c>
      <c r="C10" s="193"/>
      <c r="D10" s="193"/>
      <c r="E10" s="193"/>
      <c r="F10" s="193"/>
      <c r="G10" s="193"/>
      <c r="H10" s="193"/>
      <c r="I10" s="193"/>
      <c r="J10" s="193"/>
      <c r="K10" s="193"/>
      <c r="L10" s="193"/>
      <c r="M10" s="193"/>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row>
    <row r="11" spans="1:37" x14ac:dyDescent="0.35">
      <c r="A11" s="250"/>
      <c r="B11" s="189" t="s">
        <v>277</v>
      </c>
      <c r="C11" s="193"/>
      <c r="D11" s="193"/>
      <c r="E11" s="193"/>
      <c r="F11" s="193"/>
      <c r="G11" s="193"/>
      <c r="H11" s="193"/>
      <c r="I11" s="193"/>
      <c r="J11" s="193"/>
      <c r="K11" s="193"/>
      <c r="L11" s="193"/>
      <c r="M11" s="193"/>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row>
    <row r="12" spans="1:37" x14ac:dyDescent="0.35">
      <c r="A12" s="250"/>
      <c r="B12" s="189" t="s">
        <v>277</v>
      </c>
      <c r="C12" s="253" t="s">
        <v>277</v>
      </c>
      <c r="D12" s="253" t="s">
        <v>277</v>
      </c>
      <c r="E12" s="253" t="s">
        <v>277</v>
      </c>
      <c r="F12" s="253" t="s">
        <v>277</v>
      </c>
      <c r="G12" s="253" t="s">
        <v>277</v>
      </c>
      <c r="H12" s="253" t="s">
        <v>277</v>
      </c>
      <c r="I12" s="253" t="s">
        <v>277</v>
      </c>
      <c r="J12" s="253" t="s">
        <v>277</v>
      </c>
      <c r="K12" s="253" t="s">
        <v>277</v>
      </c>
      <c r="L12" s="253" t="s">
        <v>277</v>
      </c>
      <c r="M12" s="253" t="s">
        <v>277</v>
      </c>
      <c r="N12" s="253" t="s">
        <v>277</v>
      </c>
      <c r="O12" s="253" t="s">
        <v>277</v>
      </c>
      <c r="P12" s="253" t="s">
        <v>277</v>
      </c>
      <c r="Q12" s="253" t="s">
        <v>277</v>
      </c>
      <c r="R12" s="253" t="s">
        <v>277</v>
      </c>
      <c r="S12" s="253" t="s">
        <v>277</v>
      </c>
      <c r="T12" s="253" t="s">
        <v>277</v>
      </c>
      <c r="U12" s="253" t="s">
        <v>277</v>
      </c>
      <c r="V12" s="253" t="s">
        <v>277</v>
      </c>
      <c r="W12" s="253" t="s">
        <v>277</v>
      </c>
      <c r="X12" s="253" t="s">
        <v>277</v>
      </c>
      <c r="Y12" s="253" t="s">
        <v>277</v>
      </c>
      <c r="Z12" s="253" t="s">
        <v>277</v>
      </c>
      <c r="AA12" s="253" t="s">
        <v>277</v>
      </c>
      <c r="AB12" s="253" t="s">
        <v>277</v>
      </c>
      <c r="AC12" s="253" t="s">
        <v>277</v>
      </c>
      <c r="AD12" s="253" t="s">
        <v>277</v>
      </c>
      <c r="AE12" s="253" t="s">
        <v>277</v>
      </c>
      <c r="AF12" s="253" t="s">
        <v>277</v>
      </c>
      <c r="AG12" s="253" t="s">
        <v>277</v>
      </c>
      <c r="AH12" s="253" t="s">
        <v>277</v>
      </c>
      <c r="AI12" s="253" t="s">
        <v>277</v>
      </c>
      <c r="AJ12" s="253" t="s">
        <v>277</v>
      </c>
      <c r="AK12" s="253" t="s">
        <v>139</v>
      </c>
    </row>
    <row r="13" spans="1:37" ht="13.9" thickBot="1" x14ac:dyDescent="0.4">
      <c r="A13" s="250"/>
      <c r="B13" s="184" t="s">
        <v>1601</v>
      </c>
      <c r="C13" s="184">
        <v>2017</v>
      </c>
      <c r="D13" s="184">
        <v>2018</v>
      </c>
      <c r="E13" s="184">
        <v>2019</v>
      </c>
      <c r="F13" s="184">
        <v>2020</v>
      </c>
      <c r="G13" s="184">
        <v>2021</v>
      </c>
      <c r="H13" s="184">
        <v>2022</v>
      </c>
      <c r="I13" s="184">
        <v>2023</v>
      </c>
      <c r="J13" s="184">
        <v>2024</v>
      </c>
      <c r="K13" s="184">
        <v>2025</v>
      </c>
      <c r="L13" s="184">
        <v>2026</v>
      </c>
      <c r="M13" s="184">
        <v>2027</v>
      </c>
      <c r="N13" s="184">
        <v>2028</v>
      </c>
      <c r="O13" s="184">
        <v>2029</v>
      </c>
      <c r="P13" s="184">
        <v>2030</v>
      </c>
      <c r="Q13" s="184">
        <v>2031</v>
      </c>
      <c r="R13" s="184">
        <v>2032</v>
      </c>
      <c r="S13" s="184">
        <v>2033</v>
      </c>
      <c r="T13" s="184">
        <v>2034</v>
      </c>
      <c r="U13" s="184">
        <v>2035</v>
      </c>
      <c r="V13" s="184">
        <v>2036</v>
      </c>
      <c r="W13" s="184">
        <v>2037</v>
      </c>
      <c r="X13" s="184">
        <v>2038</v>
      </c>
      <c r="Y13" s="184">
        <v>2039</v>
      </c>
      <c r="Z13" s="184">
        <v>2040</v>
      </c>
      <c r="AA13" s="184">
        <v>2041</v>
      </c>
      <c r="AB13" s="184">
        <v>2042</v>
      </c>
      <c r="AC13" s="184">
        <v>2043</v>
      </c>
      <c r="AD13" s="184">
        <v>2044</v>
      </c>
      <c r="AE13" s="184">
        <v>2045</v>
      </c>
      <c r="AF13" s="184">
        <v>2046</v>
      </c>
      <c r="AG13" s="184">
        <v>2047</v>
      </c>
      <c r="AH13" s="184">
        <v>2048</v>
      </c>
      <c r="AI13" s="184">
        <v>2049</v>
      </c>
      <c r="AJ13" s="184">
        <v>2050</v>
      </c>
      <c r="AK13" s="184">
        <v>2050</v>
      </c>
    </row>
    <row r="14" spans="1:37" ht="13.9" thickTop="1" x14ac:dyDescent="0.35">
      <c r="A14" s="250"/>
      <c r="B14" s="193"/>
      <c r="C14" s="193"/>
      <c r="D14" s="193"/>
      <c r="E14" s="193"/>
      <c r="F14" s="193"/>
      <c r="G14" s="193"/>
      <c r="H14" s="193"/>
      <c r="I14" s="193"/>
      <c r="J14" s="193"/>
      <c r="K14" s="193"/>
      <c r="L14" s="193"/>
      <c r="M14" s="193"/>
      <c r="N14" s="193"/>
      <c r="O14" s="193"/>
      <c r="P14" s="193"/>
      <c r="Q14" s="193"/>
      <c r="R14" s="193"/>
      <c r="S14" s="193"/>
      <c r="T14" s="193"/>
      <c r="U14" s="193"/>
      <c r="V14" s="193"/>
      <c r="W14" s="193"/>
      <c r="X14" s="193"/>
      <c r="Y14" s="193"/>
      <c r="Z14" s="193"/>
      <c r="AA14" s="193"/>
      <c r="AB14" s="193"/>
      <c r="AC14" s="193"/>
      <c r="AD14" s="193"/>
      <c r="AE14" s="193"/>
      <c r="AF14" s="193"/>
      <c r="AG14" s="193"/>
      <c r="AH14" s="193"/>
      <c r="AI14" s="193"/>
      <c r="AJ14" s="193"/>
      <c r="AK14" s="193"/>
    </row>
    <row r="15" spans="1:37" x14ac:dyDescent="0.35">
      <c r="A15" s="250"/>
      <c r="B15" s="187" t="s">
        <v>141</v>
      </c>
      <c r="C15" s="193"/>
      <c r="D15" s="193"/>
      <c r="E15" s="193"/>
      <c r="F15" s="193"/>
      <c r="G15" s="193"/>
      <c r="H15" s="193"/>
      <c r="I15" s="193"/>
      <c r="J15" s="193"/>
      <c r="K15" s="193"/>
      <c r="L15" s="193"/>
      <c r="M15" s="193"/>
      <c r="N15" s="193"/>
      <c r="O15" s="193"/>
      <c r="P15" s="193"/>
      <c r="Q15" s="193"/>
      <c r="R15" s="193"/>
      <c r="S15" s="193"/>
      <c r="T15" s="193"/>
      <c r="U15" s="193"/>
      <c r="V15" s="193"/>
      <c r="W15" s="193"/>
      <c r="X15" s="193"/>
      <c r="Y15" s="193"/>
      <c r="Z15" s="193"/>
      <c r="AA15" s="193"/>
      <c r="AB15" s="193"/>
      <c r="AC15" s="193"/>
      <c r="AD15" s="193"/>
      <c r="AE15" s="193"/>
      <c r="AF15" s="193"/>
      <c r="AG15" s="193"/>
      <c r="AH15" s="193"/>
      <c r="AI15" s="193"/>
      <c r="AJ15" s="193"/>
      <c r="AK15" s="193"/>
    </row>
    <row r="16" spans="1:37" x14ac:dyDescent="0.35">
      <c r="A16" s="250"/>
      <c r="B16" s="187" t="s">
        <v>142</v>
      </c>
      <c r="C16" s="193"/>
      <c r="D16" s="193"/>
      <c r="E16" s="193"/>
      <c r="F16" s="193"/>
      <c r="G16" s="193"/>
      <c r="H16" s="193"/>
      <c r="I16" s="193"/>
      <c r="J16" s="193"/>
      <c r="K16" s="193"/>
      <c r="L16" s="193"/>
      <c r="M16" s="193"/>
      <c r="N16" s="193"/>
      <c r="O16" s="193"/>
      <c r="P16" s="193"/>
      <c r="Q16" s="193"/>
      <c r="R16" s="193"/>
      <c r="S16" s="193"/>
      <c r="T16" s="193"/>
      <c r="U16" s="193"/>
      <c r="V16" s="193"/>
      <c r="W16" s="193"/>
      <c r="X16" s="193"/>
      <c r="Y16" s="193"/>
      <c r="Z16" s="193"/>
      <c r="AA16" s="193"/>
      <c r="AB16" s="193"/>
      <c r="AC16" s="193"/>
      <c r="AD16" s="193"/>
      <c r="AE16" s="193"/>
      <c r="AF16" s="193"/>
      <c r="AG16" s="193"/>
      <c r="AH16" s="193"/>
      <c r="AI16" s="193"/>
      <c r="AJ16" s="193"/>
      <c r="AK16" s="193"/>
    </row>
    <row r="17" spans="1:37" x14ac:dyDescent="0.35">
      <c r="A17" s="250"/>
      <c r="B17" s="187" t="s">
        <v>1602</v>
      </c>
      <c r="C17" s="193"/>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c r="AD17" s="193"/>
      <c r="AE17" s="193"/>
      <c r="AF17" s="193"/>
      <c r="AG17" s="193"/>
      <c r="AH17" s="193"/>
      <c r="AI17" s="193"/>
      <c r="AJ17" s="193"/>
      <c r="AK17" s="193"/>
    </row>
    <row r="18" spans="1:37" x14ac:dyDescent="0.35">
      <c r="A18" s="251" t="s">
        <v>144</v>
      </c>
      <c r="B18" s="191" t="s">
        <v>1603</v>
      </c>
      <c r="C18" s="249">
        <v>2835.9963379999999</v>
      </c>
      <c r="D18" s="249">
        <v>2883.007568</v>
      </c>
      <c r="E18" s="249">
        <v>2922.0107419999999</v>
      </c>
      <c r="F18" s="249">
        <v>2951.3701169999999</v>
      </c>
      <c r="G18" s="249">
        <v>2973.1135250000002</v>
      </c>
      <c r="H18" s="249">
        <v>2990.5668949999999</v>
      </c>
      <c r="I18" s="249">
        <v>3001.8532709999999</v>
      </c>
      <c r="J18" s="249">
        <v>3009.8222660000001</v>
      </c>
      <c r="K18" s="249">
        <v>3017.5295409999999</v>
      </c>
      <c r="L18" s="249">
        <v>3036.9685060000002</v>
      </c>
      <c r="M18" s="249">
        <v>3057.3227539999998</v>
      </c>
      <c r="N18" s="249">
        <v>3077.2490229999999</v>
      </c>
      <c r="O18" s="249">
        <v>3092.1701659999999</v>
      </c>
      <c r="P18" s="249">
        <v>3107.1677249999998</v>
      </c>
      <c r="Q18" s="249">
        <v>3121.2543949999999</v>
      </c>
      <c r="R18" s="249">
        <v>3134.6589359999998</v>
      </c>
      <c r="S18" s="249">
        <v>3147.7897950000001</v>
      </c>
      <c r="T18" s="249">
        <v>3160.52124</v>
      </c>
      <c r="U18" s="249">
        <v>3171.6843260000001</v>
      </c>
      <c r="V18" s="249">
        <v>3188.4838869999999</v>
      </c>
      <c r="W18" s="249">
        <v>3207.2163089999999</v>
      </c>
      <c r="X18" s="249">
        <v>3227.265625</v>
      </c>
      <c r="Y18" s="249">
        <v>3247.8088379999999</v>
      </c>
      <c r="Z18" s="249">
        <v>3268.648193</v>
      </c>
      <c r="AA18" s="249">
        <v>3289.6279300000001</v>
      </c>
      <c r="AB18" s="249">
        <v>3310.8071289999998</v>
      </c>
      <c r="AC18" s="249">
        <v>3332.4702149999998</v>
      </c>
      <c r="AD18" s="249">
        <v>3354.2253420000002</v>
      </c>
      <c r="AE18" s="249">
        <v>3375.4978030000002</v>
      </c>
      <c r="AF18" s="249">
        <v>3397.093018</v>
      </c>
      <c r="AG18" s="249">
        <v>3417.80249</v>
      </c>
      <c r="AH18" s="249">
        <v>3436.772461</v>
      </c>
      <c r="AI18" s="249">
        <v>3455.405029</v>
      </c>
      <c r="AJ18" s="249">
        <v>3472.6508789999998</v>
      </c>
      <c r="AK18" s="248">
        <v>5.8320000000000004E-3</v>
      </c>
    </row>
    <row r="19" spans="1:37" x14ac:dyDescent="0.35">
      <c r="A19" s="251" t="s">
        <v>146</v>
      </c>
      <c r="B19" s="191" t="s">
        <v>1604</v>
      </c>
      <c r="C19" s="249">
        <v>97.025138999999996</v>
      </c>
      <c r="D19" s="249">
        <v>99.479979999999998</v>
      </c>
      <c r="E19" s="249">
        <v>101.749466</v>
      </c>
      <c r="F19" s="249">
        <v>103.405197</v>
      </c>
      <c r="G19" s="249">
        <v>104.64125799999999</v>
      </c>
      <c r="H19" s="249">
        <v>105.862144</v>
      </c>
      <c r="I19" s="249">
        <v>107.08696</v>
      </c>
      <c r="J19" s="249">
        <v>108.282524</v>
      </c>
      <c r="K19" s="249">
        <v>109.68753100000001</v>
      </c>
      <c r="L19" s="249">
        <v>111.261169</v>
      </c>
      <c r="M19" s="249">
        <v>112.82363100000001</v>
      </c>
      <c r="N19" s="249">
        <v>114.57212800000001</v>
      </c>
      <c r="O19" s="249">
        <v>116.06745100000001</v>
      </c>
      <c r="P19" s="249">
        <v>117.528442</v>
      </c>
      <c r="Q19" s="249">
        <v>119.13098100000001</v>
      </c>
      <c r="R19" s="249">
        <v>120.715622</v>
      </c>
      <c r="S19" s="249">
        <v>122.317482</v>
      </c>
      <c r="T19" s="249">
        <v>123.99625399999999</v>
      </c>
      <c r="U19" s="249">
        <v>125.764931</v>
      </c>
      <c r="V19" s="249">
        <v>127.58139799999999</v>
      </c>
      <c r="W19" s="249">
        <v>129.47593699999999</v>
      </c>
      <c r="X19" s="249">
        <v>131.410416</v>
      </c>
      <c r="Y19" s="249">
        <v>133.237122</v>
      </c>
      <c r="Z19" s="249">
        <v>135.04830899999999</v>
      </c>
      <c r="AA19" s="249">
        <v>136.89466899999999</v>
      </c>
      <c r="AB19" s="249">
        <v>138.72410600000001</v>
      </c>
      <c r="AC19" s="249">
        <v>140.66197199999999</v>
      </c>
      <c r="AD19" s="249">
        <v>142.69688400000001</v>
      </c>
      <c r="AE19" s="249">
        <v>144.866806</v>
      </c>
      <c r="AF19" s="249">
        <v>147.03715500000001</v>
      </c>
      <c r="AG19" s="249">
        <v>149.268631</v>
      </c>
      <c r="AH19" s="249">
        <v>151.51473999999999</v>
      </c>
      <c r="AI19" s="249">
        <v>153.70024100000001</v>
      </c>
      <c r="AJ19" s="249">
        <v>155.92755099999999</v>
      </c>
      <c r="AK19" s="248">
        <v>1.4144E-2</v>
      </c>
    </row>
    <row r="20" spans="1:37" x14ac:dyDescent="0.35">
      <c r="A20" s="251" t="s">
        <v>148</v>
      </c>
      <c r="B20" s="191" t="s">
        <v>1605</v>
      </c>
      <c r="C20" s="249">
        <v>289.55078099999997</v>
      </c>
      <c r="D20" s="249">
        <v>297.04278599999998</v>
      </c>
      <c r="E20" s="249">
        <v>305.55014</v>
      </c>
      <c r="F20" s="249">
        <v>309.82757600000002</v>
      </c>
      <c r="G20" s="249">
        <v>312.85162400000002</v>
      </c>
      <c r="H20" s="249">
        <v>316.75717200000003</v>
      </c>
      <c r="I20" s="249">
        <v>320.85107399999998</v>
      </c>
      <c r="J20" s="249">
        <v>324.86123700000002</v>
      </c>
      <c r="K20" s="249">
        <v>329.145081</v>
      </c>
      <c r="L20" s="249">
        <v>333.675476</v>
      </c>
      <c r="M20" s="249">
        <v>337.54113799999999</v>
      </c>
      <c r="N20" s="249">
        <v>341.87463400000001</v>
      </c>
      <c r="O20" s="249">
        <v>345.66848800000002</v>
      </c>
      <c r="P20" s="249">
        <v>349.52676400000001</v>
      </c>
      <c r="Q20" s="249">
        <v>353.97122200000001</v>
      </c>
      <c r="R20" s="249">
        <v>358.05898999999999</v>
      </c>
      <c r="S20" s="249">
        <v>362.210846</v>
      </c>
      <c r="T20" s="249">
        <v>366.77151500000002</v>
      </c>
      <c r="U20" s="249">
        <v>371.79031400000002</v>
      </c>
      <c r="V20" s="249">
        <v>376.70877100000001</v>
      </c>
      <c r="W20" s="249">
        <v>381.89111300000002</v>
      </c>
      <c r="X20" s="249">
        <v>387.090912</v>
      </c>
      <c r="Y20" s="249">
        <v>391.77780200000001</v>
      </c>
      <c r="Z20" s="249">
        <v>396.250854</v>
      </c>
      <c r="AA20" s="249">
        <v>400.733521</v>
      </c>
      <c r="AB20" s="249">
        <v>405.11422700000003</v>
      </c>
      <c r="AC20" s="249">
        <v>409.46502700000002</v>
      </c>
      <c r="AD20" s="249">
        <v>414.237549</v>
      </c>
      <c r="AE20" s="249">
        <v>419.317657</v>
      </c>
      <c r="AF20" s="249">
        <v>424.31127900000001</v>
      </c>
      <c r="AG20" s="249">
        <v>429.53677399999998</v>
      </c>
      <c r="AH20" s="249">
        <v>434.97500600000001</v>
      </c>
      <c r="AI20" s="249">
        <v>440.037781</v>
      </c>
      <c r="AJ20" s="249">
        <v>445.35058600000002</v>
      </c>
      <c r="AK20" s="248">
        <v>1.2736000000000001E-2</v>
      </c>
    </row>
    <row r="21" spans="1:37" x14ac:dyDescent="0.35">
      <c r="A21" s="250"/>
      <c r="B21" s="187" t="s">
        <v>1606</v>
      </c>
      <c r="C21" s="193"/>
      <c r="D21" s="193"/>
      <c r="E21" s="193"/>
      <c r="F21" s="193"/>
      <c r="G21" s="193"/>
      <c r="H21" s="193"/>
      <c r="I21" s="193"/>
      <c r="J21" s="193"/>
      <c r="K21" s="193"/>
      <c r="L21" s="193"/>
      <c r="M21" s="193"/>
      <c r="N21" s="193"/>
      <c r="O21" s="193"/>
      <c r="P21" s="193"/>
      <c r="Q21" s="193"/>
      <c r="R21" s="193"/>
      <c r="S21" s="193"/>
      <c r="T21" s="193"/>
      <c r="U21" s="193"/>
      <c r="V21" s="193"/>
      <c r="W21" s="193"/>
      <c r="X21" s="193"/>
      <c r="Y21" s="193"/>
      <c r="Z21" s="193"/>
      <c r="AA21" s="193"/>
      <c r="AB21" s="193"/>
      <c r="AC21" s="193"/>
      <c r="AD21" s="193"/>
      <c r="AE21" s="193"/>
      <c r="AF21" s="193"/>
      <c r="AG21" s="193"/>
      <c r="AH21" s="193"/>
      <c r="AI21" s="193"/>
      <c r="AJ21" s="193"/>
      <c r="AK21" s="193"/>
    </row>
    <row r="22" spans="1:37" x14ac:dyDescent="0.35">
      <c r="A22" s="251" t="s">
        <v>150</v>
      </c>
      <c r="B22" s="191" t="s">
        <v>1607</v>
      </c>
      <c r="C22" s="249">
        <v>205.31410199999999</v>
      </c>
      <c r="D22" s="249">
        <v>206.334473</v>
      </c>
      <c r="E22" s="249">
        <v>207.28132600000001</v>
      </c>
      <c r="F22" s="249">
        <v>208.21897899999999</v>
      </c>
      <c r="G22" s="249">
        <v>209.159988</v>
      </c>
      <c r="H22" s="249">
        <v>210.08100899999999</v>
      </c>
      <c r="I22" s="249">
        <v>210.95931999999999</v>
      </c>
      <c r="J22" s="249">
        <v>211.859756</v>
      </c>
      <c r="K22" s="249">
        <v>212.84191899999999</v>
      </c>
      <c r="L22" s="249">
        <v>213.80715900000001</v>
      </c>
      <c r="M22" s="249">
        <v>214.75810200000001</v>
      </c>
      <c r="N22" s="249">
        <v>215.72216800000001</v>
      </c>
      <c r="O22" s="249">
        <v>216.66270399999999</v>
      </c>
      <c r="P22" s="249">
        <v>217.55474899999999</v>
      </c>
      <c r="Q22" s="249">
        <v>218.419296</v>
      </c>
      <c r="R22" s="249">
        <v>219.26324500000001</v>
      </c>
      <c r="S22" s="249">
        <v>220.026276</v>
      </c>
      <c r="T22" s="249">
        <v>220.74792500000001</v>
      </c>
      <c r="U22" s="249">
        <v>221.43125900000001</v>
      </c>
      <c r="V22" s="249">
        <v>222.080231</v>
      </c>
      <c r="W22" s="249">
        <v>222.698837</v>
      </c>
      <c r="X22" s="249">
        <v>223.289658</v>
      </c>
      <c r="Y22" s="249">
        <v>223.855469</v>
      </c>
      <c r="Z22" s="249">
        <v>224.39857499999999</v>
      </c>
      <c r="AA22" s="249">
        <v>224.92021199999999</v>
      </c>
      <c r="AB22" s="249">
        <v>225.42384300000001</v>
      </c>
      <c r="AC22" s="249">
        <v>225.91265899999999</v>
      </c>
      <c r="AD22" s="249">
        <v>226.39051799999999</v>
      </c>
      <c r="AE22" s="249">
        <v>226.86329699999999</v>
      </c>
      <c r="AF22" s="249">
        <v>227.33708200000001</v>
      </c>
      <c r="AG22" s="249">
        <v>227.81938199999999</v>
      </c>
      <c r="AH22" s="249">
        <v>228.316574</v>
      </c>
      <c r="AI22" s="249">
        <v>228.833786</v>
      </c>
      <c r="AJ22" s="249">
        <v>229.375687</v>
      </c>
      <c r="AK22" s="248">
        <v>3.3140000000000001E-3</v>
      </c>
    </row>
    <row r="23" spans="1:37" x14ac:dyDescent="0.35">
      <c r="A23" s="251" t="s">
        <v>152</v>
      </c>
      <c r="B23" s="191" t="s">
        <v>1608</v>
      </c>
      <c r="C23" s="249">
        <v>39.645065000000002</v>
      </c>
      <c r="D23" s="249">
        <v>39.896538</v>
      </c>
      <c r="E23" s="249">
        <v>40.432910999999997</v>
      </c>
      <c r="F23" s="249">
        <v>40.870899000000001</v>
      </c>
      <c r="G23" s="249">
        <v>41.314678000000001</v>
      </c>
      <c r="H23" s="249">
        <v>41.734229999999997</v>
      </c>
      <c r="I23" s="249">
        <v>42.149014000000001</v>
      </c>
      <c r="J23" s="249">
        <v>42.569007999999997</v>
      </c>
      <c r="K23" s="249">
        <v>43.00835</v>
      </c>
      <c r="L23" s="249">
        <v>43.455452000000001</v>
      </c>
      <c r="M23" s="249">
        <v>43.862602000000003</v>
      </c>
      <c r="N23" s="249">
        <v>44.347565000000003</v>
      </c>
      <c r="O23" s="249">
        <v>44.702796999999997</v>
      </c>
      <c r="P23" s="249">
        <v>45.127457</v>
      </c>
      <c r="Q23" s="249">
        <v>45.522033999999998</v>
      </c>
      <c r="R23" s="249">
        <v>45.919670000000004</v>
      </c>
      <c r="S23" s="249">
        <v>46.329922000000003</v>
      </c>
      <c r="T23" s="249">
        <v>46.726559000000002</v>
      </c>
      <c r="U23" s="249">
        <v>47.114131999999998</v>
      </c>
      <c r="V23" s="249">
        <v>47.480175000000003</v>
      </c>
      <c r="W23" s="249">
        <v>47.866168999999999</v>
      </c>
      <c r="X23" s="249">
        <v>48.231971999999999</v>
      </c>
      <c r="Y23" s="249">
        <v>48.586067</v>
      </c>
      <c r="Z23" s="249">
        <v>48.930767000000003</v>
      </c>
      <c r="AA23" s="249">
        <v>49.274044000000004</v>
      </c>
      <c r="AB23" s="249">
        <v>49.600203999999998</v>
      </c>
      <c r="AC23" s="249">
        <v>49.935271999999998</v>
      </c>
      <c r="AD23" s="249">
        <v>50.266663000000001</v>
      </c>
      <c r="AE23" s="249">
        <v>50.58802</v>
      </c>
      <c r="AF23" s="249">
        <v>50.906264999999998</v>
      </c>
      <c r="AG23" s="249">
        <v>51.242320999999997</v>
      </c>
      <c r="AH23" s="249">
        <v>51.570971999999998</v>
      </c>
      <c r="AI23" s="249">
        <v>51.911625000000001</v>
      </c>
      <c r="AJ23" s="249">
        <v>52.242621999999997</v>
      </c>
      <c r="AK23" s="248">
        <v>8.4609999999999998E-3</v>
      </c>
    </row>
    <row r="24" spans="1:37" x14ac:dyDescent="0.35">
      <c r="A24" s="250"/>
      <c r="B24" s="187" t="s">
        <v>1609</v>
      </c>
      <c r="C24" s="193"/>
      <c r="D24" s="193"/>
      <c r="E24" s="193"/>
      <c r="F24" s="193"/>
      <c r="G24" s="193"/>
      <c r="H24" s="193"/>
      <c r="I24" s="193"/>
      <c r="J24" s="193"/>
      <c r="K24" s="193"/>
      <c r="L24" s="193"/>
      <c r="M24" s="193"/>
      <c r="N24" s="193"/>
      <c r="O24" s="193"/>
      <c r="P24" s="193"/>
      <c r="Q24" s="193"/>
      <c r="R24" s="193"/>
      <c r="S24" s="193"/>
      <c r="T24" s="193"/>
      <c r="U24" s="193"/>
      <c r="V24" s="193"/>
      <c r="W24" s="193"/>
      <c r="X24" s="193"/>
      <c r="Y24" s="193"/>
      <c r="Z24" s="193"/>
      <c r="AA24" s="193"/>
      <c r="AB24" s="193"/>
      <c r="AC24" s="193"/>
      <c r="AD24" s="193"/>
      <c r="AE24" s="193"/>
      <c r="AF24" s="193"/>
      <c r="AG24" s="193"/>
      <c r="AH24" s="193"/>
      <c r="AI24" s="193"/>
      <c r="AJ24" s="193"/>
      <c r="AK24" s="193"/>
    </row>
    <row r="25" spans="1:37" x14ac:dyDescent="0.35">
      <c r="A25" s="251" t="s">
        <v>155</v>
      </c>
      <c r="B25" s="191" t="s">
        <v>1610</v>
      </c>
      <c r="C25" s="249">
        <v>1173.553467</v>
      </c>
      <c r="D25" s="249">
        <v>1188.868774</v>
      </c>
      <c r="E25" s="249">
        <v>1213.58313</v>
      </c>
      <c r="F25" s="249">
        <v>1235.7581789999999</v>
      </c>
      <c r="G25" s="249">
        <v>1255.533447</v>
      </c>
      <c r="H25" s="249">
        <v>1273.864746</v>
      </c>
      <c r="I25" s="249">
        <v>1293.1209719999999</v>
      </c>
      <c r="J25" s="249">
        <v>1313.797607</v>
      </c>
      <c r="K25" s="249">
        <v>1336.561279</v>
      </c>
      <c r="L25" s="249">
        <v>1360.685303</v>
      </c>
      <c r="M25" s="249">
        <v>1384.1838379999999</v>
      </c>
      <c r="N25" s="249">
        <v>1413.325073</v>
      </c>
      <c r="O25" s="249">
        <v>1439.089111</v>
      </c>
      <c r="P25" s="249">
        <v>1464.7561040000001</v>
      </c>
      <c r="Q25" s="249">
        <v>1491.255737</v>
      </c>
      <c r="R25" s="249">
        <v>1517.909302</v>
      </c>
      <c r="S25" s="249">
        <v>1544.9697269999999</v>
      </c>
      <c r="T25" s="249">
        <v>1572.876587</v>
      </c>
      <c r="U25" s="249">
        <v>1600.8291019999999</v>
      </c>
      <c r="V25" s="249">
        <v>1628.642212</v>
      </c>
      <c r="W25" s="249">
        <v>1656.959106</v>
      </c>
      <c r="X25" s="249">
        <v>1686.0645750000001</v>
      </c>
      <c r="Y25" s="249">
        <v>1715.3378909999999</v>
      </c>
      <c r="Z25" s="249">
        <v>1745.1475829999999</v>
      </c>
      <c r="AA25" s="249">
        <v>1774.8900149999999</v>
      </c>
      <c r="AB25" s="249">
        <v>1805.456543</v>
      </c>
      <c r="AC25" s="249">
        <v>1836.7897949999999</v>
      </c>
      <c r="AD25" s="249">
        <v>1868.791504</v>
      </c>
      <c r="AE25" s="249">
        <v>1901.8862300000001</v>
      </c>
      <c r="AF25" s="249">
        <v>1935.8135990000001</v>
      </c>
      <c r="AG25" s="249">
        <v>1970.7146</v>
      </c>
      <c r="AH25" s="249">
        <v>2005.9567870000001</v>
      </c>
      <c r="AI25" s="249">
        <v>2040.9736330000001</v>
      </c>
      <c r="AJ25" s="249">
        <v>2075.530029</v>
      </c>
      <c r="AK25" s="248">
        <v>1.7565000000000001E-2</v>
      </c>
    </row>
    <row r="26" spans="1:37" x14ac:dyDescent="0.35">
      <c r="A26" s="250"/>
      <c r="B26" s="187" t="s">
        <v>1611</v>
      </c>
      <c r="C26" s="193"/>
      <c r="D26" s="193"/>
      <c r="E26" s="193"/>
      <c r="F26" s="193"/>
      <c r="G26" s="193"/>
      <c r="H26" s="193"/>
      <c r="I26" s="193"/>
      <c r="J26" s="193"/>
      <c r="K26" s="193"/>
      <c r="L26" s="193"/>
      <c r="M26" s="193"/>
      <c r="N26" s="193"/>
      <c r="O26" s="193"/>
      <c r="P26" s="193"/>
      <c r="Q26" s="193"/>
      <c r="R26" s="193"/>
      <c r="S26" s="193"/>
      <c r="T26" s="193"/>
      <c r="U26" s="193"/>
      <c r="V26" s="193"/>
      <c r="W26" s="193"/>
      <c r="X26" s="193"/>
      <c r="Y26" s="193"/>
      <c r="Z26" s="193"/>
      <c r="AA26" s="193"/>
      <c r="AB26" s="193"/>
      <c r="AC26" s="193"/>
      <c r="AD26" s="193"/>
      <c r="AE26" s="193"/>
      <c r="AF26" s="193"/>
      <c r="AG26" s="193"/>
      <c r="AH26" s="193"/>
      <c r="AI26" s="193"/>
      <c r="AJ26" s="193"/>
      <c r="AK26" s="193"/>
    </row>
    <row r="27" spans="1:37" x14ac:dyDescent="0.35">
      <c r="A27" s="251" t="s">
        <v>158</v>
      </c>
      <c r="B27" s="191" t="s">
        <v>1612</v>
      </c>
      <c r="C27" s="249">
        <v>1787.5373540000001</v>
      </c>
      <c r="D27" s="249">
        <v>1788.736328</v>
      </c>
      <c r="E27" s="249">
        <v>1812.1239009999999</v>
      </c>
      <c r="F27" s="249">
        <v>1776.6970209999999</v>
      </c>
      <c r="G27" s="249">
        <v>1769.3908690000001</v>
      </c>
      <c r="H27" s="249">
        <v>1761.3310550000001</v>
      </c>
      <c r="I27" s="249">
        <v>1760.6547849999999</v>
      </c>
      <c r="J27" s="249">
        <v>1779.434814</v>
      </c>
      <c r="K27" s="249">
        <v>1793.866943</v>
      </c>
      <c r="L27" s="249">
        <v>1809.7041019999999</v>
      </c>
      <c r="M27" s="249">
        <v>1816.5014650000001</v>
      </c>
      <c r="N27" s="249">
        <v>1828.677124</v>
      </c>
      <c r="O27" s="249">
        <v>1865.317749</v>
      </c>
      <c r="P27" s="249">
        <v>1893.7076420000001</v>
      </c>
      <c r="Q27" s="249">
        <v>1898.4255370000001</v>
      </c>
      <c r="R27" s="249">
        <v>1901.764038</v>
      </c>
      <c r="S27" s="249">
        <v>1914.6235349999999</v>
      </c>
      <c r="T27" s="249">
        <v>1915.7353519999999</v>
      </c>
      <c r="U27" s="249">
        <v>1929.5085449999999</v>
      </c>
      <c r="V27" s="249">
        <v>1945.8416749999999</v>
      </c>
      <c r="W27" s="249">
        <v>1957.783813</v>
      </c>
      <c r="X27" s="249">
        <v>1973.637939</v>
      </c>
      <c r="Y27" s="249">
        <v>1989.2650149999999</v>
      </c>
      <c r="Z27" s="249">
        <v>2003.4233400000001</v>
      </c>
      <c r="AA27" s="249">
        <v>2016.8127440000001</v>
      </c>
      <c r="AB27" s="249">
        <v>2027.8079829999999</v>
      </c>
      <c r="AC27" s="249">
        <v>2037.517212</v>
      </c>
      <c r="AD27" s="249">
        <v>2052.54126</v>
      </c>
      <c r="AE27" s="249">
        <v>2069.3688959999999</v>
      </c>
      <c r="AF27" s="249">
        <v>2081.4025879999999</v>
      </c>
      <c r="AG27" s="249">
        <v>2096.3093260000001</v>
      </c>
      <c r="AH27" s="249">
        <v>2113.6645509999998</v>
      </c>
      <c r="AI27" s="249">
        <v>2130.516357</v>
      </c>
      <c r="AJ27" s="249">
        <v>2149.3510740000002</v>
      </c>
      <c r="AK27" s="248">
        <v>5.7559999999999998E-3</v>
      </c>
    </row>
    <row r="28" spans="1:37" x14ac:dyDescent="0.35">
      <c r="A28" s="251" t="s">
        <v>160</v>
      </c>
      <c r="B28" s="191" t="s">
        <v>1613</v>
      </c>
      <c r="C28" s="249">
        <v>447.72595200000001</v>
      </c>
      <c r="D28" s="249">
        <v>444.52056900000002</v>
      </c>
      <c r="E28" s="249">
        <v>435.793274</v>
      </c>
      <c r="F28" s="249">
        <v>426.557434</v>
      </c>
      <c r="G28" s="249">
        <v>415.90875199999999</v>
      </c>
      <c r="H28" s="249">
        <v>407.28921500000001</v>
      </c>
      <c r="I28" s="249">
        <v>397.98156699999998</v>
      </c>
      <c r="J28" s="249">
        <v>387.66037</v>
      </c>
      <c r="K28" s="249">
        <v>377.813965</v>
      </c>
      <c r="L28" s="249">
        <v>368.69982900000002</v>
      </c>
      <c r="M28" s="249">
        <v>359.43420400000002</v>
      </c>
      <c r="N28" s="249">
        <v>349.288025</v>
      </c>
      <c r="O28" s="249">
        <v>339.07843000000003</v>
      </c>
      <c r="P28" s="249">
        <v>328.70654300000001</v>
      </c>
      <c r="Q28" s="249">
        <v>324.044037</v>
      </c>
      <c r="R28" s="249">
        <v>318.92053199999998</v>
      </c>
      <c r="S28" s="249">
        <v>314.17520100000002</v>
      </c>
      <c r="T28" s="249">
        <v>309.60534699999999</v>
      </c>
      <c r="U28" s="249">
        <v>305.29675300000002</v>
      </c>
      <c r="V28" s="249">
        <v>300.715576</v>
      </c>
      <c r="W28" s="249">
        <v>296.95437600000002</v>
      </c>
      <c r="X28" s="249">
        <v>292.93774400000001</v>
      </c>
      <c r="Y28" s="249">
        <v>288.72515900000002</v>
      </c>
      <c r="Z28" s="249">
        <v>284.264679</v>
      </c>
      <c r="AA28" s="249">
        <v>282.858948</v>
      </c>
      <c r="AB28" s="249">
        <v>281.43481400000002</v>
      </c>
      <c r="AC28" s="249">
        <v>279.57015999999999</v>
      </c>
      <c r="AD28" s="249">
        <v>278.13324</v>
      </c>
      <c r="AE28" s="249">
        <v>276.71731599999998</v>
      </c>
      <c r="AF28" s="249">
        <v>275.622589</v>
      </c>
      <c r="AG28" s="249">
        <v>274.33264200000002</v>
      </c>
      <c r="AH28" s="249">
        <v>273.42160000000001</v>
      </c>
      <c r="AI28" s="249">
        <v>271.81381199999998</v>
      </c>
      <c r="AJ28" s="249">
        <v>270.61059599999999</v>
      </c>
      <c r="AK28" s="248">
        <v>-1.5389999999999999E-2</v>
      </c>
    </row>
    <row r="30" spans="1:37" x14ac:dyDescent="0.35">
      <c r="A30" s="250"/>
      <c r="B30" s="187" t="s">
        <v>163</v>
      </c>
      <c r="C30" s="193"/>
      <c r="D30" s="193"/>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c r="AD30" s="193"/>
      <c r="AE30" s="193"/>
      <c r="AF30" s="193"/>
      <c r="AG30" s="193"/>
      <c r="AH30" s="193"/>
      <c r="AI30" s="193"/>
      <c r="AJ30" s="193"/>
      <c r="AK30" s="193"/>
    </row>
    <row r="31" spans="1:37" x14ac:dyDescent="0.35">
      <c r="A31" s="250"/>
      <c r="B31" s="187" t="s">
        <v>1614</v>
      </c>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c r="AD31" s="193"/>
      <c r="AE31" s="193"/>
      <c r="AF31" s="193"/>
      <c r="AG31" s="193"/>
      <c r="AH31" s="193"/>
      <c r="AI31" s="193"/>
      <c r="AJ31" s="193"/>
      <c r="AK31" s="193"/>
    </row>
    <row r="32" spans="1:37" x14ac:dyDescent="0.35">
      <c r="A32" s="251" t="s">
        <v>164</v>
      </c>
      <c r="B32" s="191" t="s">
        <v>1615</v>
      </c>
      <c r="C32" s="227">
        <v>33.231037000000001</v>
      </c>
      <c r="D32" s="227">
        <v>33.824409000000003</v>
      </c>
      <c r="E32" s="227">
        <v>34.663241999999997</v>
      </c>
      <c r="F32" s="227">
        <v>36.011749000000002</v>
      </c>
      <c r="G32" s="227">
        <v>37.960045000000001</v>
      </c>
      <c r="H32" s="227">
        <v>39.711666000000001</v>
      </c>
      <c r="I32" s="227">
        <v>41.675517999999997</v>
      </c>
      <c r="J32" s="227">
        <v>43.356022000000003</v>
      </c>
      <c r="K32" s="227">
        <v>45.640670999999998</v>
      </c>
      <c r="L32" s="227">
        <v>45.687145000000001</v>
      </c>
      <c r="M32" s="227">
        <v>45.835239000000001</v>
      </c>
      <c r="N32" s="227">
        <v>45.955185</v>
      </c>
      <c r="O32" s="227">
        <v>46.097693999999997</v>
      </c>
      <c r="P32" s="227">
        <v>46.204849000000003</v>
      </c>
      <c r="Q32" s="227">
        <v>46.309845000000003</v>
      </c>
      <c r="R32" s="227">
        <v>46.409691000000002</v>
      </c>
      <c r="S32" s="227">
        <v>46.480145</v>
      </c>
      <c r="T32" s="227">
        <v>46.552379999999999</v>
      </c>
      <c r="U32" s="227">
        <v>46.617995999999998</v>
      </c>
      <c r="V32" s="227">
        <v>46.679771000000002</v>
      </c>
      <c r="W32" s="227">
        <v>46.724212999999999</v>
      </c>
      <c r="X32" s="227">
        <v>46.772334999999998</v>
      </c>
      <c r="Y32" s="227">
        <v>46.816681000000003</v>
      </c>
      <c r="Z32" s="227">
        <v>46.858173000000001</v>
      </c>
      <c r="AA32" s="227">
        <v>46.889628999999999</v>
      </c>
      <c r="AB32" s="227">
        <v>46.931117999999998</v>
      </c>
      <c r="AC32" s="227">
        <v>46.960442</v>
      </c>
      <c r="AD32" s="227">
        <v>46.978397000000001</v>
      </c>
      <c r="AE32" s="227">
        <v>46.999206999999998</v>
      </c>
      <c r="AF32" s="227">
        <v>47.003642999999997</v>
      </c>
      <c r="AG32" s="227">
        <v>47.005431999999999</v>
      </c>
      <c r="AH32" s="227">
        <v>47.012489000000002</v>
      </c>
      <c r="AI32" s="227">
        <v>47.006405000000001</v>
      </c>
      <c r="AJ32" s="227">
        <v>46.994553000000003</v>
      </c>
      <c r="AK32" s="248">
        <v>1.0329E-2</v>
      </c>
    </row>
    <row r="33" spans="1:37" x14ac:dyDescent="0.35">
      <c r="A33" s="251" t="s">
        <v>166</v>
      </c>
      <c r="B33" s="191" t="s">
        <v>1616</v>
      </c>
      <c r="C33" s="227">
        <v>38.552596999999999</v>
      </c>
      <c r="D33" s="227">
        <v>39.421031999999997</v>
      </c>
      <c r="E33" s="227">
        <v>40.955711000000001</v>
      </c>
      <c r="F33" s="227">
        <v>42.739193</v>
      </c>
      <c r="G33" s="227">
        <v>44.647316000000004</v>
      </c>
      <c r="H33" s="227">
        <v>46.771419999999999</v>
      </c>
      <c r="I33" s="227">
        <v>49.107543999999997</v>
      </c>
      <c r="J33" s="227">
        <v>50.479019000000001</v>
      </c>
      <c r="K33" s="227">
        <v>53.163414000000003</v>
      </c>
      <c r="L33" s="227">
        <v>53.165295</v>
      </c>
      <c r="M33" s="227">
        <v>53.182200999999999</v>
      </c>
      <c r="N33" s="227">
        <v>53.182200999999999</v>
      </c>
      <c r="O33" s="227">
        <v>53.192870999999997</v>
      </c>
      <c r="P33" s="227">
        <v>53.192870999999997</v>
      </c>
      <c r="Q33" s="227">
        <v>53.192889999999998</v>
      </c>
      <c r="R33" s="227">
        <v>53.192928000000002</v>
      </c>
      <c r="S33" s="227">
        <v>53.19294</v>
      </c>
      <c r="T33" s="227">
        <v>53.193012000000003</v>
      </c>
      <c r="U33" s="227">
        <v>53.193049999999999</v>
      </c>
      <c r="V33" s="227">
        <v>53.193114999999999</v>
      </c>
      <c r="W33" s="227">
        <v>53.193114999999999</v>
      </c>
      <c r="X33" s="227">
        <v>53.193176000000001</v>
      </c>
      <c r="Y33" s="227">
        <v>53.194640999999997</v>
      </c>
      <c r="Z33" s="227">
        <v>53.195030000000003</v>
      </c>
      <c r="AA33" s="227">
        <v>53.195042000000001</v>
      </c>
      <c r="AB33" s="227">
        <v>53.197578</v>
      </c>
      <c r="AC33" s="227">
        <v>53.197578</v>
      </c>
      <c r="AD33" s="227">
        <v>53.197578</v>
      </c>
      <c r="AE33" s="227">
        <v>53.197631999999999</v>
      </c>
      <c r="AF33" s="227">
        <v>53.197947999999997</v>
      </c>
      <c r="AG33" s="227">
        <v>53.198169999999998</v>
      </c>
      <c r="AH33" s="227">
        <v>53.200935000000001</v>
      </c>
      <c r="AI33" s="227">
        <v>53.200935000000001</v>
      </c>
      <c r="AJ33" s="227">
        <v>53.200946999999999</v>
      </c>
      <c r="AK33" s="248">
        <v>9.4120000000000002E-3</v>
      </c>
    </row>
    <row r="34" spans="1:37" x14ac:dyDescent="0.35">
      <c r="A34" s="251" t="s">
        <v>168</v>
      </c>
      <c r="B34" s="191" t="s">
        <v>1617</v>
      </c>
      <c r="C34" s="227">
        <v>28.836378</v>
      </c>
      <c r="D34" s="227">
        <v>29.179739000000001</v>
      </c>
      <c r="E34" s="227">
        <v>29.623194000000002</v>
      </c>
      <c r="F34" s="227">
        <v>30.619410999999999</v>
      </c>
      <c r="G34" s="227">
        <v>32.520454000000001</v>
      </c>
      <c r="H34" s="227">
        <v>33.934437000000003</v>
      </c>
      <c r="I34" s="227">
        <v>35.478026999999997</v>
      </c>
      <c r="J34" s="227">
        <v>37.151321000000003</v>
      </c>
      <c r="K34" s="227">
        <v>38.954666000000003</v>
      </c>
      <c r="L34" s="227">
        <v>38.965857999999997</v>
      </c>
      <c r="M34" s="227">
        <v>38.966262999999998</v>
      </c>
      <c r="N34" s="227">
        <v>38.96772</v>
      </c>
      <c r="O34" s="227">
        <v>38.967854000000003</v>
      </c>
      <c r="P34" s="227">
        <v>38.969234</v>
      </c>
      <c r="Q34" s="227">
        <v>38.969729999999998</v>
      </c>
      <c r="R34" s="227">
        <v>38.970463000000002</v>
      </c>
      <c r="S34" s="227">
        <v>38.971207</v>
      </c>
      <c r="T34" s="227">
        <v>38.971207</v>
      </c>
      <c r="U34" s="227">
        <v>38.971679999999999</v>
      </c>
      <c r="V34" s="227">
        <v>38.972107000000001</v>
      </c>
      <c r="W34" s="227">
        <v>38.972855000000003</v>
      </c>
      <c r="X34" s="227">
        <v>38.973166999999997</v>
      </c>
      <c r="Y34" s="227">
        <v>38.973568</v>
      </c>
      <c r="Z34" s="227">
        <v>38.973979999999997</v>
      </c>
      <c r="AA34" s="227">
        <v>38.974487000000003</v>
      </c>
      <c r="AB34" s="227">
        <v>38.974742999999997</v>
      </c>
      <c r="AC34" s="227">
        <v>38.975323000000003</v>
      </c>
      <c r="AD34" s="227">
        <v>38.975731000000003</v>
      </c>
      <c r="AE34" s="227">
        <v>38.976013000000002</v>
      </c>
      <c r="AF34" s="227">
        <v>38.976311000000003</v>
      </c>
      <c r="AG34" s="227">
        <v>38.976658</v>
      </c>
      <c r="AH34" s="227">
        <v>38.976860000000002</v>
      </c>
      <c r="AI34" s="227">
        <v>38.977299000000002</v>
      </c>
      <c r="AJ34" s="227">
        <v>38.977530999999999</v>
      </c>
      <c r="AK34" s="248">
        <v>9.0880000000000006E-3</v>
      </c>
    </row>
    <row r="35" spans="1:37" x14ac:dyDescent="0.35">
      <c r="A35" s="251" t="s">
        <v>170</v>
      </c>
      <c r="B35" s="191" t="s">
        <v>1618</v>
      </c>
      <c r="C35" s="227">
        <v>33.453662999999999</v>
      </c>
      <c r="D35" s="227">
        <v>33.999164999999998</v>
      </c>
      <c r="E35" s="227">
        <v>34.852367000000001</v>
      </c>
      <c r="F35" s="227">
        <v>36.294296000000003</v>
      </c>
      <c r="G35" s="227">
        <v>38.366337000000001</v>
      </c>
      <c r="H35" s="227">
        <v>40.360030999999999</v>
      </c>
      <c r="I35" s="227">
        <v>42.344337000000003</v>
      </c>
      <c r="J35" s="227">
        <v>43.980865000000001</v>
      </c>
      <c r="K35" s="227">
        <v>46.242016</v>
      </c>
      <c r="L35" s="227">
        <v>46.369414999999996</v>
      </c>
      <c r="M35" s="227">
        <v>46.563313000000001</v>
      </c>
      <c r="N35" s="227">
        <v>46.693798000000001</v>
      </c>
      <c r="O35" s="227">
        <v>46.881442999999997</v>
      </c>
      <c r="P35" s="227">
        <v>47.023907000000001</v>
      </c>
      <c r="Q35" s="227">
        <v>47.195476999999997</v>
      </c>
      <c r="R35" s="227">
        <v>47.396988</v>
      </c>
      <c r="S35" s="227">
        <v>47.630603999999998</v>
      </c>
      <c r="T35" s="227">
        <v>47.772404000000002</v>
      </c>
      <c r="U35" s="227">
        <v>47.898392000000001</v>
      </c>
      <c r="V35" s="227">
        <v>48.021743999999998</v>
      </c>
      <c r="W35" s="227">
        <v>48.108150000000002</v>
      </c>
      <c r="X35" s="227">
        <v>48.228577000000001</v>
      </c>
      <c r="Y35" s="227">
        <v>48.328502999999998</v>
      </c>
      <c r="Z35" s="227">
        <v>48.415863000000002</v>
      </c>
      <c r="AA35" s="227">
        <v>48.528599</v>
      </c>
      <c r="AB35" s="227">
        <v>48.589286999999999</v>
      </c>
      <c r="AC35" s="227">
        <v>48.621608999999999</v>
      </c>
      <c r="AD35" s="227">
        <v>48.628242</v>
      </c>
      <c r="AE35" s="227">
        <v>48.712502000000001</v>
      </c>
      <c r="AF35" s="227">
        <v>48.731788999999999</v>
      </c>
      <c r="AG35" s="227">
        <v>48.745567000000001</v>
      </c>
      <c r="AH35" s="227">
        <v>48.774222999999999</v>
      </c>
      <c r="AI35" s="227">
        <v>48.780106000000004</v>
      </c>
      <c r="AJ35" s="227">
        <v>48.782890000000002</v>
      </c>
      <c r="AK35" s="248">
        <v>1.1346E-2</v>
      </c>
    </row>
    <row r="36" spans="1:37" x14ac:dyDescent="0.35">
      <c r="A36" s="251" t="s">
        <v>172</v>
      </c>
      <c r="B36" s="191" t="s">
        <v>1619</v>
      </c>
      <c r="C36" s="227">
        <v>39.219650000000001</v>
      </c>
      <c r="D36" s="227">
        <v>40.208176000000002</v>
      </c>
      <c r="E36" s="227">
        <v>41.560862999999998</v>
      </c>
      <c r="F36" s="227">
        <v>43.481544</v>
      </c>
      <c r="G36" s="227">
        <v>45.514778</v>
      </c>
      <c r="H36" s="227">
        <v>47.575789999999998</v>
      </c>
      <c r="I36" s="227">
        <v>49.836277000000003</v>
      </c>
      <c r="J36" s="227">
        <v>51.162941000000004</v>
      </c>
      <c r="K36" s="227">
        <v>53.624893</v>
      </c>
      <c r="L36" s="227">
        <v>53.706425000000003</v>
      </c>
      <c r="M36" s="227">
        <v>53.805222000000001</v>
      </c>
      <c r="N36" s="227">
        <v>53.878506000000002</v>
      </c>
      <c r="O36" s="227">
        <v>54.057693</v>
      </c>
      <c r="P36" s="227">
        <v>54.205578000000003</v>
      </c>
      <c r="Q36" s="227">
        <v>54.410496000000002</v>
      </c>
      <c r="R36" s="227">
        <v>54.644573000000001</v>
      </c>
      <c r="S36" s="227">
        <v>54.846699000000001</v>
      </c>
      <c r="T36" s="227">
        <v>55.040737</v>
      </c>
      <c r="U36" s="227">
        <v>55.223376999999999</v>
      </c>
      <c r="V36" s="227">
        <v>55.398727000000001</v>
      </c>
      <c r="W36" s="227">
        <v>55.532330000000002</v>
      </c>
      <c r="X36" s="227">
        <v>55.663670000000003</v>
      </c>
      <c r="Y36" s="227">
        <v>55.798274999999997</v>
      </c>
      <c r="Z36" s="227">
        <v>55.916218000000001</v>
      </c>
      <c r="AA36" s="227">
        <v>55.958739999999999</v>
      </c>
      <c r="AB36" s="227">
        <v>56.004443999999999</v>
      </c>
      <c r="AC36" s="227">
        <v>56.036769999999997</v>
      </c>
      <c r="AD36" s="227">
        <v>56.041606999999999</v>
      </c>
      <c r="AE36" s="227">
        <v>56.047877999999997</v>
      </c>
      <c r="AF36" s="227">
        <v>56.084099000000002</v>
      </c>
      <c r="AG36" s="227">
        <v>56.117534999999997</v>
      </c>
      <c r="AH36" s="227">
        <v>56.169254000000002</v>
      </c>
      <c r="AI36" s="227">
        <v>56.202083999999999</v>
      </c>
      <c r="AJ36" s="227">
        <v>56.231963999999998</v>
      </c>
      <c r="AK36" s="248">
        <v>1.0536999999999999E-2</v>
      </c>
    </row>
    <row r="37" spans="1:37" x14ac:dyDescent="0.35">
      <c r="A37" s="251" t="s">
        <v>174</v>
      </c>
      <c r="B37" s="191" t="s">
        <v>1620</v>
      </c>
      <c r="C37" s="227">
        <v>28.781832000000001</v>
      </c>
      <c r="D37" s="227">
        <v>28.981468</v>
      </c>
      <c r="E37" s="227">
        <v>29.567319999999999</v>
      </c>
      <c r="F37" s="227">
        <v>30.629836999999998</v>
      </c>
      <c r="G37" s="227">
        <v>32.641250999999997</v>
      </c>
      <c r="H37" s="227">
        <v>34.464328999999999</v>
      </c>
      <c r="I37" s="227">
        <v>36.083229000000003</v>
      </c>
      <c r="J37" s="227">
        <v>37.714725000000001</v>
      </c>
      <c r="K37" s="227">
        <v>39.624859000000001</v>
      </c>
      <c r="L37" s="227">
        <v>39.715786000000001</v>
      </c>
      <c r="M37" s="227">
        <v>39.738346</v>
      </c>
      <c r="N37" s="227">
        <v>39.706940000000003</v>
      </c>
      <c r="O37" s="227">
        <v>39.659554</v>
      </c>
      <c r="P37" s="227">
        <v>39.607239</v>
      </c>
      <c r="Q37" s="227">
        <v>39.559657999999999</v>
      </c>
      <c r="R37" s="227">
        <v>39.545506000000003</v>
      </c>
      <c r="S37" s="227">
        <v>39.663071000000002</v>
      </c>
      <c r="T37" s="227">
        <v>39.61974</v>
      </c>
      <c r="U37" s="227">
        <v>39.567664999999998</v>
      </c>
      <c r="V37" s="227">
        <v>39.521476999999997</v>
      </c>
      <c r="W37" s="227">
        <v>39.476703999999998</v>
      </c>
      <c r="X37" s="227">
        <v>39.484935999999998</v>
      </c>
      <c r="Y37" s="227">
        <v>39.461703999999997</v>
      </c>
      <c r="Z37" s="227">
        <v>39.433529</v>
      </c>
      <c r="AA37" s="227">
        <v>39.534775000000003</v>
      </c>
      <c r="AB37" s="227">
        <v>39.520966000000001</v>
      </c>
      <c r="AC37" s="227">
        <v>39.490250000000003</v>
      </c>
      <c r="AD37" s="227">
        <v>39.460433999999999</v>
      </c>
      <c r="AE37" s="227">
        <v>39.564433999999999</v>
      </c>
      <c r="AF37" s="227">
        <v>39.558979000000001</v>
      </c>
      <c r="AG37" s="227">
        <v>39.551521000000001</v>
      </c>
      <c r="AH37" s="227">
        <v>39.546413000000001</v>
      </c>
      <c r="AI37" s="227">
        <v>39.541836000000004</v>
      </c>
      <c r="AJ37" s="227">
        <v>39.546424999999999</v>
      </c>
      <c r="AK37" s="248">
        <v>9.7599999999999996E-3</v>
      </c>
    </row>
    <row r="38" spans="1:37" x14ac:dyDescent="0.35">
      <c r="A38" s="251" t="s">
        <v>176</v>
      </c>
      <c r="B38" s="191" t="s">
        <v>1621</v>
      </c>
      <c r="C38" s="227">
        <v>32.920569999999998</v>
      </c>
      <c r="D38" s="227">
        <v>33.597721</v>
      </c>
      <c r="E38" s="227">
        <v>34.642803000000001</v>
      </c>
      <c r="F38" s="227">
        <v>36.290866999999999</v>
      </c>
      <c r="G38" s="227">
        <v>38.362620999999997</v>
      </c>
      <c r="H38" s="227">
        <v>40.356014000000002</v>
      </c>
      <c r="I38" s="227">
        <v>42.339863000000001</v>
      </c>
      <c r="J38" s="227">
        <v>43.975994</v>
      </c>
      <c r="K38" s="227">
        <v>46.236908</v>
      </c>
      <c r="L38" s="227">
        <v>46.364128000000001</v>
      </c>
      <c r="M38" s="227">
        <v>46.557949000000001</v>
      </c>
      <c r="N38" s="227">
        <v>46.688419000000003</v>
      </c>
      <c r="O38" s="227">
        <v>46.876041000000001</v>
      </c>
      <c r="P38" s="227">
        <v>47.018447999999999</v>
      </c>
      <c r="Q38" s="227">
        <v>47.189926</v>
      </c>
      <c r="R38" s="227">
        <v>47.391356999999999</v>
      </c>
      <c r="S38" s="227">
        <v>47.624954000000002</v>
      </c>
      <c r="T38" s="227">
        <v>47.766643999999999</v>
      </c>
      <c r="U38" s="227">
        <v>47.892524999999999</v>
      </c>
      <c r="V38" s="227">
        <v>48.015765999999999</v>
      </c>
      <c r="W38" s="227">
        <v>48.102093000000004</v>
      </c>
      <c r="X38" s="227">
        <v>48.222411999999998</v>
      </c>
      <c r="Y38" s="227">
        <v>48.322189000000002</v>
      </c>
      <c r="Z38" s="227">
        <v>48.409385999999998</v>
      </c>
      <c r="AA38" s="227">
        <v>48.522015000000003</v>
      </c>
      <c r="AB38" s="227">
        <v>48.582489000000002</v>
      </c>
      <c r="AC38" s="227">
        <v>48.614666</v>
      </c>
      <c r="AD38" s="227">
        <v>48.621155000000002</v>
      </c>
      <c r="AE38" s="227">
        <v>48.705264999999997</v>
      </c>
      <c r="AF38" s="227">
        <v>48.724364999999999</v>
      </c>
      <c r="AG38" s="227">
        <v>48.737965000000003</v>
      </c>
      <c r="AH38" s="227">
        <v>48.766415000000002</v>
      </c>
      <c r="AI38" s="227">
        <v>48.772101999999997</v>
      </c>
      <c r="AJ38" s="227">
        <v>48.774681000000001</v>
      </c>
      <c r="AK38" s="248">
        <v>1.1717E-2</v>
      </c>
    </row>
    <row r="39" spans="1:37" x14ac:dyDescent="0.35">
      <c r="A39" s="251" t="s">
        <v>178</v>
      </c>
      <c r="B39" s="191" t="s">
        <v>1622</v>
      </c>
      <c r="C39" s="227">
        <v>38.844189</v>
      </c>
      <c r="D39" s="227">
        <v>39.842219999999998</v>
      </c>
      <c r="E39" s="227">
        <v>41.359096999999998</v>
      </c>
      <c r="F39" s="227">
        <v>43.479667999999997</v>
      </c>
      <c r="G39" s="227">
        <v>45.512585000000001</v>
      </c>
      <c r="H39" s="227">
        <v>47.573315000000001</v>
      </c>
      <c r="I39" s="227">
        <v>49.833407999999999</v>
      </c>
      <c r="J39" s="227">
        <v>51.159717999999998</v>
      </c>
      <c r="K39" s="227">
        <v>53.621464000000003</v>
      </c>
      <c r="L39" s="227">
        <v>53.702938000000003</v>
      </c>
      <c r="M39" s="227">
        <v>53.801720000000003</v>
      </c>
      <c r="N39" s="227">
        <v>53.874980999999998</v>
      </c>
      <c r="O39" s="227">
        <v>54.054259999999999</v>
      </c>
      <c r="P39" s="227">
        <v>54.202103000000001</v>
      </c>
      <c r="Q39" s="227">
        <v>54.407009000000002</v>
      </c>
      <c r="R39" s="227">
        <v>54.641036999999997</v>
      </c>
      <c r="S39" s="227">
        <v>54.843136000000001</v>
      </c>
      <c r="T39" s="227">
        <v>55.037140000000001</v>
      </c>
      <c r="U39" s="227">
        <v>55.219741999999997</v>
      </c>
      <c r="V39" s="227">
        <v>55.395057999999999</v>
      </c>
      <c r="W39" s="227">
        <v>55.528613999999997</v>
      </c>
      <c r="X39" s="227">
        <v>55.659931</v>
      </c>
      <c r="Y39" s="227">
        <v>55.794483</v>
      </c>
      <c r="Z39" s="227">
        <v>55.912376000000002</v>
      </c>
      <c r="AA39" s="227">
        <v>55.954830000000001</v>
      </c>
      <c r="AB39" s="227">
        <v>56.000453999999998</v>
      </c>
      <c r="AC39" s="227">
        <v>56.032733999999998</v>
      </c>
      <c r="AD39" s="227">
        <v>56.037509999999997</v>
      </c>
      <c r="AE39" s="227">
        <v>56.043736000000003</v>
      </c>
      <c r="AF39" s="227">
        <v>56.079898999999997</v>
      </c>
      <c r="AG39" s="227">
        <v>56.113273999999997</v>
      </c>
      <c r="AH39" s="227">
        <v>56.164932</v>
      </c>
      <c r="AI39" s="227">
        <v>56.197685</v>
      </c>
      <c r="AJ39" s="227">
        <v>56.227493000000003</v>
      </c>
      <c r="AK39" s="248">
        <v>1.0822999999999999E-2</v>
      </c>
    </row>
    <row r="40" spans="1:37" x14ac:dyDescent="0.35">
      <c r="A40" s="251" t="s">
        <v>180</v>
      </c>
      <c r="B40" s="191" t="s">
        <v>1623</v>
      </c>
      <c r="C40" s="227">
        <v>28.176539999999999</v>
      </c>
      <c r="D40" s="227">
        <v>28.57621</v>
      </c>
      <c r="E40" s="227">
        <v>29.362611999999999</v>
      </c>
      <c r="F40" s="227">
        <v>30.625699999999998</v>
      </c>
      <c r="G40" s="227">
        <v>32.636817999999998</v>
      </c>
      <c r="H40" s="227">
        <v>34.459560000000003</v>
      </c>
      <c r="I40" s="227">
        <v>36.077964999999999</v>
      </c>
      <c r="J40" s="227">
        <v>37.708981000000001</v>
      </c>
      <c r="K40" s="227">
        <v>39.618831999999998</v>
      </c>
      <c r="L40" s="227">
        <v>39.709496000000001</v>
      </c>
      <c r="M40" s="227">
        <v>39.731887999999998</v>
      </c>
      <c r="N40" s="227">
        <v>39.700436000000003</v>
      </c>
      <c r="O40" s="227">
        <v>39.652912000000001</v>
      </c>
      <c r="P40" s="227">
        <v>39.600517000000004</v>
      </c>
      <c r="Q40" s="227">
        <v>39.552765000000001</v>
      </c>
      <c r="R40" s="227">
        <v>39.538482999999999</v>
      </c>
      <c r="S40" s="227">
        <v>39.656025</v>
      </c>
      <c r="T40" s="227">
        <v>39.612507000000001</v>
      </c>
      <c r="U40" s="227">
        <v>39.560276000000002</v>
      </c>
      <c r="V40" s="227">
        <v>39.513908000000001</v>
      </c>
      <c r="W40" s="227">
        <v>39.469017000000001</v>
      </c>
      <c r="X40" s="227">
        <v>39.477066000000001</v>
      </c>
      <c r="Y40" s="227">
        <v>39.453606000000001</v>
      </c>
      <c r="Z40" s="227">
        <v>39.425179</v>
      </c>
      <c r="AA40" s="227">
        <v>39.526263999999998</v>
      </c>
      <c r="AB40" s="227">
        <v>39.512118999999998</v>
      </c>
      <c r="AC40" s="227">
        <v>39.481171000000003</v>
      </c>
      <c r="AD40" s="227">
        <v>39.451141</v>
      </c>
      <c r="AE40" s="227">
        <v>39.554873999999998</v>
      </c>
      <c r="AF40" s="227">
        <v>39.549132999999998</v>
      </c>
      <c r="AG40" s="227">
        <v>39.541401</v>
      </c>
      <c r="AH40" s="227">
        <v>39.535969000000001</v>
      </c>
      <c r="AI40" s="227">
        <v>39.531123999999998</v>
      </c>
      <c r="AJ40" s="227">
        <v>39.535418999999997</v>
      </c>
      <c r="AK40" s="248">
        <v>1.0196E-2</v>
      </c>
    </row>
    <row r="41" spans="1:37" x14ac:dyDescent="0.35">
      <c r="A41" s="251" t="s">
        <v>182</v>
      </c>
      <c r="B41" s="191" t="s">
        <v>1624</v>
      </c>
      <c r="C41" s="227">
        <v>26.860434999999999</v>
      </c>
      <c r="D41" s="227">
        <v>27.412979</v>
      </c>
      <c r="E41" s="227">
        <v>28.265438</v>
      </c>
      <c r="F41" s="227">
        <v>29.610132</v>
      </c>
      <c r="G41" s="227">
        <v>31.300692000000002</v>
      </c>
      <c r="H41" s="227">
        <v>32.927387000000003</v>
      </c>
      <c r="I41" s="227">
        <v>34.546351999999999</v>
      </c>
      <c r="J41" s="227">
        <v>35.881912</v>
      </c>
      <c r="K41" s="227">
        <v>37.727074000000002</v>
      </c>
      <c r="L41" s="227">
        <v>37.831051000000002</v>
      </c>
      <c r="M41" s="227">
        <v>37.989753999999998</v>
      </c>
      <c r="N41" s="227">
        <v>38.096679999999999</v>
      </c>
      <c r="O41" s="227">
        <v>38.250278000000002</v>
      </c>
      <c r="P41" s="227">
        <v>38.366863000000002</v>
      </c>
      <c r="Q41" s="227">
        <v>38.507156000000002</v>
      </c>
      <c r="R41" s="227">
        <v>38.671863999999999</v>
      </c>
      <c r="S41" s="227">
        <v>38.862769999999998</v>
      </c>
      <c r="T41" s="227">
        <v>38.978622000000001</v>
      </c>
      <c r="U41" s="227">
        <v>39.081561999999998</v>
      </c>
      <c r="V41" s="227">
        <v>39.182322999999997</v>
      </c>
      <c r="W41" s="227">
        <v>39.252898999999999</v>
      </c>
      <c r="X41" s="227">
        <v>39.351256999999997</v>
      </c>
      <c r="Y41" s="227">
        <v>39.432819000000002</v>
      </c>
      <c r="Z41" s="227">
        <v>39.504111999999999</v>
      </c>
      <c r="AA41" s="227">
        <v>39.596187999999998</v>
      </c>
      <c r="AB41" s="227">
        <v>39.645687000000002</v>
      </c>
      <c r="AC41" s="227">
        <v>39.672046999999999</v>
      </c>
      <c r="AD41" s="227">
        <v>39.677410000000002</v>
      </c>
      <c r="AE41" s="227">
        <v>39.746174000000003</v>
      </c>
      <c r="AF41" s="227">
        <v>39.761764999999997</v>
      </c>
      <c r="AG41" s="227">
        <v>39.772857999999999</v>
      </c>
      <c r="AH41" s="227">
        <v>39.796084999999998</v>
      </c>
      <c r="AI41" s="227">
        <v>39.800685999999999</v>
      </c>
      <c r="AJ41" s="227">
        <v>39.802731000000001</v>
      </c>
      <c r="AK41" s="248">
        <v>1.1722E-2</v>
      </c>
    </row>
    <row r="42" spans="1:37" x14ac:dyDescent="0.35">
      <c r="A42" s="251" t="s">
        <v>184</v>
      </c>
      <c r="B42" s="191" t="s">
        <v>1625</v>
      </c>
      <c r="C42" s="227">
        <v>31.720737</v>
      </c>
      <c r="D42" s="227">
        <v>32.535744000000001</v>
      </c>
      <c r="E42" s="227">
        <v>33.774448</v>
      </c>
      <c r="F42" s="227">
        <v>35.506138</v>
      </c>
      <c r="G42" s="227">
        <v>37.166248000000003</v>
      </c>
      <c r="H42" s="227">
        <v>38.849072</v>
      </c>
      <c r="I42" s="227">
        <v>40.694695000000003</v>
      </c>
      <c r="J42" s="227">
        <v>41.777779000000002</v>
      </c>
      <c r="K42" s="227">
        <v>43.788077999999999</v>
      </c>
      <c r="L42" s="227">
        <v>43.854610000000001</v>
      </c>
      <c r="M42" s="227">
        <v>43.935276000000002</v>
      </c>
      <c r="N42" s="227">
        <v>43.995106</v>
      </c>
      <c r="O42" s="227">
        <v>44.141506</v>
      </c>
      <c r="P42" s="227">
        <v>44.262238000000004</v>
      </c>
      <c r="Q42" s="227">
        <v>44.429564999999997</v>
      </c>
      <c r="R42" s="227">
        <v>44.620677999999998</v>
      </c>
      <c r="S42" s="227">
        <v>44.785713000000001</v>
      </c>
      <c r="T42" s="227">
        <v>44.944141000000002</v>
      </c>
      <c r="U42" s="227">
        <v>45.093254000000002</v>
      </c>
      <c r="V42" s="227">
        <v>45.236420000000003</v>
      </c>
      <c r="W42" s="227">
        <v>45.345486000000001</v>
      </c>
      <c r="X42" s="227">
        <v>45.452720999999997</v>
      </c>
      <c r="Y42" s="227">
        <v>45.562598999999999</v>
      </c>
      <c r="Z42" s="227">
        <v>45.658870999999998</v>
      </c>
      <c r="AA42" s="227">
        <v>45.693539000000001</v>
      </c>
      <c r="AB42" s="227">
        <v>45.730797000000003</v>
      </c>
      <c r="AC42" s="227">
        <v>45.757156000000002</v>
      </c>
      <c r="AD42" s="227">
        <v>45.761059000000003</v>
      </c>
      <c r="AE42" s="227">
        <v>45.76614</v>
      </c>
      <c r="AF42" s="227">
        <v>45.795673000000001</v>
      </c>
      <c r="AG42" s="227">
        <v>45.822926000000002</v>
      </c>
      <c r="AH42" s="227">
        <v>45.865112000000003</v>
      </c>
      <c r="AI42" s="227">
        <v>45.891857000000002</v>
      </c>
      <c r="AJ42" s="227">
        <v>45.916198999999999</v>
      </c>
      <c r="AK42" s="248">
        <v>1.0822999999999999E-2</v>
      </c>
    </row>
    <row r="43" spans="1:37" x14ac:dyDescent="0.35">
      <c r="A43" s="251" t="s">
        <v>186</v>
      </c>
      <c r="B43" s="191" t="s">
        <v>1626</v>
      </c>
      <c r="C43" s="227">
        <v>22.973969</v>
      </c>
      <c r="D43" s="227">
        <v>23.299842999999999</v>
      </c>
      <c r="E43" s="227">
        <v>23.941041999999999</v>
      </c>
      <c r="F43" s="227">
        <v>24.970911000000001</v>
      </c>
      <c r="G43" s="227">
        <v>26.610690999999999</v>
      </c>
      <c r="H43" s="227">
        <v>28.096879999999999</v>
      </c>
      <c r="I43" s="227">
        <v>29.416457999999999</v>
      </c>
      <c r="J43" s="227">
        <v>30.746320999999998</v>
      </c>
      <c r="K43" s="227">
        <v>32.303531999999997</v>
      </c>
      <c r="L43" s="227">
        <v>32.377457</v>
      </c>
      <c r="M43" s="227">
        <v>32.395713999999998</v>
      </c>
      <c r="N43" s="227">
        <v>32.370068000000003</v>
      </c>
      <c r="O43" s="227">
        <v>32.331322</v>
      </c>
      <c r="P43" s="227">
        <v>32.288601</v>
      </c>
      <c r="Q43" s="227">
        <v>32.249664000000003</v>
      </c>
      <c r="R43" s="227">
        <v>32.238017999999997</v>
      </c>
      <c r="S43" s="227">
        <v>32.333857999999999</v>
      </c>
      <c r="T43" s="227">
        <v>32.298374000000003</v>
      </c>
      <c r="U43" s="227">
        <v>32.255791000000002</v>
      </c>
      <c r="V43" s="227">
        <v>32.217982999999997</v>
      </c>
      <c r="W43" s="227">
        <v>32.181381000000002</v>
      </c>
      <c r="X43" s="227">
        <v>32.187942999999997</v>
      </c>
      <c r="Y43" s="227">
        <v>32.168816</v>
      </c>
      <c r="Z43" s="227">
        <v>32.145637999999998</v>
      </c>
      <c r="AA43" s="227">
        <v>32.228057999999997</v>
      </c>
      <c r="AB43" s="227">
        <v>32.216526000000002</v>
      </c>
      <c r="AC43" s="227">
        <v>32.191291999999997</v>
      </c>
      <c r="AD43" s="227">
        <v>32.166804999999997</v>
      </c>
      <c r="AE43" s="227">
        <v>32.251384999999999</v>
      </c>
      <c r="AF43" s="227">
        <v>32.246704000000001</v>
      </c>
      <c r="AG43" s="227">
        <v>32.240397999999999</v>
      </c>
      <c r="AH43" s="227">
        <v>32.235970000000002</v>
      </c>
      <c r="AI43" s="227">
        <v>32.232021000000003</v>
      </c>
      <c r="AJ43" s="227">
        <v>32.235523000000001</v>
      </c>
      <c r="AK43" s="248">
        <v>1.0196E-2</v>
      </c>
    </row>
    <row r="44" spans="1:37" x14ac:dyDescent="0.35">
      <c r="A44" s="251" t="s">
        <v>188</v>
      </c>
      <c r="B44" s="191" t="s">
        <v>1627</v>
      </c>
      <c r="C44" s="227">
        <v>22.978952</v>
      </c>
      <c r="D44" s="227">
        <v>23.398105999999999</v>
      </c>
      <c r="E44" s="227">
        <v>23.843401</v>
      </c>
      <c r="F44" s="227">
        <v>24.344712999999999</v>
      </c>
      <c r="G44" s="227">
        <v>24.923718999999998</v>
      </c>
      <c r="H44" s="227">
        <v>25.567287</v>
      </c>
      <c r="I44" s="227">
        <v>26.270464</v>
      </c>
      <c r="J44" s="227">
        <v>27.015501</v>
      </c>
      <c r="K44" s="227">
        <v>27.825493000000002</v>
      </c>
      <c r="L44" s="227">
        <v>28.616631999999999</v>
      </c>
      <c r="M44" s="227">
        <v>29.381108999999999</v>
      </c>
      <c r="N44" s="227">
        <v>30.118487999999999</v>
      </c>
      <c r="O44" s="227">
        <v>30.832412999999999</v>
      </c>
      <c r="P44" s="227">
        <v>31.523226000000001</v>
      </c>
      <c r="Q44" s="227">
        <v>32.190441</v>
      </c>
      <c r="R44" s="227">
        <v>32.832058000000004</v>
      </c>
      <c r="S44" s="227">
        <v>33.448684999999998</v>
      </c>
      <c r="T44" s="227">
        <v>34.035415999999998</v>
      </c>
      <c r="U44" s="227">
        <v>34.584350999999998</v>
      </c>
      <c r="V44" s="227">
        <v>35.093048000000003</v>
      </c>
      <c r="W44" s="227">
        <v>35.559933000000001</v>
      </c>
      <c r="X44" s="227">
        <v>35.985278999999998</v>
      </c>
      <c r="Y44" s="227">
        <v>36.367503999999997</v>
      </c>
      <c r="Z44" s="227">
        <v>36.707005000000002</v>
      </c>
      <c r="AA44" s="227">
        <v>37.010238999999999</v>
      </c>
      <c r="AB44" s="227">
        <v>37.279209000000002</v>
      </c>
      <c r="AC44" s="227">
        <v>37.515090999999998</v>
      </c>
      <c r="AD44" s="227">
        <v>37.720984999999999</v>
      </c>
      <c r="AE44" s="227">
        <v>37.905506000000003</v>
      </c>
      <c r="AF44" s="227">
        <v>38.067096999999997</v>
      </c>
      <c r="AG44" s="227">
        <v>38.208519000000003</v>
      </c>
      <c r="AH44" s="227">
        <v>38.3339</v>
      </c>
      <c r="AI44" s="227">
        <v>38.444389000000001</v>
      </c>
      <c r="AJ44" s="227">
        <v>38.541634000000002</v>
      </c>
      <c r="AK44" s="248">
        <v>1.5719E-2</v>
      </c>
    </row>
    <row r="45" spans="1:37" x14ac:dyDescent="0.35">
      <c r="A45" s="251" t="s">
        <v>190</v>
      </c>
      <c r="B45" s="191" t="s">
        <v>1628</v>
      </c>
      <c r="C45" s="227">
        <v>13.267185</v>
      </c>
      <c r="D45" s="227">
        <v>15.013555</v>
      </c>
      <c r="E45" s="227">
        <v>15.067958000000001</v>
      </c>
      <c r="F45" s="227">
        <v>15.167166999999999</v>
      </c>
      <c r="G45" s="227">
        <v>15.423962</v>
      </c>
      <c r="H45" s="227">
        <v>15.624478999999999</v>
      </c>
      <c r="I45" s="227">
        <v>15.900784</v>
      </c>
      <c r="J45" s="227">
        <v>16.239007999999998</v>
      </c>
      <c r="K45" s="227">
        <v>16.665731000000001</v>
      </c>
      <c r="L45" s="227">
        <v>17.07394</v>
      </c>
      <c r="M45" s="227">
        <v>17.423732999999999</v>
      </c>
      <c r="N45" s="227">
        <v>17.451674000000001</v>
      </c>
      <c r="O45" s="227">
        <v>17.575447</v>
      </c>
      <c r="P45" s="227">
        <v>17.675241</v>
      </c>
      <c r="Q45" s="227">
        <v>17.737030000000001</v>
      </c>
      <c r="R45" s="227">
        <v>17.739464000000002</v>
      </c>
      <c r="S45" s="227">
        <v>17.671814000000001</v>
      </c>
      <c r="T45" s="227">
        <v>17.634943</v>
      </c>
      <c r="U45" s="227">
        <v>17.633078000000001</v>
      </c>
      <c r="V45" s="227">
        <v>17.595037000000001</v>
      </c>
      <c r="W45" s="227">
        <v>17.606033</v>
      </c>
      <c r="X45" s="227">
        <v>17.615601999999999</v>
      </c>
      <c r="Y45" s="227">
        <v>17.635688999999999</v>
      </c>
      <c r="Z45" s="227">
        <v>17.656583999999999</v>
      </c>
      <c r="AA45" s="227">
        <v>17.674627000000001</v>
      </c>
      <c r="AB45" s="227">
        <v>17.695385000000002</v>
      </c>
      <c r="AC45" s="227">
        <v>17.710896999999999</v>
      </c>
      <c r="AD45" s="227">
        <v>17.722534</v>
      </c>
      <c r="AE45" s="227">
        <v>17.703987000000001</v>
      </c>
      <c r="AF45" s="227">
        <v>17.713671000000001</v>
      </c>
      <c r="AG45" s="227">
        <v>17.720264</v>
      </c>
      <c r="AH45" s="227">
        <v>17.729158000000002</v>
      </c>
      <c r="AI45" s="227">
        <v>17.750184999999998</v>
      </c>
      <c r="AJ45" s="227">
        <v>17.768799000000001</v>
      </c>
      <c r="AK45" s="248">
        <v>5.2789999999999998E-3</v>
      </c>
    </row>
    <row r="46" spans="1:37" x14ac:dyDescent="0.35">
      <c r="A46" s="251" t="s">
        <v>192</v>
      </c>
      <c r="B46" s="191" t="s">
        <v>1629</v>
      </c>
      <c r="C46" s="227">
        <v>13.680937999999999</v>
      </c>
      <c r="D46" s="227">
        <v>13.806588</v>
      </c>
      <c r="E46" s="227">
        <v>13.931844</v>
      </c>
      <c r="F46" s="227">
        <v>14.097829000000001</v>
      </c>
      <c r="G46" s="227">
        <v>14.271951</v>
      </c>
      <c r="H46" s="227">
        <v>14.463296</v>
      </c>
      <c r="I46" s="227">
        <v>14.661203</v>
      </c>
      <c r="J46" s="227">
        <v>14.868921</v>
      </c>
      <c r="K46" s="227">
        <v>15.04772</v>
      </c>
      <c r="L46" s="227">
        <v>15.250484999999999</v>
      </c>
      <c r="M46" s="227">
        <v>15.469141</v>
      </c>
      <c r="N46" s="227">
        <v>15.679131</v>
      </c>
      <c r="O46" s="227">
        <v>15.881999</v>
      </c>
      <c r="P46" s="227">
        <v>16.080351</v>
      </c>
      <c r="Q46" s="227">
        <v>16.259889999999999</v>
      </c>
      <c r="R46" s="227">
        <v>16.421648000000001</v>
      </c>
      <c r="S46" s="227">
        <v>16.558140000000002</v>
      </c>
      <c r="T46" s="227">
        <v>16.673365</v>
      </c>
      <c r="U46" s="227">
        <v>16.775355999999999</v>
      </c>
      <c r="V46" s="227">
        <v>16.865324000000001</v>
      </c>
      <c r="W46" s="227">
        <v>16.940193000000001</v>
      </c>
      <c r="X46" s="227">
        <v>17.005682</v>
      </c>
      <c r="Y46" s="227">
        <v>17.071365</v>
      </c>
      <c r="Z46" s="227">
        <v>17.127596</v>
      </c>
      <c r="AA46" s="227">
        <v>17.181570000000001</v>
      </c>
      <c r="AB46" s="227">
        <v>17.229876000000001</v>
      </c>
      <c r="AC46" s="227">
        <v>17.270330000000001</v>
      </c>
      <c r="AD46" s="227">
        <v>17.306684000000001</v>
      </c>
      <c r="AE46" s="227">
        <v>17.334561999999998</v>
      </c>
      <c r="AF46" s="227">
        <v>17.348493999999999</v>
      </c>
      <c r="AG46" s="227">
        <v>17.368991999999999</v>
      </c>
      <c r="AH46" s="227">
        <v>17.406808999999999</v>
      </c>
      <c r="AI46" s="227">
        <v>17.437517</v>
      </c>
      <c r="AJ46" s="227">
        <v>17.471700999999999</v>
      </c>
      <c r="AK46" s="248">
        <v>7.3850000000000001E-3</v>
      </c>
    </row>
    <row r="47" spans="1:37" x14ac:dyDescent="0.35">
      <c r="A47" s="251" t="s">
        <v>194</v>
      </c>
      <c r="B47" s="191" t="s">
        <v>1630</v>
      </c>
      <c r="C47" s="227">
        <v>7.1330159999999996</v>
      </c>
      <c r="D47" s="227">
        <v>7.234839</v>
      </c>
      <c r="E47" s="227">
        <v>7.3351940000000004</v>
      </c>
      <c r="F47" s="227">
        <v>7.4345340000000002</v>
      </c>
      <c r="G47" s="227">
        <v>7.5385600000000004</v>
      </c>
      <c r="H47" s="227">
        <v>7.6436710000000003</v>
      </c>
      <c r="I47" s="227">
        <v>7.7543420000000003</v>
      </c>
      <c r="J47" s="227">
        <v>7.8730279999999997</v>
      </c>
      <c r="K47" s="227">
        <v>8.002402</v>
      </c>
      <c r="L47" s="227">
        <v>8.1445830000000008</v>
      </c>
      <c r="M47" s="227">
        <v>8.3009210000000007</v>
      </c>
      <c r="N47" s="227">
        <v>8.4632249999999996</v>
      </c>
      <c r="O47" s="227">
        <v>8.6306060000000002</v>
      </c>
      <c r="P47" s="227">
        <v>8.8023229999999995</v>
      </c>
      <c r="Q47" s="227">
        <v>8.9735899999999997</v>
      </c>
      <c r="R47" s="227">
        <v>9.1394579999999994</v>
      </c>
      <c r="S47" s="227">
        <v>9.2992349999999995</v>
      </c>
      <c r="T47" s="227">
        <v>9.4427109999999992</v>
      </c>
      <c r="U47" s="227">
        <v>9.5682960000000001</v>
      </c>
      <c r="V47" s="227">
        <v>9.6824329999999996</v>
      </c>
      <c r="W47" s="227">
        <v>9.7842420000000008</v>
      </c>
      <c r="X47" s="227">
        <v>9.8779210000000006</v>
      </c>
      <c r="Y47" s="227">
        <v>9.9620599999999992</v>
      </c>
      <c r="Z47" s="227">
        <v>10.051148</v>
      </c>
      <c r="AA47" s="227">
        <v>10.121845</v>
      </c>
      <c r="AB47" s="227">
        <v>10.185764000000001</v>
      </c>
      <c r="AC47" s="227">
        <v>10.238789000000001</v>
      </c>
      <c r="AD47" s="227">
        <v>10.28496</v>
      </c>
      <c r="AE47" s="227">
        <v>10.331643</v>
      </c>
      <c r="AF47" s="227">
        <v>10.376075</v>
      </c>
      <c r="AG47" s="227">
        <v>10.415616999999999</v>
      </c>
      <c r="AH47" s="227">
        <v>10.453134</v>
      </c>
      <c r="AI47" s="227">
        <v>10.495623</v>
      </c>
      <c r="AJ47" s="227">
        <v>10.53261</v>
      </c>
      <c r="AK47" s="248">
        <v>1.1806000000000001E-2</v>
      </c>
    </row>
    <row r="48" spans="1:37" x14ac:dyDescent="0.35">
      <c r="A48" s="250"/>
      <c r="B48" s="187" t="s">
        <v>1631</v>
      </c>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c r="AD48" s="193"/>
      <c r="AE48" s="193"/>
      <c r="AF48" s="193"/>
      <c r="AG48" s="193"/>
      <c r="AH48" s="193"/>
      <c r="AI48" s="193"/>
      <c r="AJ48" s="193"/>
      <c r="AK48" s="193"/>
    </row>
    <row r="49" spans="1:37" x14ac:dyDescent="0.35">
      <c r="A49" s="251" t="s">
        <v>197</v>
      </c>
      <c r="B49" s="191" t="s">
        <v>1632</v>
      </c>
      <c r="C49" s="227">
        <v>68.402602999999999</v>
      </c>
      <c r="D49" s="227">
        <v>68.732192999999995</v>
      </c>
      <c r="E49" s="227">
        <v>69.062111000000002</v>
      </c>
      <c r="F49" s="227">
        <v>69.384827000000001</v>
      </c>
      <c r="G49" s="227">
        <v>69.710151999999994</v>
      </c>
      <c r="H49" s="227">
        <v>70.043471999999994</v>
      </c>
      <c r="I49" s="227">
        <v>70.380814000000001</v>
      </c>
      <c r="J49" s="227">
        <v>70.734665000000007</v>
      </c>
      <c r="K49" s="227">
        <v>71.079346000000001</v>
      </c>
      <c r="L49" s="227">
        <v>71.468315000000004</v>
      </c>
      <c r="M49" s="227">
        <v>71.879920999999996</v>
      </c>
      <c r="N49" s="227">
        <v>72.329200999999998</v>
      </c>
      <c r="O49" s="227">
        <v>72.806061</v>
      </c>
      <c r="P49" s="227">
        <v>73.269019999999998</v>
      </c>
      <c r="Q49" s="227">
        <v>73.724204999999998</v>
      </c>
      <c r="R49" s="227">
        <v>74.190994000000003</v>
      </c>
      <c r="S49" s="227">
        <v>74.669257999999999</v>
      </c>
      <c r="T49" s="227">
        <v>75.136512999999994</v>
      </c>
      <c r="U49" s="227">
        <v>75.614670000000004</v>
      </c>
      <c r="V49" s="227">
        <v>76.099602000000004</v>
      </c>
      <c r="W49" s="227">
        <v>76.587378999999999</v>
      </c>
      <c r="X49" s="227">
        <v>77.079155</v>
      </c>
      <c r="Y49" s="227">
        <v>77.586296000000004</v>
      </c>
      <c r="Z49" s="227">
        <v>78.099670000000003</v>
      </c>
      <c r="AA49" s="227">
        <v>78.597785999999999</v>
      </c>
      <c r="AB49" s="227">
        <v>79.095817999999994</v>
      </c>
      <c r="AC49" s="227">
        <v>79.574516000000003</v>
      </c>
      <c r="AD49" s="227">
        <v>80.036766</v>
      </c>
      <c r="AE49" s="227">
        <v>80.496498000000003</v>
      </c>
      <c r="AF49" s="227">
        <v>80.955223000000004</v>
      </c>
      <c r="AG49" s="227">
        <v>81.4114</v>
      </c>
      <c r="AH49" s="227">
        <v>81.874283000000005</v>
      </c>
      <c r="AI49" s="227">
        <v>82.320076</v>
      </c>
      <c r="AJ49" s="227">
        <v>82.757705999999999</v>
      </c>
      <c r="AK49" s="248">
        <v>5.8199999999999997E-3</v>
      </c>
    </row>
    <row r="50" spans="1:37" x14ac:dyDescent="0.35">
      <c r="A50" s="250"/>
      <c r="B50" s="187" t="s">
        <v>1633</v>
      </c>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c r="AD50" s="193"/>
      <c r="AE50" s="193"/>
      <c r="AF50" s="193"/>
      <c r="AG50" s="193"/>
      <c r="AH50" s="193"/>
      <c r="AI50" s="193"/>
      <c r="AJ50" s="193"/>
      <c r="AK50" s="193"/>
    </row>
    <row r="51" spans="1:37" x14ac:dyDescent="0.35">
      <c r="A51" s="251" t="s">
        <v>200</v>
      </c>
      <c r="B51" s="191" t="s">
        <v>1612</v>
      </c>
      <c r="C51" s="227">
        <v>3.422345</v>
      </c>
      <c r="D51" s="227">
        <v>3.4445429999999999</v>
      </c>
      <c r="E51" s="227">
        <v>3.4668839999999999</v>
      </c>
      <c r="F51" s="227">
        <v>3.4893709999999998</v>
      </c>
      <c r="G51" s="227">
        <v>3.512003</v>
      </c>
      <c r="H51" s="227">
        <v>3.5347819999999999</v>
      </c>
      <c r="I51" s="227">
        <v>3.5577100000000002</v>
      </c>
      <c r="J51" s="227">
        <v>3.5807850000000001</v>
      </c>
      <c r="K51" s="227">
        <v>3.6040100000000002</v>
      </c>
      <c r="L51" s="227">
        <v>3.627386</v>
      </c>
      <c r="M51" s="227">
        <v>3.6509140000000002</v>
      </c>
      <c r="N51" s="227">
        <v>3.6745939999999999</v>
      </c>
      <c r="O51" s="227">
        <v>3.6984279999999998</v>
      </c>
      <c r="P51" s="227">
        <v>3.7224159999999999</v>
      </c>
      <c r="Q51" s="227">
        <v>3.7465600000000001</v>
      </c>
      <c r="R51" s="227">
        <v>3.7708599999999999</v>
      </c>
      <c r="S51" s="227">
        <v>3.795318</v>
      </c>
      <c r="T51" s="227">
        <v>3.8199350000000001</v>
      </c>
      <c r="U51" s="227">
        <v>3.8447119999999999</v>
      </c>
      <c r="V51" s="227">
        <v>3.8696489999999999</v>
      </c>
      <c r="W51" s="227">
        <v>3.8947479999999999</v>
      </c>
      <c r="X51" s="227">
        <v>3.9200089999999999</v>
      </c>
      <c r="Y51" s="227">
        <v>3.9454349999999998</v>
      </c>
      <c r="Z51" s="227">
        <v>3.971025</v>
      </c>
      <c r="AA51" s="227">
        <v>3.9967820000000001</v>
      </c>
      <c r="AB51" s="227">
        <v>4.0227050000000002</v>
      </c>
      <c r="AC51" s="227">
        <v>4.0487970000000004</v>
      </c>
      <c r="AD51" s="227">
        <v>4.0750580000000003</v>
      </c>
      <c r="AE51" s="227">
        <v>4.1014889999999999</v>
      </c>
      <c r="AF51" s="227">
        <v>4.1280910000000004</v>
      </c>
      <c r="AG51" s="227">
        <v>4.1548660000000002</v>
      </c>
      <c r="AH51" s="227">
        <v>4.1818150000000003</v>
      </c>
      <c r="AI51" s="227">
        <v>4.208939</v>
      </c>
      <c r="AJ51" s="227">
        <v>4.2362380000000002</v>
      </c>
      <c r="AK51" s="248">
        <v>6.4859999999999996E-3</v>
      </c>
    </row>
    <row r="52" spans="1:37" x14ac:dyDescent="0.35">
      <c r="A52" s="251" t="s">
        <v>202</v>
      </c>
      <c r="B52" s="191" t="s">
        <v>1613</v>
      </c>
      <c r="C52" s="227">
        <v>4.756678</v>
      </c>
      <c r="D52" s="227">
        <v>4.7849370000000002</v>
      </c>
      <c r="E52" s="227">
        <v>4.8133650000000001</v>
      </c>
      <c r="F52" s="227">
        <v>4.8419600000000003</v>
      </c>
      <c r="G52" s="227">
        <v>4.8707260000000003</v>
      </c>
      <c r="H52" s="227">
        <v>4.8996630000000003</v>
      </c>
      <c r="I52" s="227">
        <v>4.9287720000000004</v>
      </c>
      <c r="J52" s="227">
        <v>4.9580539999999997</v>
      </c>
      <c r="K52" s="227">
        <v>4.9875090000000002</v>
      </c>
      <c r="L52" s="227">
        <v>5.0171400000000004</v>
      </c>
      <c r="M52" s="227">
        <v>5.0469470000000003</v>
      </c>
      <c r="N52" s="227">
        <v>5.0769310000000001</v>
      </c>
      <c r="O52" s="227">
        <v>5.1070919999999997</v>
      </c>
      <c r="P52" s="227">
        <v>5.1374339999999998</v>
      </c>
      <c r="Q52" s="227">
        <v>5.1679550000000001</v>
      </c>
      <c r="R52" s="227">
        <v>5.198658</v>
      </c>
      <c r="S52" s="227">
        <v>5.2295429999999996</v>
      </c>
      <c r="T52" s="227">
        <v>5.2606109999999999</v>
      </c>
      <c r="U52" s="227">
        <v>5.2918640000000003</v>
      </c>
      <c r="V52" s="227">
        <v>5.3233030000000001</v>
      </c>
      <c r="W52" s="227">
        <v>5.3549290000000003</v>
      </c>
      <c r="X52" s="227">
        <v>5.3867419999999999</v>
      </c>
      <c r="Y52" s="227">
        <v>5.4187450000000004</v>
      </c>
      <c r="Z52" s="227">
        <v>5.4509379999999998</v>
      </c>
      <c r="AA52" s="227">
        <v>5.4833220000000003</v>
      </c>
      <c r="AB52" s="227">
        <v>5.515898</v>
      </c>
      <c r="AC52" s="227">
        <v>5.548667</v>
      </c>
      <c r="AD52" s="227">
        <v>5.5816319999999999</v>
      </c>
      <c r="AE52" s="227">
        <v>5.6147919999999996</v>
      </c>
      <c r="AF52" s="227">
        <v>5.6481500000000002</v>
      </c>
      <c r="AG52" s="227">
        <v>5.681705</v>
      </c>
      <c r="AH52" s="227">
        <v>5.7154600000000002</v>
      </c>
      <c r="AI52" s="227">
        <v>5.7494160000000001</v>
      </c>
      <c r="AJ52" s="227">
        <v>5.7835729999999996</v>
      </c>
      <c r="AK52" s="248">
        <v>5.9410000000000001E-3</v>
      </c>
    </row>
    <row r="54" spans="1:37" x14ac:dyDescent="0.35">
      <c r="A54" s="250"/>
      <c r="B54" s="187" t="s">
        <v>203</v>
      </c>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c r="AH54" s="193"/>
      <c r="AI54" s="193"/>
      <c r="AJ54" s="193"/>
      <c r="AK54" s="193"/>
    </row>
    <row r="55" spans="1:37" x14ac:dyDescent="0.35">
      <c r="A55" s="250"/>
      <c r="B55" s="187" t="s">
        <v>1634</v>
      </c>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c r="AD55" s="193"/>
      <c r="AE55" s="193"/>
      <c r="AF55" s="193"/>
      <c r="AG55" s="193"/>
      <c r="AH55" s="193"/>
      <c r="AI55" s="193"/>
      <c r="AJ55" s="193"/>
      <c r="AK55" s="193"/>
    </row>
    <row r="56" spans="1:37" x14ac:dyDescent="0.35">
      <c r="A56" s="251" t="s">
        <v>204</v>
      </c>
      <c r="B56" s="191" t="s">
        <v>1635</v>
      </c>
      <c r="C56" s="219">
        <v>15.428981</v>
      </c>
      <c r="D56" s="219">
        <v>15.405498</v>
      </c>
      <c r="E56" s="219">
        <v>15.323708999999999</v>
      </c>
      <c r="F56" s="219">
        <v>15.159972</v>
      </c>
      <c r="G56" s="219">
        <v>14.917847</v>
      </c>
      <c r="H56" s="219">
        <v>14.628935999999999</v>
      </c>
      <c r="I56" s="219">
        <v>14.292074</v>
      </c>
      <c r="J56" s="219">
        <v>13.935912</v>
      </c>
      <c r="K56" s="219">
        <v>13.565999</v>
      </c>
      <c r="L56" s="219">
        <v>13.277203999999999</v>
      </c>
      <c r="M56" s="219">
        <v>13.019745</v>
      </c>
      <c r="N56" s="219">
        <v>12.784966000000001</v>
      </c>
      <c r="O56" s="219">
        <v>12.550357999999999</v>
      </c>
      <c r="P56" s="219">
        <v>12.335547999999999</v>
      </c>
      <c r="Q56" s="219">
        <v>12.134971999999999</v>
      </c>
      <c r="R56" s="219">
        <v>11.949123999999999</v>
      </c>
      <c r="S56" s="219">
        <v>11.778060999999999</v>
      </c>
      <c r="T56" s="219">
        <v>11.621789</v>
      </c>
      <c r="U56" s="219">
        <v>11.477596</v>
      </c>
      <c r="V56" s="219">
        <v>11.370868</v>
      </c>
      <c r="W56" s="219">
        <v>11.287215</v>
      </c>
      <c r="X56" s="219">
        <v>11.223202000000001</v>
      </c>
      <c r="Y56" s="219">
        <v>11.175604999999999</v>
      </c>
      <c r="Z56" s="219">
        <v>11.142943000000001</v>
      </c>
      <c r="AA56" s="219">
        <v>11.122249999999999</v>
      </c>
      <c r="AB56" s="219">
        <v>11.112762999999999</v>
      </c>
      <c r="AC56" s="219">
        <v>11.114813</v>
      </c>
      <c r="AD56" s="219">
        <v>11.125956</v>
      </c>
      <c r="AE56" s="219">
        <v>11.141641999999999</v>
      </c>
      <c r="AF56" s="219">
        <v>11.164968</v>
      </c>
      <c r="AG56" s="219">
        <v>11.191122</v>
      </c>
      <c r="AH56" s="219">
        <v>11.216116</v>
      </c>
      <c r="AI56" s="219">
        <v>11.244189</v>
      </c>
      <c r="AJ56" s="219">
        <v>11.271485</v>
      </c>
      <c r="AK56" s="248">
        <v>-9.7169999999999999E-3</v>
      </c>
    </row>
    <row r="57" spans="1:37" x14ac:dyDescent="0.35">
      <c r="A57" s="251" t="s">
        <v>206</v>
      </c>
      <c r="B57" s="191" t="s">
        <v>1636</v>
      </c>
      <c r="C57" s="219">
        <v>0.88700599999999996</v>
      </c>
      <c r="D57" s="219">
        <v>0.90117199999999997</v>
      </c>
      <c r="E57" s="219">
        <v>0.913443</v>
      </c>
      <c r="F57" s="219">
        <v>0.91737800000000003</v>
      </c>
      <c r="G57" s="219">
        <v>0.917018</v>
      </c>
      <c r="H57" s="219">
        <v>0.91544400000000004</v>
      </c>
      <c r="I57" s="219">
        <v>0.91353499999999999</v>
      </c>
      <c r="J57" s="219">
        <v>0.910829</v>
      </c>
      <c r="K57" s="219">
        <v>0.91168499999999997</v>
      </c>
      <c r="L57" s="219">
        <v>0.91246899999999997</v>
      </c>
      <c r="M57" s="219">
        <v>0.91220400000000001</v>
      </c>
      <c r="N57" s="219">
        <v>0.91393500000000005</v>
      </c>
      <c r="O57" s="219">
        <v>0.91403599999999996</v>
      </c>
      <c r="P57" s="219">
        <v>0.91412499999999997</v>
      </c>
      <c r="Q57" s="219">
        <v>0.91635800000000001</v>
      </c>
      <c r="R57" s="219">
        <v>0.91940100000000002</v>
      </c>
      <c r="S57" s="219">
        <v>0.92392200000000002</v>
      </c>
      <c r="T57" s="219">
        <v>0.93013000000000001</v>
      </c>
      <c r="U57" s="219">
        <v>0.93766099999999997</v>
      </c>
      <c r="V57" s="219">
        <v>0.94613000000000003</v>
      </c>
      <c r="W57" s="219">
        <v>0.95593600000000001</v>
      </c>
      <c r="X57" s="219">
        <v>0.96648199999999995</v>
      </c>
      <c r="Y57" s="219">
        <v>0.97614699999999999</v>
      </c>
      <c r="Z57" s="219">
        <v>0.98616800000000004</v>
      </c>
      <c r="AA57" s="219">
        <v>0.99651000000000001</v>
      </c>
      <c r="AB57" s="219">
        <v>1.0069969999999999</v>
      </c>
      <c r="AC57" s="219">
        <v>1.0186710000000001</v>
      </c>
      <c r="AD57" s="219">
        <v>1.0312380000000001</v>
      </c>
      <c r="AE57" s="219">
        <v>1.0452349999999999</v>
      </c>
      <c r="AF57" s="219">
        <v>1.0600430000000001</v>
      </c>
      <c r="AG57" s="219">
        <v>1.0748599999999999</v>
      </c>
      <c r="AH57" s="219">
        <v>1.0886640000000001</v>
      </c>
      <c r="AI57" s="219">
        <v>1.102422</v>
      </c>
      <c r="AJ57" s="219">
        <v>1.1162099999999999</v>
      </c>
      <c r="AK57" s="248">
        <v>6.7099999999999998E-3</v>
      </c>
    </row>
    <row r="58" spans="1:37" x14ac:dyDescent="0.35">
      <c r="A58" s="251" t="s">
        <v>208</v>
      </c>
      <c r="B58" s="191" t="s">
        <v>1637</v>
      </c>
      <c r="C58" s="219">
        <v>0.23677799999999999</v>
      </c>
      <c r="D58" s="219">
        <v>0.23763600000000001</v>
      </c>
      <c r="E58" s="219">
        <v>0.23840800000000001</v>
      </c>
      <c r="F58" s="219">
        <v>0.23916299999999999</v>
      </c>
      <c r="G58" s="219">
        <v>0.239921</v>
      </c>
      <c r="H58" s="219">
        <v>0.24065400000000001</v>
      </c>
      <c r="I58" s="219">
        <v>0.24133299999999999</v>
      </c>
      <c r="J58" s="219">
        <v>0.242039</v>
      </c>
      <c r="K58" s="219">
        <v>0.242841</v>
      </c>
      <c r="L58" s="219">
        <v>0.24362400000000001</v>
      </c>
      <c r="M58" s="219">
        <v>0.244393</v>
      </c>
      <c r="N58" s="219">
        <v>0.24518300000000001</v>
      </c>
      <c r="O58" s="219">
        <v>0.245948</v>
      </c>
      <c r="P58" s="219">
        <v>0.24662700000000001</v>
      </c>
      <c r="Q58" s="219">
        <v>0.24727299999999999</v>
      </c>
      <c r="R58" s="219">
        <v>0.247895</v>
      </c>
      <c r="S58" s="219">
        <v>0.24840999999999999</v>
      </c>
      <c r="T58" s="219">
        <v>0.24887000000000001</v>
      </c>
      <c r="U58" s="219">
        <v>0.249278</v>
      </c>
      <c r="V58" s="219">
        <v>0.249639</v>
      </c>
      <c r="W58" s="219">
        <v>0.24995700000000001</v>
      </c>
      <c r="X58" s="219">
        <v>0.25023000000000001</v>
      </c>
      <c r="Y58" s="219">
        <v>0.25045699999999999</v>
      </c>
      <c r="Z58" s="219">
        <v>0.250637</v>
      </c>
      <c r="AA58" s="219">
        <v>0.25076500000000002</v>
      </c>
      <c r="AB58" s="219">
        <v>0.25084699999999999</v>
      </c>
      <c r="AC58" s="219">
        <v>0.250888</v>
      </c>
      <c r="AD58" s="219">
        <v>0.250892</v>
      </c>
      <c r="AE58" s="219">
        <v>0.25087300000000001</v>
      </c>
      <c r="AF58" s="219">
        <v>0.25084600000000001</v>
      </c>
      <c r="AG58" s="219">
        <v>0.250834</v>
      </c>
      <c r="AH58" s="219">
        <v>0.250861</v>
      </c>
      <c r="AI58" s="219">
        <v>0.250946</v>
      </c>
      <c r="AJ58" s="219">
        <v>0.25111</v>
      </c>
      <c r="AK58" s="248">
        <v>1.725E-3</v>
      </c>
    </row>
    <row r="59" spans="1:37" x14ac:dyDescent="0.35">
      <c r="A59" s="251" t="s">
        <v>209</v>
      </c>
      <c r="B59" s="191" t="s">
        <v>1638</v>
      </c>
      <c r="C59" s="219">
        <v>5.6493820000000001</v>
      </c>
      <c r="D59" s="219">
        <v>5.7229039999999998</v>
      </c>
      <c r="E59" s="219">
        <v>5.8148960000000001</v>
      </c>
      <c r="F59" s="219">
        <v>5.8254960000000002</v>
      </c>
      <c r="G59" s="219">
        <v>5.8086359999999999</v>
      </c>
      <c r="H59" s="219">
        <v>5.8068460000000002</v>
      </c>
      <c r="I59" s="219">
        <v>5.8042410000000002</v>
      </c>
      <c r="J59" s="219">
        <v>5.7925750000000003</v>
      </c>
      <c r="K59" s="219">
        <v>5.7771150000000002</v>
      </c>
      <c r="L59" s="219">
        <v>5.7594000000000003</v>
      </c>
      <c r="M59" s="219">
        <v>5.7201490000000002</v>
      </c>
      <c r="N59" s="219">
        <v>5.6867089999999996</v>
      </c>
      <c r="O59" s="219">
        <v>5.6421060000000001</v>
      </c>
      <c r="P59" s="219">
        <v>5.5973870000000003</v>
      </c>
      <c r="Q59" s="219">
        <v>5.5648569999999999</v>
      </c>
      <c r="R59" s="219">
        <v>5.5321559999999996</v>
      </c>
      <c r="S59" s="219">
        <v>5.5048719999999998</v>
      </c>
      <c r="T59" s="219">
        <v>5.4928910000000002</v>
      </c>
      <c r="U59" s="219">
        <v>5.4992190000000001</v>
      </c>
      <c r="V59" s="219">
        <v>5.5100530000000001</v>
      </c>
      <c r="W59" s="219">
        <v>5.5318149999999999</v>
      </c>
      <c r="X59" s="219">
        <v>5.5579729999999996</v>
      </c>
      <c r="Y59" s="219">
        <v>5.5832059999999997</v>
      </c>
      <c r="Z59" s="219">
        <v>5.6026420000000003</v>
      </c>
      <c r="AA59" s="219">
        <v>5.6342129999999999</v>
      </c>
      <c r="AB59" s="219">
        <v>5.6679500000000003</v>
      </c>
      <c r="AC59" s="219">
        <v>5.7086139999999999</v>
      </c>
      <c r="AD59" s="219">
        <v>5.7585369999999996</v>
      </c>
      <c r="AE59" s="219">
        <v>5.8127319999999996</v>
      </c>
      <c r="AF59" s="219">
        <v>5.8716419999999996</v>
      </c>
      <c r="AG59" s="219">
        <v>5.939038</v>
      </c>
      <c r="AH59" s="219">
        <v>6.007619</v>
      </c>
      <c r="AI59" s="219">
        <v>6.0638019999999999</v>
      </c>
      <c r="AJ59" s="219">
        <v>6.1261970000000003</v>
      </c>
      <c r="AK59" s="248">
        <v>2.1299999999999999E-3</v>
      </c>
    </row>
    <row r="60" spans="1:37" x14ac:dyDescent="0.35">
      <c r="A60" s="251" t="s">
        <v>210</v>
      </c>
      <c r="B60" s="191" t="s">
        <v>1639</v>
      </c>
      <c r="C60" s="219">
        <v>4.6543000000000001E-2</v>
      </c>
      <c r="D60" s="219">
        <v>4.6795999999999997E-2</v>
      </c>
      <c r="E60" s="219">
        <v>4.7530000000000003E-2</v>
      </c>
      <c r="F60" s="219">
        <v>4.8112000000000002E-2</v>
      </c>
      <c r="G60" s="219">
        <v>4.8722000000000001E-2</v>
      </c>
      <c r="H60" s="219">
        <v>4.9293999999999998E-2</v>
      </c>
      <c r="I60" s="219">
        <v>4.9854000000000002E-2</v>
      </c>
      <c r="J60" s="219">
        <v>5.0421000000000001E-2</v>
      </c>
      <c r="K60" s="219">
        <v>5.1026000000000002E-2</v>
      </c>
      <c r="L60" s="219">
        <v>5.1644000000000002E-2</v>
      </c>
      <c r="M60" s="219">
        <v>5.2195999999999999E-2</v>
      </c>
      <c r="N60" s="219">
        <v>5.2874999999999998E-2</v>
      </c>
      <c r="O60" s="219">
        <v>5.3352999999999998E-2</v>
      </c>
      <c r="P60" s="219">
        <v>5.3961000000000002E-2</v>
      </c>
      <c r="Q60" s="219">
        <v>5.4524000000000003E-2</v>
      </c>
      <c r="R60" s="219">
        <v>5.5094999999999998E-2</v>
      </c>
      <c r="S60" s="219">
        <v>5.5690999999999997E-2</v>
      </c>
      <c r="T60" s="219">
        <v>5.6267999999999999E-2</v>
      </c>
      <c r="U60" s="219">
        <v>5.6839000000000001E-2</v>
      </c>
      <c r="V60" s="219">
        <v>5.738E-2</v>
      </c>
      <c r="W60" s="219">
        <v>5.7962E-2</v>
      </c>
      <c r="X60" s="219">
        <v>5.8514999999999998E-2</v>
      </c>
      <c r="Y60" s="219">
        <v>5.9055999999999997E-2</v>
      </c>
      <c r="Z60" s="219">
        <v>5.9589999999999997E-2</v>
      </c>
      <c r="AA60" s="219">
        <v>6.0132999999999999E-2</v>
      </c>
      <c r="AB60" s="219">
        <v>6.0652999999999999E-2</v>
      </c>
      <c r="AC60" s="219">
        <v>6.1199000000000003E-2</v>
      </c>
      <c r="AD60" s="219">
        <v>6.1745000000000001E-2</v>
      </c>
      <c r="AE60" s="219">
        <v>6.2278E-2</v>
      </c>
      <c r="AF60" s="219">
        <v>6.2803999999999999E-2</v>
      </c>
      <c r="AG60" s="219">
        <v>6.3347000000000001E-2</v>
      </c>
      <c r="AH60" s="219">
        <v>6.3863000000000003E-2</v>
      </c>
      <c r="AI60" s="219">
        <v>6.4385999999999999E-2</v>
      </c>
      <c r="AJ60" s="219">
        <v>6.4878000000000005E-2</v>
      </c>
      <c r="AK60" s="248">
        <v>1.0262E-2</v>
      </c>
    </row>
    <row r="61" spans="1:37" x14ac:dyDescent="0.35">
      <c r="A61" s="251" t="s">
        <v>212</v>
      </c>
      <c r="B61" s="191" t="s">
        <v>1640</v>
      </c>
      <c r="C61" s="219">
        <v>0.52231300000000003</v>
      </c>
      <c r="D61" s="219">
        <v>0.51929599999999998</v>
      </c>
      <c r="E61" s="219">
        <v>0.52269500000000002</v>
      </c>
      <c r="F61" s="219">
        <v>0.50917400000000002</v>
      </c>
      <c r="G61" s="219">
        <v>0.50381200000000004</v>
      </c>
      <c r="H61" s="219">
        <v>0.49828600000000001</v>
      </c>
      <c r="I61" s="219">
        <v>0.49488399999999999</v>
      </c>
      <c r="J61" s="219">
        <v>0.49693999999999999</v>
      </c>
      <c r="K61" s="219">
        <v>0.49774200000000002</v>
      </c>
      <c r="L61" s="219">
        <v>0.49890000000000001</v>
      </c>
      <c r="M61" s="219">
        <v>0.49754700000000002</v>
      </c>
      <c r="N61" s="219">
        <v>0.49765399999999999</v>
      </c>
      <c r="O61" s="219">
        <v>0.50435399999999997</v>
      </c>
      <c r="P61" s="219">
        <v>0.50873100000000004</v>
      </c>
      <c r="Q61" s="219">
        <v>0.50671200000000005</v>
      </c>
      <c r="R61" s="219">
        <v>0.504332</v>
      </c>
      <c r="S61" s="219">
        <v>0.50446999999999997</v>
      </c>
      <c r="T61" s="219">
        <v>0.50151000000000001</v>
      </c>
      <c r="U61" s="219">
        <v>0.50185999999999997</v>
      </c>
      <c r="V61" s="219">
        <v>0.50284700000000004</v>
      </c>
      <c r="W61" s="219">
        <v>0.50267300000000004</v>
      </c>
      <c r="X61" s="219">
        <v>0.50347799999999998</v>
      </c>
      <c r="Y61" s="219">
        <v>0.50419400000000003</v>
      </c>
      <c r="Z61" s="219">
        <v>0.50451000000000001</v>
      </c>
      <c r="AA61" s="219">
        <v>0.50460899999999997</v>
      </c>
      <c r="AB61" s="219">
        <v>0.50409099999999996</v>
      </c>
      <c r="AC61" s="219">
        <v>0.50324000000000002</v>
      </c>
      <c r="AD61" s="219">
        <v>0.50368400000000002</v>
      </c>
      <c r="AE61" s="219">
        <v>0.50454100000000002</v>
      </c>
      <c r="AF61" s="219">
        <v>0.50420500000000001</v>
      </c>
      <c r="AG61" s="219">
        <v>0.50454299999999996</v>
      </c>
      <c r="AH61" s="219">
        <v>0.50544199999999995</v>
      </c>
      <c r="AI61" s="219">
        <v>0.50618799999999997</v>
      </c>
      <c r="AJ61" s="219">
        <v>0.50737299999999996</v>
      </c>
      <c r="AK61" s="248">
        <v>-7.2599999999999997E-4</v>
      </c>
    </row>
    <row r="62" spans="1:37" x14ac:dyDescent="0.35">
      <c r="A62" s="251" t="s">
        <v>214</v>
      </c>
      <c r="B62" s="191" t="s">
        <v>1641</v>
      </c>
      <c r="C62" s="219">
        <v>9.4505000000000006E-2</v>
      </c>
      <c r="D62" s="219">
        <v>9.3175999999999995E-2</v>
      </c>
      <c r="E62" s="219">
        <v>9.1311000000000003E-2</v>
      </c>
      <c r="F62" s="219">
        <v>8.8600999999999999E-2</v>
      </c>
      <c r="G62" s="219">
        <v>8.5677000000000003E-2</v>
      </c>
      <c r="H62" s="219">
        <v>8.3392999999999995E-2</v>
      </c>
      <c r="I62" s="219">
        <v>8.0993999999999997E-2</v>
      </c>
      <c r="J62" s="219">
        <v>7.8417000000000001E-2</v>
      </c>
      <c r="K62" s="219">
        <v>7.5963000000000003E-2</v>
      </c>
      <c r="L62" s="219">
        <v>7.3683999999999999E-2</v>
      </c>
      <c r="M62" s="219">
        <v>7.1399000000000004E-2</v>
      </c>
      <c r="N62" s="219">
        <v>6.8964999999999999E-2</v>
      </c>
      <c r="O62" s="219">
        <v>6.6545999999999994E-2</v>
      </c>
      <c r="P62" s="219">
        <v>6.4120999999999997E-2</v>
      </c>
      <c r="Q62" s="219">
        <v>6.2828999999999996E-2</v>
      </c>
      <c r="R62" s="219">
        <v>6.1462000000000003E-2</v>
      </c>
      <c r="S62" s="219">
        <v>6.0181999999999999E-2</v>
      </c>
      <c r="T62" s="219">
        <v>5.8948E-2</v>
      </c>
      <c r="U62" s="219">
        <v>5.7777000000000002E-2</v>
      </c>
      <c r="V62" s="219">
        <v>5.6568E-2</v>
      </c>
      <c r="W62" s="219">
        <v>5.5523000000000003E-2</v>
      </c>
      <c r="X62" s="219">
        <v>5.4441000000000003E-2</v>
      </c>
      <c r="Y62" s="219">
        <v>5.3332999999999998E-2</v>
      </c>
      <c r="Z62" s="219">
        <v>5.2192000000000002E-2</v>
      </c>
      <c r="AA62" s="219">
        <v>5.1626999999999999E-2</v>
      </c>
      <c r="AB62" s="219">
        <v>5.1063999999999998E-2</v>
      </c>
      <c r="AC62" s="219">
        <v>5.0425999999999999E-2</v>
      </c>
      <c r="AD62" s="219">
        <v>4.9869999999999998E-2</v>
      </c>
      <c r="AE62" s="219">
        <v>4.9322999999999999E-2</v>
      </c>
      <c r="AF62" s="219">
        <v>4.8837999999999999E-2</v>
      </c>
      <c r="AG62" s="219">
        <v>4.8321999999999997E-2</v>
      </c>
      <c r="AH62" s="219">
        <v>4.7877000000000003E-2</v>
      </c>
      <c r="AI62" s="219">
        <v>4.7314000000000002E-2</v>
      </c>
      <c r="AJ62" s="219">
        <v>4.6826E-2</v>
      </c>
      <c r="AK62" s="248">
        <v>-2.1271999999999999E-2</v>
      </c>
    </row>
    <row r="63" spans="1:37" x14ac:dyDescent="0.35">
      <c r="A63" s="251" t="s">
        <v>216</v>
      </c>
      <c r="B63" s="191" t="s">
        <v>1642</v>
      </c>
      <c r="C63" s="219">
        <v>0.96014699999999997</v>
      </c>
      <c r="D63" s="219">
        <v>0.91764800000000002</v>
      </c>
      <c r="E63" s="219">
        <v>1.0399400000000001</v>
      </c>
      <c r="F63" s="219">
        <v>0.86138800000000004</v>
      </c>
      <c r="G63" s="219">
        <v>0.86463299999999998</v>
      </c>
      <c r="H63" s="219">
        <v>0.92143600000000003</v>
      </c>
      <c r="I63" s="219">
        <v>0.93280600000000002</v>
      </c>
      <c r="J63" s="219">
        <v>0.93877200000000005</v>
      </c>
      <c r="K63" s="219">
        <v>0.94417799999999996</v>
      </c>
      <c r="L63" s="219">
        <v>0.94025999999999998</v>
      </c>
      <c r="M63" s="219">
        <v>0.93701999999999996</v>
      </c>
      <c r="N63" s="219">
        <v>0.93539000000000005</v>
      </c>
      <c r="O63" s="219">
        <v>0.93724499999999999</v>
      </c>
      <c r="P63" s="219">
        <v>0.92983199999999999</v>
      </c>
      <c r="Q63" s="219">
        <v>0.92915400000000004</v>
      </c>
      <c r="R63" s="219">
        <v>0.92899799999999999</v>
      </c>
      <c r="S63" s="219">
        <v>0.92902300000000004</v>
      </c>
      <c r="T63" s="219">
        <v>0.92819099999999999</v>
      </c>
      <c r="U63" s="219">
        <v>0.914269</v>
      </c>
      <c r="V63" s="219">
        <v>0.91376900000000005</v>
      </c>
      <c r="W63" s="219">
        <v>0.91080399999999995</v>
      </c>
      <c r="X63" s="219">
        <v>0.91024300000000002</v>
      </c>
      <c r="Y63" s="219">
        <v>0.90977600000000003</v>
      </c>
      <c r="Z63" s="219">
        <v>0.90951099999999996</v>
      </c>
      <c r="AA63" s="219">
        <v>0.90890000000000004</v>
      </c>
      <c r="AB63" s="219">
        <v>0.90731899999999999</v>
      </c>
      <c r="AC63" s="219">
        <v>0.91415100000000005</v>
      </c>
      <c r="AD63" s="219">
        <v>0.90785199999999999</v>
      </c>
      <c r="AE63" s="219">
        <v>0.908362</v>
      </c>
      <c r="AF63" s="219">
        <v>0.905308</v>
      </c>
      <c r="AG63" s="219">
        <v>0.90543899999999999</v>
      </c>
      <c r="AH63" s="219">
        <v>0.90590099999999996</v>
      </c>
      <c r="AI63" s="219">
        <v>0.907053</v>
      </c>
      <c r="AJ63" s="219">
        <v>0.90720999999999996</v>
      </c>
      <c r="AK63" s="248">
        <v>-3.57E-4</v>
      </c>
    </row>
    <row r="64" spans="1:37" x14ac:dyDescent="0.35">
      <c r="A64" s="251" t="s">
        <v>218</v>
      </c>
      <c r="B64" s="191" t="s">
        <v>1643</v>
      </c>
      <c r="C64" s="219">
        <v>0.242865</v>
      </c>
      <c r="D64" s="219">
        <v>0.24279800000000001</v>
      </c>
      <c r="E64" s="219">
        <v>0.24349899999999999</v>
      </c>
      <c r="F64" s="219">
        <v>0.24379799999999999</v>
      </c>
      <c r="G64" s="219">
        <v>0.24415799999999999</v>
      </c>
      <c r="H64" s="219">
        <v>0.244395</v>
      </c>
      <c r="I64" s="219">
        <v>0.24457599999999999</v>
      </c>
      <c r="J64" s="219">
        <v>0.24472099999999999</v>
      </c>
      <c r="K64" s="219">
        <v>0.244897</v>
      </c>
      <c r="L64" s="219">
        <v>0.245087</v>
      </c>
      <c r="M64" s="219">
        <v>0.24512100000000001</v>
      </c>
      <c r="N64" s="219">
        <v>0.24534700000000001</v>
      </c>
      <c r="O64" s="219">
        <v>0.24531</v>
      </c>
      <c r="P64" s="219">
        <v>0.24528800000000001</v>
      </c>
      <c r="Q64" s="219">
        <v>0.24521599999999999</v>
      </c>
      <c r="R64" s="219">
        <v>0.24507699999999999</v>
      </c>
      <c r="S64" s="219">
        <v>0.244893</v>
      </c>
      <c r="T64" s="219">
        <v>0.24469299999999999</v>
      </c>
      <c r="U64" s="219">
        <v>0.24441099999999999</v>
      </c>
      <c r="V64" s="219">
        <v>0.24405099999999999</v>
      </c>
      <c r="W64" s="219">
        <v>0.243704</v>
      </c>
      <c r="X64" s="219">
        <v>0.243288</v>
      </c>
      <c r="Y64" s="219">
        <v>0.24282300000000001</v>
      </c>
      <c r="Z64" s="219">
        <v>0.24232400000000001</v>
      </c>
      <c r="AA64" s="219">
        <v>0.24179300000000001</v>
      </c>
      <c r="AB64" s="219">
        <v>0.24121300000000001</v>
      </c>
      <c r="AC64" s="219">
        <v>0.24063000000000001</v>
      </c>
      <c r="AD64" s="219">
        <v>0.240038</v>
      </c>
      <c r="AE64" s="219">
        <v>0.23940700000000001</v>
      </c>
      <c r="AF64" s="219">
        <v>0.238783</v>
      </c>
      <c r="AG64" s="219">
        <v>0.238148</v>
      </c>
      <c r="AH64" s="219">
        <v>0.237453</v>
      </c>
      <c r="AI64" s="219">
        <v>0.236735</v>
      </c>
      <c r="AJ64" s="219">
        <v>0.235959</v>
      </c>
      <c r="AK64" s="248">
        <v>-8.9300000000000002E-4</v>
      </c>
    </row>
    <row r="65" spans="1:37" x14ac:dyDescent="0.35">
      <c r="A65" s="251" t="s">
        <v>220</v>
      </c>
      <c r="B65" s="191" t="s">
        <v>1644</v>
      </c>
      <c r="C65" s="219">
        <v>2.5238839999999998</v>
      </c>
      <c r="D65" s="219">
        <v>2.543482</v>
      </c>
      <c r="E65" s="219">
        <v>2.5814349999999999</v>
      </c>
      <c r="F65" s="219">
        <v>2.6145100000000001</v>
      </c>
      <c r="G65" s="219">
        <v>2.6396380000000002</v>
      </c>
      <c r="H65" s="219">
        <v>2.6628729999999998</v>
      </c>
      <c r="I65" s="219">
        <v>2.6888260000000002</v>
      </c>
      <c r="J65" s="219">
        <v>2.7163870000000001</v>
      </c>
      <c r="K65" s="219">
        <v>2.7477559999999999</v>
      </c>
      <c r="L65" s="219">
        <v>2.778921</v>
      </c>
      <c r="M65" s="219">
        <v>2.8073380000000001</v>
      </c>
      <c r="N65" s="219">
        <v>2.8450899999999999</v>
      </c>
      <c r="O65" s="219">
        <v>2.875095</v>
      </c>
      <c r="P65" s="219">
        <v>2.9057219999999999</v>
      </c>
      <c r="Q65" s="219">
        <v>2.9377040000000001</v>
      </c>
      <c r="R65" s="219">
        <v>2.9689709999999998</v>
      </c>
      <c r="S65" s="219">
        <v>3.000346</v>
      </c>
      <c r="T65" s="219">
        <v>3.0331640000000002</v>
      </c>
      <c r="U65" s="219">
        <v>3.0650689999999998</v>
      </c>
      <c r="V65" s="219">
        <v>3.0961479999999999</v>
      </c>
      <c r="W65" s="219">
        <v>3.1276630000000001</v>
      </c>
      <c r="X65" s="219">
        <v>3.1599080000000002</v>
      </c>
      <c r="Y65" s="219">
        <v>3.191287</v>
      </c>
      <c r="Z65" s="219">
        <v>3.2230400000000001</v>
      </c>
      <c r="AA65" s="219">
        <v>3.2547139999999999</v>
      </c>
      <c r="AB65" s="219">
        <v>3.286702</v>
      </c>
      <c r="AC65" s="219">
        <v>3.3214679999999999</v>
      </c>
      <c r="AD65" s="219">
        <v>3.3566419999999999</v>
      </c>
      <c r="AE65" s="219">
        <v>3.3941919999999999</v>
      </c>
      <c r="AF65" s="219">
        <v>3.4316550000000001</v>
      </c>
      <c r="AG65" s="219">
        <v>3.47079</v>
      </c>
      <c r="AH65" s="219">
        <v>3.5097299999999998</v>
      </c>
      <c r="AI65" s="219">
        <v>3.5484209999999998</v>
      </c>
      <c r="AJ65" s="219">
        <v>3.5862970000000001</v>
      </c>
      <c r="AK65" s="248">
        <v>1.0795000000000001E-2</v>
      </c>
    </row>
    <row r="66" spans="1:37" x14ac:dyDescent="0.35">
      <c r="A66" s="251" t="s">
        <v>222</v>
      </c>
      <c r="B66" s="191" t="s">
        <v>1645</v>
      </c>
      <c r="C66" s="219">
        <v>0.53569599999999995</v>
      </c>
      <c r="D66" s="219">
        <v>0.55778399999999995</v>
      </c>
      <c r="E66" s="219">
        <v>0.58765699999999998</v>
      </c>
      <c r="F66" s="219">
        <v>0.58998700000000004</v>
      </c>
      <c r="G66" s="219">
        <v>0.58188300000000004</v>
      </c>
      <c r="H66" s="219">
        <v>0.57597500000000001</v>
      </c>
      <c r="I66" s="219">
        <v>0.55900700000000003</v>
      </c>
      <c r="J66" s="219">
        <v>0.54807499999999998</v>
      </c>
      <c r="K66" s="219">
        <v>0.54687799999999998</v>
      </c>
      <c r="L66" s="219">
        <v>0.545983</v>
      </c>
      <c r="M66" s="219">
        <v>0.54644199999999998</v>
      </c>
      <c r="N66" s="219">
        <v>0.55022199999999999</v>
      </c>
      <c r="O66" s="219">
        <v>0.55122300000000002</v>
      </c>
      <c r="P66" s="219">
        <v>0.55183000000000004</v>
      </c>
      <c r="Q66" s="219">
        <v>0.55240800000000001</v>
      </c>
      <c r="R66" s="219">
        <v>0.55295799999999995</v>
      </c>
      <c r="S66" s="219">
        <v>0.55348299999999995</v>
      </c>
      <c r="T66" s="219">
        <v>0.55398599999999998</v>
      </c>
      <c r="U66" s="219">
        <v>0.55446499999999999</v>
      </c>
      <c r="V66" s="219">
        <v>0.55493499999999996</v>
      </c>
      <c r="W66" s="219">
        <v>0.555392</v>
      </c>
      <c r="X66" s="219">
        <v>0.55583700000000003</v>
      </c>
      <c r="Y66" s="219">
        <v>0.55627099999999996</v>
      </c>
      <c r="Z66" s="219">
        <v>0.55669100000000005</v>
      </c>
      <c r="AA66" s="219">
        <v>0.55709799999999998</v>
      </c>
      <c r="AB66" s="219">
        <v>0.55749199999999999</v>
      </c>
      <c r="AC66" s="219">
        <v>0.55787399999999998</v>
      </c>
      <c r="AD66" s="219">
        <v>0.55823800000000001</v>
      </c>
      <c r="AE66" s="219">
        <v>0.558589</v>
      </c>
      <c r="AF66" s="219">
        <v>0.55892500000000001</v>
      </c>
      <c r="AG66" s="219">
        <v>0.55924499999999999</v>
      </c>
      <c r="AH66" s="219">
        <v>0.55955100000000002</v>
      </c>
      <c r="AI66" s="219">
        <v>0.55927000000000004</v>
      </c>
      <c r="AJ66" s="219">
        <v>0.55903400000000003</v>
      </c>
      <c r="AK66" s="248">
        <v>6.9999999999999994E-5</v>
      </c>
    </row>
    <row r="67" spans="1:37" x14ac:dyDescent="0.35">
      <c r="A67" s="251" t="s">
        <v>223</v>
      </c>
      <c r="B67" s="191" t="s">
        <v>1646</v>
      </c>
      <c r="C67" s="219">
        <v>0.13531799999999999</v>
      </c>
      <c r="D67" s="219">
        <v>0.13427900000000001</v>
      </c>
      <c r="E67" s="219">
        <v>0.13361700000000001</v>
      </c>
      <c r="F67" s="219">
        <v>0.13310900000000001</v>
      </c>
      <c r="G67" s="219">
        <v>0.132632</v>
      </c>
      <c r="H67" s="219">
        <v>0.13197600000000001</v>
      </c>
      <c r="I67" s="219">
        <v>0.13140299999999999</v>
      </c>
      <c r="J67" s="219">
        <v>0.13087499999999999</v>
      </c>
      <c r="K67" s="219">
        <v>0.130328</v>
      </c>
      <c r="L67" s="219">
        <v>0.12981899999999999</v>
      </c>
      <c r="M67" s="219">
        <v>0.12933700000000001</v>
      </c>
      <c r="N67" s="219">
        <v>0.128918</v>
      </c>
      <c r="O67" s="219">
        <v>0.128549</v>
      </c>
      <c r="P67" s="219">
        <v>0.128273</v>
      </c>
      <c r="Q67" s="219">
        <v>0.128138</v>
      </c>
      <c r="R67" s="219">
        <v>0.12799099999999999</v>
      </c>
      <c r="S67" s="219">
        <v>0.127887</v>
      </c>
      <c r="T67" s="219">
        <v>0.12790399999999999</v>
      </c>
      <c r="U67" s="219">
        <v>0.12790699999999999</v>
      </c>
      <c r="V67" s="219">
        <v>0.12789900000000001</v>
      </c>
      <c r="W67" s="219">
        <v>0.12792200000000001</v>
      </c>
      <c r="X67" s="219">
        <v>0.12796099999999999</v>
      </c>
      <c r="Y67" s="219">
        <v>0.12798300000000001</v>
      </c>
      <c r="Z67" s="219">
        <v>0.12801699999999999</v>
      </c>
      <c r="AA67" s="219">
        <v>0.128052</v>
      </c>
      <c r="AB67" s="219">
        <v>0.12812699999999999</v>
      </c>
      <c r="AC67" s="219">
        <v>0.12819900000000001</v>
      </c>
      <c r="AD67" s="219">
        <v>0.12831200000000001</v>
      </c>
      <c r="AE67" s="219">
        <v>0.12843199999999999</v>
      </c>
      <c r="AF67" s="219">
        <v>0.12853899999999999</v>
      </c>
      <c r="AG67" s="219">
        <v>0.128607</v>
      </c>
      <c r="AH67" s="219">
        <v>0.128636</v>
      </c>
      <c r="AI67" s="219">
        <v>0.12867700000000001</v>
      </c>
      <c r="AJ67" s="219">
        <v>0.12871099999999999</v>
      </c>
      <c r="AK67" s="248">
        <v>-1.323E-3</v>
      </c>
    </row>
    <row r="68" spans="1:37" x14ac:dyDescent="0.35">
      <c r="A68" s="251" t="s">
        <v>225</v>
      </c>
      <c r="B68" s="191" t="s">
        <v>1647</v>
      </c>
      <c r="C68" s="219">
        <v>0.67915400000000004</v>
      </c>
      <c r="D68" s="219">
        <v>0.704264</v>
      </c>
      <c r="E68" s="219">
        <v>0.69070699999999996</v>
      </c>
      <c r="F68" s="219">
        <v>0.67319200000000001</v>
      </c>
      <c r="G68" s="219">
        <v>0.66001200000000004</v>
      </c>
      <c r="H68" s="219">
        <v>0.64785300000000001</v>
      </c>
      <c r="I68" s="219">
        <v>0.64044500000000004</v>
      </c>
      <c r="J68" s="219">
        <v>0.64146599999999998</v>
      </c>
      <c r="K68" s="219">
        <v>0.65329499999999996</v>
      </c>
      <c r="L68" s="219">
        <v>0.65733299999999995</v>
      </c>
      <c r="M68" s="219">
        <v>0.66464699999999999</v>
      </c>
      <c r="N68" s="219">
        <v>0.67361899999999997</v>
      </c>
      <c r="O68" s="219">
        <v>0.68086199999999997</v>
      </c>
      <c r="P68" s="219">
        <v>0.68296500000000004</v>
      </c>
      <c r="Q68" s="219">
        <v>0.68536399999999997</v>
      </c>
      <c r="R68" s="219">
        <v>0.69249499999999997</v>
      </c>
      <c r="S68" s="219">
        <v>0.69311199999999995</v>
      </c>
      <c r="T68" s="219">
        <v>0.696353</v>
      </c>
      <c r="U68" s="219">
        <v>0.69771799999999995</v>
      </c>
      <c r="V68" s="219">
        <v>0.70013599999999998</v>
      </c>
      <c r="W68" s="219">
        <v>0.70037899999999997</v>
      </c>
      <c r="X68" s="219">
        <v>0.70328400000000002</v>
      </c>
      <c r="Y68" s="219">
        <v>0.70642099999999997</v>
      </c>
      <c r="Z68" s="219">
        <v>0.71111000000000002</v>
      </c>
      <c r="AA68" s="219">
        <v>0.71557800000000005</v>
      </c>
      <c r="AB68" s="219">
        <v>0.72145199999999998</v>
      </c>
      <c r="AC68" s="219">
        <v>0.72530799999999995</v>
      </c>
      <c r="AD68" s="219">
        <v>0.73130899999999999</v>
      </c>
      <c r="AE68" s="219">
        <v>0.73650300000000002</v>
      </c>
      <c r="AF68" s="219">
        <v>0.74035300000000004</v>
      </c>
      <c r="AG68" s="219">
        <v>0.74532799999999999</v>
      </c>
      <c r="AH68" s="219">
        <v>0.75127999999999995</v>
      </c>
      <c r="AI68" s="219">
        <v>0.75793100000000002</v>
      </c>
      <c r="AJ68" s="219">
        <v>0.76431800000000005</v>
      </c>
      <c r="AK68" s="248">
        <v>2.5600000000000002E-3</v>
      </c>
    </row>
    <row r="69" spans="1:37" x14ac:dyDescent="0.35">
      <c r="A69" s="251" t="s">
        <v>227</v>
      </c>
      <c r="B69" s="187" t="s">
        <v>1648</v>
      </c>
      <c r="C69" s="231">
        <v>27.94257</v>
      </c>
      <c r="D69" s="231">
        <v>28.026734999999999</v>
      </c>
      <c r="E69" s="231">
        <v>28.228846000000001</v>
      </c>
      <c r="F69" s="231">
        <v>27.903879</v>
      </c>
      <c r="G69" s="231">
        <v>27.644587999999999</v>
      </c>
      <c r="H69" s="231">
        <v>27.407357999999999</v>
      </c>
      <c r="I69" s="231">
        <v>27.073978</v>
      </c>
      <c r="J69" s="231">
        <v>26.727428</v>
      </c>
      <c r="K69" s="231">
        <v>26.389702</v>
      </c>
      <c r="L69" s="231">
        <v>26.114325999999998</v>
      </c>
      <c r="M69" s="231">
        <v>25.847538</v>
      </c>
      <c r="N69" s="231">
        <v>25.628876000000002</v>
      </c>
      <c r="O69" s="231">
        <v>25.394987</v>
      </c>
      <c r="P69" s="231">
        <v>25.164408000000002</v>
      </c>
      <c r="Q69" s="231">
        <v>24.965509000000001</v>
      </c>
      <c r="R69" s="231">
        <v>24.785954</v>
      </c>
      <c r="S69" s="231">
        <v>24.624352999999999</v>
      </c>
      <c r="T69" s="231">
        <v>24.494696000000001</v>
      </c>
      <c r="U69" s="231">
        <v>24.384067999999999</v>
      </c>
      <c r="V69" s="231">
        <v>24.330423</v>
      </c>
      <c r="W69" s="231">
        <v>24.306944000000001</v>
      </c>
      <c r="X69" s="231">
        <v>24.314841999999999</v>
      </c>
      <c r="Y69" s="231">
        <v>24.336559000000001</v>
      </c>
      <c r="Z69" s="231">
        <v>24.369378999999999</v>
      </c>
      <c r="AA69" s="231">
        <v>24.426242999999999</v>
      </c>
      <c r="AB69" s="231">
        <v>24.496666000000001</v>
      </c>
      <c r="AC69" s="231">
        <v>24.595482000000001</v>
      </c>
      <c r="AD69" s="231">
        <v>24.704312999999999</v>
      </c>
      <c r="AE69" s="231">
        <v>24.832108000000002</v>
      </c>
      <c r="AF69" s="231">
        <v>24.966904</v>
      </c>
      <c r="AG69" s="231">
        <v>25.119624999999999</v>
      </c>
      <c r="AH69" s="231">
        <v>25.272991000000001</v>
      </c>
      <c r="AI69" s="231">
        <v>25.417335999999999</v>
      </c>
      <c r="AJ69" s="231">
        <v>25.565608999999998</v>
      </c>
      <c r="AK69" s="221">
        <v>-2.8679999999999999E-3</v>
      </c>
    </row>
    <row r="71" spans="1:37" x14ac:dyDescent="0.35">
      <c r="A71" s="250"/>
      <c r="B71" s="187" t="s">
        <v>1649</v>
      </c>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c r="AD71" s="193"/>
      <c r="AE71" s="193"/>
      <c r="AF71" s="193"/>
      <c r="AG71" s="193"/>
      <c r="AH71" s="193"/>
      <c r="AI71" s="193"/>
      <c r="AJ71" s="193"/>
      <c r="AK71" s="193"/>
    </row>
    <row r="72" spans="1:37" x14ac:dyDescent="0.35">
      <c r="A72" s="251" t="s">
        <v>230</v>
      </c>
      <c r="B72" s="191" t="s">
        <v>1635</v>
      </c>
      <c r="C72" s="219">
        <v>8.3570670000000007</v>
      </c>
      <c r="D72" s="219">
        <v>8.3539349999999999</v>
      </c>
      <c r="E72" s="219">
        <v>8.3076089999999994</v>
      </c>
      <c r="F72" s="219">
        <v>8.2186229999999991</v>
      </c>
      <c r="G72" s="219">
        <v>8.0895259999999993</v>
      </c>
      <c r="H72" s="219">
        <v>7.9360229999999996</v>
      </c>
      <c r="I72" s="219">
        <v>7.7566699999999997</v>
      </c>
      <c r="J72" s="219">
        <v>7.5690900000000001</v>
      </c>
      <c r="K72" s="219">
        <v>7.3761210000000004</v>
      </c>
      <c r="L72" s="219">
        <v>7.2188210000000002</v>
      </c>
      <c r="M72" s="219">
        <v>7.0821639999999997</v>
      </c>
      <c r="N72" s="219">
        <v>6.9568019999999997</v>
      </c>
      <c r="O72" s="219">
        <v>6.8319229999999997</v>
      </c>
      <c r="P72" s="219">
        <v>6.7177870000000004</v>
      </c>
      <c r="Q72" s="219">
        <v>6.6090730000000004</v>
      </c>
      <c r="R72" s="219">
        <v>6.5074569999999996</v>
      </c>
      <c r="S72" s="219">
        <v>6.4145659999999998</v>
      </c>
      <c r="T72" s="219">
        <v>6.3313879999999996</v>
      </c>
      <c r="U72" s="219">
        <v>6.2531949999999998</v>
      </c>
      <c r="V72" s="219">
        <v>6.1960480000000002</v>
      </c>
      <c r="W72" s="219">
        <v>6.1511899999999997</v>
      </c>
      <c r="X72" s="219">
        <v>6.1163569999999998</v>
      </c>
      <c r="Y72" s="219">
        <v>6.0897269999999999</v>
      </c>
      <c r="Z72" s="219">
        <v>6.0710709999999999</v>
      </c>
      <c r="AA72" s="219">
        <v>6.0573420000000002</v>
      </c>
      <c r="AB72" s="219">
        <v>6.0499349999999996</v>
      </c>
      <c r="AC72" s="219">
        <v>6.0479339999999997</v>
      </c>
      <c r="AD72" s="219">
        <v>6.0520370000000003</v>
      </c>
      <c r="AE72" s="219">
        <v>6.059132</v>
      </c>
      <c r="AF72" s="219">
        <v>6.0667070000000001</v>
      </c>
      <c r="AG72" s="219">
        <v>6.0749329999999997</v>
      </c>
      <c r="AH72" s="219">
        <v>6.0858210000000001</v>
      </c>
      <c r="AI72" s="219">
        <v>6.103084</v>
      </c>
      <c r="AJ72" s="219">
        <v>6.1167850000000001</v>
      </c>
      <c r="AK72" s="248">
        <v>-9.6930000000000002E-3</v>
      </c>
    </row>
    <row r="73" spans="1:37" x14ac:dyDescent="0.35">
      <c r="A73" s="251" t="s">
        <v>232</v>
      </c>
      <c r="B73" s="191" t="s">
        <v>1636</v>
      </c>
      <c r="C73" s="219">
        <v>0.461895</v>
      </c>
      <c r="D73" s="219">
        <v>0.46984500000000001</v>
      </c>
      <c r="E73" s="219">
        <v>0.476047</v>
      </c>
      <c r="F73" s="219">
        <v>0.47814800000000002</v>
      </c>
      <c r="G73" s="219">
        <v>0.478209</v>
      </c>
      <c r="H73" s="219">
        <v>0.47764200000000001</v>
      </c>
      <c r="I73" s="219">
        <v>0.47696100000000002</v>
      </c>
      <c r="J73" s="219">
        <v>0.47654299999999999</v>
      </c>
      <c r="K73" s="219">
        <v>0.478605</v>
      </c>
      <c r="L73" s="219">
        <v>0.47937099999999999</v>
      </c>
      <c r="M73" s="219">
        <v>0.48023900000000003</v>
      </c>
      <c r="N73" s="219">
        <v>0.48210500000000001</v>
      </c>
      <c r="O73" s="219">
        <v>0.48331299999999999</v>
      </c>
      <c r="P73" s="219">
        <v>0.48476900000000001</v>
      </c>
      <c r="Q73" s="219">
        <v>0.48663200000000001</v>
      </c>
      <c r="R73" s="219">
        <v>0.48895699999999997</v>
      </c>
      <c r="S73" s="219">
        <v>0.49220199999999997</v>
      </c>
      <c r="T73" s="219">
        <v>0.49682100000000001</v>
      </c>
      <c r="U73" s="219">
        <v>0.50174399999999997</v>
      </c>
      <c r="V73" s="219">
        <v>0.50734599999999996</v>
      </c>
      <c r="W73" s="219">
        <v>0.513656</v>
      </c>
      <c r="X73" s="219">
        <v>0.52018699999999995</v>
      </c>
      <c r="Y73" s="219">
        <v>0.52609600000000001</v>
      </c>
      <c r="Z73" s="219">
        <v>0.53204899999999999</v>
      </c>
      <c r="AA73" s="219">
        <v>0.537721</v>
      </c>
      <c r="AB73" s="219">
        <v>0.54346099999999997</v>
      </c>
      <c r="AC73" s="219">
        <v>0.54929799999999995</v>
      </c>
      <c r="AD73" s="219">
        <v>0.55602099999999999</v>
      </c>
      <c r="AE73" s="219">
        <v>0.56367699999999998</v>
      </c>
      <c r="AF73" s="219">
        <v>0.57010700000000003</v>
      </c>
      <c r="AG73" s="219">
        <v>0.57577999999999996</v>
      </c>
      <c r="AH73" s="219">
        <v>0.58205200000000001</v>
      </c>
      <c r="AI73" s="219">
        <v>0.59025700000000003</v>
      </c>
      <c r="AJ73" s="219">
        <v>0.59835700000000003</v>
      </c>
      <c r="AK73" s="248">
        <v>7.5839999999999996E-3</v>
      </c>
    </row>
    <row r="74" spans="1:37" x14ac:dyDescent="0.35">
      <c r="A74" s="251" t="s">
        <v>233</v>
      </c>
      <c r="B74" s="191" t="s">
        <v>1637</v>
      </c>
      <c r="C74" s="219">
        <v>0.114317</v>
      </c>
      <c r="D74" s="219">
        <v>0.11476</v>
      </c>
      <c r="E74" s="219">
        <v>0.11513900000000001</v>
      </c>
      <c r="F74" s="219">
        <v>0.11552900000000001</v>
      </c>
      <c r="G74" s="219">
        <v>0.11588900000000001</v>
      </c>
      <c r="H74" s="219">
        <v>0.116242</v>
      </c>
      <c r="I74" s="219">
        <v>0.11659799999999999</v>
      </c>
      <c r="J74" s="219">
        <v>0.11692</v>
      </c>
      <c r="K74" s="219">
        <v>0.117326</v>
      </c>
      <c r="L74" s="219">
        <v>0.11769300000000001</v>
      </c>
      <c r="M74" s="219">
        <v>0.118046</v>
      </c>
      <c r="N74" s="219">
        <v>0.118423</v>
      </c>
      <c r="O74" s="219">
        <v>0.118812</v>
      </c>
      <c r="P74" s="219">
        <v>0.119135</v>
      </c>
      <c r="Q74" s="219">
        <v>0.119446</v>
      </c>
      <c r="R74" s="219">
        <v>0.119745</v>
      </c>
      <c r="S74" s="219">
        <v>0.119972</v>
      </c>
      <c r="T74" s="219">
        <v>0.120209</v>
      </c>
      <c r="U74" s="219">
        <v>0.120407</v>
      </c>
      <c r="V74" s="219">
        <v>0.120587</v>
      </c>
      <c r="W74" s="219">
        <v>0.120737</v>
      </c>
      <c r="X74" s="219">
        <v>0.12087100000000001</v>
      </c>
      <c r="Y74" s="219">
        <v>0.12098299999999999</v>
      </c>
      <c r="Z74" s="219">
        <v>0.121072</v>
      </c>
      <c r="AA74" s="219">
        <v>0.12113500000000001</v>
      </c>
      <c r="AB74" s="219">
        <v>0.12118</v>
      </c>
      <c r="AC74" s="219">
        <v>0.121198</v>
      </c>
      <c r="AD74" s="219">
        <v>0.121207</v>
      </c>
      <c r="AE74" s="219">
        <v>0.121198</v>
      </c>
      <c r="AF74" s="219">
        <v>0.12119000000000001</v>
      </c>
      <c r="AG74" s="219">
        <v>0.12119099999999999</v>
      </c>
      <c r="AH74" s="219">
        <v>0.121209</v>
      </c>
      <c r="AI74" s="219">
        <v>0.121258</v>
      </c>
      <c r="AJ74" s="219">
        <v>0.121337</v>
      </c>
      <c r="AK74" s="248">
        <v>1.743E-3</v>
      </c>
    </row>
    <row r="75" spans="1:37" x14ac:dyDescent="0.35">
      <c r="A75" s="251" t="s">
        <v>234</v>
      </c>
      <c r="B75" s="191" t="s">
        <v>1638</v>
      </c>
      <c r="C75" s="219">
        <v>2.7160069999999998</v>
      </c>
      <c r="D75" s="219">
        <v>2.7514889999999999</v>
      </c>
      <c r="E75" s="219">
        <v>2.7956270000000001</v>
      </c>
      <c r="F75" s="219">
        <v>2.801202</v>
      </c>
      <c r="G75" s="219">
        <v>2.7933409999999999</v>
      </c>
      <c r="H75" s="219">
        <v>2.7925719999999998</v>
      </c>
      <c r="I75" s="219">
        <v>2.7923279999999999</v>
      </c>
      <c r="J75" s="219">
        <v>2.7865319999999998</v>
      </c>
      <c r="K75" s="219">
        <v>2.7798769999999999</v>
      </c>
      <c r="L75" s="219">
        <v>2.771582</v>
      </c>
      <c r="M75" s="219">
        <v>2.7526609999999998</v>
      </c>
      <c r="N75" s="219">
        <v>2.7370450000000002</v>
      </c>
      <c r="O75" s="219">
        <v>2.716828</v>
      </c>
      <c r="P75" s="219">
        <v>2.6957179999999998</v>
      </c>
      <c r="Q75" s="219">
        <v>2.6808909999999999</v>
      </c>
      <c r="R75" s="219">
        <v>2.665842</v>
      </c>
      <c r="S75" s="219">
        <v>2.6529590000000001</v>
      </c>
      <c r="T75" s="219">
        <v>2.648333</v>
      </c>
      <c r="U75" s="219">
        <v>2.6520820000000001</v>
      </c>
      <c r="V75" s="219">
        <v>2.6581860000000002</v>
      </c>
      <c r="W75" s="219">
        <v>2.66927</v>
      </c>
      <c r="X75" s="219">
        <v>2.6827860000000001</v>
      </c>
      <c r="Y75" s="219">
        <v>2.6957460000000002</v>
      </c>
      <c r="Z75" s="219">
        <v>2.7061679999999999</v>
      </c>
      <c r="AA75" s="219">
        <v>2.7223459999999999</v>
      </c>
      <c r="AB75" s="219">
        <v>2.7397399999999998</v>
      </c>
      <c r="AC75" s="219">
        <v>2.7604329999999999</v>
      </c>
      <c r="AD75" s="219">
        <v>2.7856770000000002</v>
      </c>
      <c r="AE75" s="219">
        <v>2.8128760000000002</v>
      </c>
      <c r="AF75" s="219">
        <v>2.842768</v>
      </c>
      <c r="AG75" s="219">
        <v>2.8770090000000001</v>
      </c>
      <c r="AH75" s="219">
        <v>2.911673</v>
      </c>
      <c r="AI75" s="219">
        <v>2.9400979999999999</v>
      </c>
      <c r="AJ75" s="219">
        <v>2.971311</v>
      </c>
      <c r="AK75" s="248">
        <v>2.405E-3</v>
      </c>
    </row>
    <row r="76" spans="1:37" x14ac:dyDescent="0.35">
      <c r="A76" s="251" t="s">
        <v>235</v>
      </c>
      <c r="B76" s="191" t="s">
        <v>1639</v>
      </c>
      <c r="C76" s="219">
        <v>2.2033000000000001E-2</v>
      </c>
      <c r="D76" s="219">
        <v>2.2152999999999999E-2</v>
      </c>
      <c r="E76" s="219">
        <v>2.2502000000000001E-2</v>
      </c>
      <c r="F76" s="219">
        <v>2.2779000000000001E-2</v>
      </c>
      <c r="G76" s="219">
        <v>2.3067000000000001E-2</v>
      </c>
      <c r="H76" s="219">
        <v>2.3337E-2</v>
      </c>
      <c r="I76" s="219">
        <v>2.3605000000000001E-2</v>
      </c>
      <c r="J76" s="219">
        <v>2.3871E-2</v>
      </c>
      <c r="K76" s="219">
        <v>2.4159E-2</v>
      </c>
      <c r="L76" s="219">
        <v>2.4451000000000001E-2</v>
      </c>
      <c r="M76" s="219">
        <v>2.4708999999999998E-2</v>
      </c>
      <c r="N76" s="219">
        <v>2.503E-2</v>
      </c>
      <c r="O76" s="219">
        <v>2.5260000000000001E-2</v>
      </c>
      <c r="P76" s="219">
        <v>2.5547E-2</v>
      </c>
      <c r="Q76" s="219">
        <v>2.5814E-2</v>
      </c>
      <c r="R76" s="219">
        <v>2.6085000000000001E-2</v>
      </c>
      <c r="S76" s="219">
        <v>2.6365E-2</v>
      </c>
      <c r="T76" s="219">
        <v>2.6641000000000001E-2</v>
      </c>
      <c r="U76" s="219">
        <v>2.6911000000000001E-2</v>
      </c>
      <c r="V76" s="219">
        <v>2.7168000000000001E-2</v>
      </c>
      <c r="W76" s="219">
        <v>2.7444E-2</v>
      </c>
      <c r="X76" s="219">
        <v>2.7706000000000001E-2</v>
      </c>
      <c r="Y76" s="219">
        <v>2.7962000000000001E-2</v>
      </c>
      <c r="Z76" s="219">
        <v>2.8215E-2</v>
      </c>
      <c r="AA76" s="219">
        <v>2.8472999999999998E-2</v>
      </c>
      <c r="AB76" s="219">
        <v>2.8719999999999999E-2</v>
      </c>
      <c r="AC76" s="219">
        <v>2.8978E-2</v>
      </c>
      <c r="AD76" s="219">
        <v>2.9238E-2</v>
      </c>
      <c r="AE76" s="219">
        <v>2.9489999999999999E-2</v>
      </c>
      <c r="AF76" s="219">
        <v>2.9739999999999999E-2</v>
      </c>
      <c r="AG76" s="219">
        <v>2.9998E-2</v>
      </c>
      <c r="AH76" s="219">
        <v>3.0242999999999999E-2</v>
      </c>
      <c r="AI76" s="219">
        <v>3.0491000000000001E-2</v>
      </c>
      <c r="AJ76" s="219">
        <v>3.0724999999999999E-2</v>
      </c>
      <c r="AK76" s="248">
        <v>1.0272999999999999E-2</v>
      </c>
    </row>
    <row r="77" spans="1:37" x14ac:dyDescent="0.35">
      <c r="A77" s="251" t="s">
        <v>236</v>
      </c>
      <c r="B77" s="191" t="s">
        <v>1640</v>
      </c>
      <c r="C77" s="219">
        <v>0.247806</v>
      </c>
      <c r="D77" s="219">
        <v>0.24640999999999999</v>
      </c>
      <c r="E77" s="219">
        <v>0.248031</v>
      </c>
      <c r="F77" s="219">
        <v>0.241643</v>
      </c>
      <c r="G77" s="219">
        <v>0.239089</v>
      </c>
      <c r="H77" s="219">
        <v>0.23643800000000001</v>
      </c>
      <c r="I77" s="219">
        <v>0.234871</v>
      </c>
      <c r="J77" s="219">
        <v>0.235787</v>
      </c>
      <c r="K77" s="219">
        <v>0.236205</v>
      </c>
      <c r="L77" s="219">
        <v>0.23671300000000001</v>
      </c>
      <c r="M77" s="219">
        <v>0.23600699999999999</v>
      </c>
      <c r="N77" s="219">
        <v>0.23603099999999999</v>
      </c>
      <c r="O77" s="219">
        <v>0.239233</v>
      </c>
      <c r="P77" s="219">
        <v>0.241282</v>
      </c>
      <c r="Q77" s="219">
        <v>0.24030399999999999</v>
      </c>
      <c r="R77" s="219">
        <v>0.23915700000000001</v>
      </c>
      <c r="S77" s="219">
        <v>0.23916699999999999</v>
      </c>
      <c r="T77" s="219">
        <v>0.23778099999999999</v>
      </c>
      <c r="U77" s="219">
        <v>0.237928</v>
      </c>
      <c r="V77" s="219">
        <v>0.23838699999999999</v>
      </c>
      <c r="W77" s="219">
        <v>0.23827699999999999</v>
      </c>
      <c r="X77" s="219">
        <v>0.23864199999999999</v>
      </c>
      <c r="Y77" s="219">
        <v>0.23896600000000001</v>
      </c>
      <c r="Z77" s="219">
        <v>0.23909900000000001</v>
      </c>
      <c r="AA77" s="219">
        <v>0.23912800000000001</v>
      </c>
      <c r="AB77" s="219">
        <v>0.238871</v>
      </c>
      <c r="AC77" s="219">
        <v>0.23844499999999999</v>
      </c>
      <c r="AD77" s="219">
        <v>0.238648</v>
      </c>
      <c r="AE77" s="219">
        <v>0.239036</v>
      </c>
      <c r="AF77" s="219">
        <v>0.23886399999999999</v>
      </c>
      <c r="AG77" s="219">
        <v>0.239014</v>
      </c>
      <c r="AH77" s="219">
        <v>0.239428</v>
      </c>
      <c r="AI77" s="219">
        <v>0.23977000000000001</v>
      </c>
      <c r="AJ77" s="219">
        <v>0.24032000000000001</v>
      </c>
      <c r="AK77" s="248">
        <v>-7.8200000000000003E-4</v>
      </c>
    </row>
    <row r="78" spans="1:37" x14ac:dyDescent="0.35">
      <c r="A78" s="251" t="s">
        <v>237</v>
      </c>
      <c r="B78" s="191" t="s">
        <v>1641</v>
      </c>
      <c r="C78" s="219">
        <v>4.4738E-2</v>
      </c>
      <c r="D78" s="219">
        <v>4.4123999999999997E-2</v>
      </c>
      <c r="E78" s="219">
        <v>4.3216999999999998E-2</v>
      </c>
      <c r="F78" s="219">
        <v>4.1954999999999999E-2</v>
      </c>
      <c r="G78" s="219">
        <v>4.0583000000000001E-2</v>
      </c>
      <c r="H78" s="219">
        <v>3.95E-2</v>
      </c>
      <c r="I78" s="219">
        <v>3.8374999999999999E-2</v>
      </c>
      <c r="J78" s="219">
        <v>3.7148E-2</v>
      </c>
      <c r="K78" s="219">
        <v>3.5996E-2</v>
      </c>
      <c r="L78" s="219">
        <v>3.4914000000000001E-2</v>
      </c>
      <c r="M78" s="219">
        <v>3.3826000000000002E-2</v>
      </c>
      <c r="N78" s="219">
        <v>3.2674000000000002E-2</v>
      </c>
      <c r="O78" s="219">
        <v>3.1536000000000002E-2</v>
      </c>
      <c r="P78" s="219">
        <v>3.0388999999999999E-2</v>
      </c>
      <c r="Q78" s="219">
        <v>2.9779E-2</v>
      </c>
      <c r="R78" s="219">
        <v>2.9134E-2</v>
      </c>
      <c r="S78" s="219">
        <v>2.8524000000000001E-2</v>
      </c>
      <c r="T78" s="219">
        <v>2.7947E-2</v>
      </c>
      <c r="U78" s="219">
        <v>2.7394000000000002E-2</v>
      </c>
      <c r="V78" s="219">
        <v>2.6823E-2</v>
      </c>
      <c r="W78" s="219">
        <v>2.6329000000000002E-2</v>
      </c>
      <c r="X78" s="219">
        <v>2.5818000000000001E-2</v>
      </c>
      <c r="Y78" s="219">
        <v>2.5295000000000002E-2</v>
      </c>
      <c r="Z78" s="219">
        <v>2.4756E-2</v>
      </c>
      <c r="AA78" s="219">
        <v>2.4487999999999999E-2</v>
      </c>
      <c r="AB78" s="219">
        <v>2.4220999999999999E-2</v>
      </c>
      <c r="AC78" s="219">
        <v>2.3917999999999998E-2</v>
      </c>
      <c r="AD78" s="219">
        <v>2.3654999999999999E-2</v>
      </c>
      <c r="AE78" s="219">
        <v>2.3396E-2</v>
      </c>
      <c r="AF78" s="219">
        <v>2.3165999999999999E-2</v>
      </c>
      <c r="AG78" s="219">
        <v>2.2922000000000001E-2</v>
      </c>
      <c r="AH78" s="219">
        <v>2.2710999999999999E-2</v>
      </c>
      <c r="AI78" s="219">
        <v>2.2445E-2</v>
      </c>
      <c r="AJ78" s="219">
        <v>2.2214000000000001E-2</v>
      </c>
      <c r="AK78" s="248">
        <v>-2.1218000000000001E-2</v>
      </c>
    </row>
    <row r="79" spans="1:37" x14ac:dyDescent="0.35">
      <c r="A79" s="251" t="s">
        <v>238</v>
      </c>
      <c r="B79" s="191" t="s">
        <v>1642</v>
      </c>
      <c r="C79" s="219">
        <v>0.42943900000000002</v>
      </c>
      <c r="D79" s="219">
        <v>0.41117599999999999</v>
      </c>
      <c r="E79" s="219">
        <v>0.46818199999999999</v>
      </c>
      <c r="F79" s="219">
        <v>0.39518500000000001</v>
      </c>
      <c r="G79" s="219">
        <v>0.39383200000000002</v>
      </c>
      <c r="H79" s="219">
        <v>0.415271</v>
      </c>
      <c r="I79" s="219">
        <v>0.41963800000000001</v>
      </c>
      <c r="J79" s="219">
        <v>0.42189599999999999</v>
      </c>
      <c r="K79" s="219">
        <v>0.42400599999999999</v>
      </c>
      <c r="L79" s="219">
        <v>0.42254700000000001</v>
      </c>
      <c r="M79" s="219">
        <v>0.421323</v>
      </c>
      <c r="N79" s="219">
        <v>0.42074600000000001</v>
      </c>
      <c r="O79" s="219">
        <v>0.42152099999999998</v>
      </c>
      <c r="P79" s="219">
        <v>0.418769</v>
      </c>
      <c r="Q79" s="219">
        <v>0.41855799999999999</v>
      </c>
      <c r="R79" s="219">
        <v>0.41854599999999997</v>
      </c>
      <c r="S79" s="219">
        <v>0.41857899999999998</v>
      </c>
      <c r="T79" s="219">
        <v>0.41833900000000002</v>
      </c>
      <c r="U79" s="219">
        <v>0.413132</v>
      </c>
      <c r="V79" s="219">
        <v>0.41299400000000003</v>
      </c>
      <c r="W79" s="219">
        <v>0.41191800000000001</v>
      </c>
      <c r="X79" s="219">
        <v>0.41175400000000001</v>
      </c>
      <c r="Y79" s="219">
        <v>0.41162500000000002</v>
      </c>
      <c r="Z79" s="219">
        <v>0.41157500000000002</v>
      </c>
      <c r="AA79" s="219">
        <v>0.41139300000000001</v>
      </c>
      <c r="AB79" s="219">
        <v>0.41084100000000001</v>
      </c>
      <c r="AC79" s="219">
        <v>0.41347400000000001</v>
      </c>
      <c r="AD79" s="219">
        <v>0.41115600000000002</v>
      </c>
      <c r="AE79" s="219">
        <v>0.411408</v>
      </c>
      <c r="AF79" s="219">
        <v>0.41030800000000001</v>
      </c>
      <c r="AG79" s="219">
        <v>0.410416</v>
      </c>
      <c r="AH79" s="219">
        <v>0.41064800000000001</v>
      </c>
      <c r="AI79" s="219">
        <v>0.41114299999999998</v>
      </c>
      <c r="AJ79" s="219">
        <v>0.41126200000000002</v>
      </c>
      <c r="AK79" s="248">
        <v>6.9999999999999999E-6</v>
      </c>
    </row>
    <row r="80" spans="1:37" x14ac:dyDescent="0.35">
      <c r="A80" s="251" t="s">
        <v>239</v>
      </c>
      <c r="B80" s="191" t="s">
        <v>1643</v>
      </c>
      <c r="C80" s="219">
        <v>0.13158600000000001</v>
      </c>
      <c r="D80" s="219">
        <v>0.13158600000000001</v>
      </c>
      <c r="E80" s="219">
        <v>0.13194800000000001</v>
      </c>
      <c r="F80" s="219">
        <v>0.132101</v>
      </c>
      <c r="G80" s="219">
        <v>0.13231999999999999</v>
      </c>
      <c r="H80" s="219">
        <v>0.13250200000000001</v>
      </c>
      <c r="I80" s="219">
        <v>0.13266600000000001</v>
      </c>
      <c r="J80" s="219">
        <v>0.132766</v>
      </c>
      <c r="K80" s="219">
        <v>0.13287499999999999</v>
      </c>
      <c r="L80" s="219">
        <v>0.132989</v>
      </c>
      <c r="M80" s="219">
        <v>0.13302</v>
      </c>
      <c r="N80" s="219">
        <v>0.13315299999999999</v>
      </c>
      <c r="O80" s="219">
        <v>0.13314500000000001</v>
      </c>
      <c r="P80" s="219">
        <v>0.133131</v>
      </c>
      <c r="Q80" s="219">
        <v>0.13311100000000001</v>
      </c>
      <c r="R80" s="219">
        <v>0.133046</v>
      </c>
      <c r="S80" s="219">
        <v>0.13295199999999999</v>
      </c>
      <c r="T80" s="219">
        <v>0.132859</v>
      </c>
      <c r="U80" s="219">
        <v>0.13272400000000001</v>
      </c>
      <c r="V80" s="219">
        <v>0.132549</v>
      </c>
      <c r="W80" s="219">
        <v>0.132382</v>
      </c>
      <c r="X80" s="219">
        <v>0.13217799999999999</v>
      </c>
      <c r="Y80" s="219">
        <v>0.13195399999999999</v>
      </c>
      <c r="Z80" s="219">
        <v>0.131713</v>
      </c>
      <c r="AA80" s="219">
        <v>0.13145899999999999</v>
      </c>
      <c r="AB80" s="219">
        <v>0.13117799999999999</v>
      </c>
      <c r="AC80" s="219">
        <v>0.13090399999999999</v>
      </c>
      <c r="AD80" s="219">
        <v>0.13062399999999999</v>
      </c>
      <c r="AE80" s="219">
        <v>0.130325</v>
      </c>
      <c r="AF80" s="219">
        <v>0.13003500000000001</v>
      </c>
      <c r="AG80" s="219">
        <v>0.12975100000000001</v>
      </c>
      <c r="AH80" s="219">
        <v>0.12944</v>
      </c>
      <c r="AI80" s="219">
        <v>0.12912299999999999</v>
      </c>
      <c r="AJ80" s="219">
        <v>0.12870000000000001</v>
      </c>
      <c r="AK80" s="248">
        <v>-6.9300000000000004E-4</v>
      </c>
    </row>
    <row r="81" spans="1:37" x14ac:dyDescent="0.35">
      <c r="A81" s="251" t="s">
        <v>240</v>
      </c>
      <c r="B81" s="191" t="s">
        <v>1644</v>
      </c>
      <c r="C81" s="219">
        <v>1.220852</v>
      </c>
      <c r="D81" s="219">
        <v>1.230324</v>
      </c>
      <c r="E81" s="219">
        <v>1.2486600000000001</v>
      </c>
      <c r="F81" s="219">
        <v>1.26464</v>
      </c>
      <c r="G81" s="219">
        <v>1.276783</v>
      </c>
      <c r="H81" s="219">
        <v>1.288014</v>
      </c>
      <c r="I81" s="219">
        <v>1.3005599999999999</v>
      </c>
      <c r="J81" s="219">
        <v>1.313879</v>
      </c>
      <c r="K81" s="219">
        <v>1.329037</v>
      </c>
      <c r="L81" s="219">
        <v>1.344096</v>
      </c>
      <c r="M81" s="219">
        <v>1.357828</v>
      </c>
      <c r="N81" s="219">
        <v>1.3760699999999999</v>
      </c>
      <c r="O81" s="219">
        <v>1.3905700000000001</v>
      </c>
      <c r="P81" s="219">
        <v>1.405368</v>
      </c>
      <c r="Q81" s="219">
        <v>1.4208229999999999</v>
      </c>
      <c r="R81" s="219">
        <v>1.435932</v>
      </c>
      <c r="S81" s="219">
        <v>1.451093</v>
      </c>
      <c r="T81" s="219">
        <v>1.466952</v>
      </c>
      <c r="U81" s="219">
        <v>1.48237</v>
      </c>
      <c r="V81" s="219">
        <v>1.4973890000000001</v>
      </c>
      <c r="W81" s="219">
        <v>1.5126189999999999</v>
      </c>
      <c r="X81" s="219">
        <v>1.5282009999999999</v>
      </c>
      <c r="Y81" s="219">
        <v>1.543366</v>
      </c>
      <c r="Z81" s="219">
        <v>1.5587120000000001</v>
      </c>
      <c r="AA81" s="219">
        <v>1.57402</v>
      </c>
      <c r="AB81" s="219">
        <v>1.58948</v>
      </c>
      <c r="AC81" s="219">
        <v>1.6062829999999999</v>
      </c>
      <c r="AD81" s="219">
        <v>1.6232819999999999</v>
      </c>
      <c r="AE81" s="219">
        <v>1.6414299999999999</v>
      </c>
      <c r="AF81" s="219">
        <v>1.659537</v>
      </c>
      <c r="AG81" s="219">
        <v>1.678453</v>
      </c>
      <c r="AH81" s="219">
        <v>1.6972750000000001</v>
      </c>
      <c r="AI81" s="219">
        <v>1.7159770000000001</v>
      </c>
      <c r="AJ81" s="219">
        <v>1.7342789999999999</v>
      </c>
      <c r="AK81" s="248">
        <v>1.0786E-2</v>
      </c>
    </row>
    <row r="82" spans="1:37" x14ac:dyDescent="0.35">
      <c r="A82" s="251" t="s">
        <v>241</v>
      </c>
      <c r="B82" s="191" t="s">
        <v>1645</v>
      </c>
      <c r="C82" s="219">
        <v>0.257023</v>
      </c>
      <c r="D82" s="219">
        <v>0.267681</v>
      </c>
      <c r="E82" s="219">
        <v>0.28170699999999999</v>
      </c>
      <c r="F82" s="219">
        <v>0.28296199999999999</v>
      </c>
      <c r="G82" s="219">
        <v>0.27919899999999997</v>
      </c>
      <c r="H82" s="219">
        <v>0.27635799999999999</v>
      </c>
      <c r="I82" s="219">
        <v>0.26822800000000002</v>
      </c>
      <c r="J82" s="219">
        <v>0.26296999999999998</v>
      </c>
      <c r="K82" s="219">
        <v>0.26240599999999997</v>
      </c>
      <c r="L82" s="219">
        <v>0.26197100000000001</v>
      </c>
      <c r="M82" s="219">
        <v>0.26218000000000002</v>
      </c>
      <c r="N82" s="219">
        <v>0.263992</v>
      </c>
      <c r="O82" s="219">
        <v>0.26448300000000002</v>
      </c>
      <c r="P82" s="219">
        <v>0.26477400000000001</v>
      </c>
      <c r="Q82" s="219">
        <v>0.26505099999999998</v>
      </c>
      <c r="R82" s="219">
        <v>0.265316</v>
      </c>
      <c r="S82" s="219">
        <v>0.26555899999999999</v>
      </c>
      <c r="T82" s="219">
        <v>0.26580999999999999</v>
      </c>
      <c r="U82" s="219">
        <v>0.26604100000000003</v>
      </c>
      <c r="V82" s="219">
        <v>0.26626899999999998</v>
      </c>
      <c r="W82" s="219">
        <v>0.266486</v>
      </c>
      <c r="X82" s="219">
        <v>0.26670100000000002</v>
      </c>
      <c r="Y82" s="219">
        <v>0.26690999999999998</v>
      </c>
      <c r="Z82" s="219">
        <v>0.26711200000000002</v>
      </c>
      <c r="AA82" s="219">
        <v>0.26730700000000002</v>
      </c>
      <c r="AB82" s="219">
        <v>0.26749800000000001</v>
      </c>
      <c r="AC82" s="219">
        <v>0.26767999999999997</v>
      </c>
      <c r="AD82" s="219">
        <v>0.26785700000000001</v>
      </c>
      <c r="AE82" s="219">
        <v>0.26802599999999999</v>
      </c>
      <c r="AF82" s="219">
        <v>0.26818799999999998</v>
      </c>
      <c r="AG82" s="219">
        <v>0.26834400000000003</v>
      </c>
      <c r="AH82" s="219">
        <v>0.26849099999999998</v>
      </c>
      <c r="AI82" s="219">
        <v>0.26835799999999999</v>
      </c>
      <c r="AJ82" s="219">
        <v>0.26824700000000001</v>
      </c>
      <c r="AK82" s="248">
        <v>6.6000000000000005E-5</v>
      </c>
    </row>
    <row r="83" spans="1:37" x14ac:dyDescent="0.35">
      <c r="A83" s="251" t="s">
        <v>242</v>
      </c>
      <c r="B83" s="191" t="s">
        <v>1646</v>
      </c>
      <c r="C83" s="219">
        <v>6.3920000000000005E-2</v>
      </c>
      <c r="D83" s="219">
        <v>6.3428999999999999E-2</v>
      </c>
      <c r="E83" s="219">
        <v>6.3116000000000005E-2</v>
      </c>
      <c r="F83" s="219">
        <v>6.2876000000000001E-2</v>
      </c>
      <c r="G83" s="219">
        <v>6.2650999999999998E-2</v>
      </c>
      <c r="H83" s="219">
        <v>6.2341000000000001E-2</v>
      </c>
      <c r="I83" s="219">
        <v>6.207E-2</v>
      </c>
      <c r="J83" s="219">
        <v>6.1821000000000001E-2</v>
      </c>
      <c r="K83" s="219">
        <v>6.1561999999999999E-2</v>
      </c>
      <c r="L83" s="219">
        <v>6.1322000000000002E-2</v>
      </c>
      <c r="M83" s="219">
        <v>6.1094000000000002E-2</v>
      </c>
      <c r="N83" s="219">
        <v>6.0897E-2</v>
      </c>
      <c r="O83" s="219">
        <v>6.0721999999999998E-2</v>
      </c>
      <c r="P83" s="219">
        <v>6.0592E-2</v>
      </c>
      <c r="Q83" s="219">
        <v>6.0527999999999998E-2</v>
      </c>
      <c r="R83" s="219">
        <v>6.0457999999999998E-2</v>
      </c>
      <c r="S83" s="219">
        <v>6.0409999999999998E-2</v>
      </c>
      <c r="T83" s="219">
        <v>6.0416999999999998E-2</v>
      </c>
      <c r="U83" s="219">
        <v>6.0419E-2</v>
      </c>
      <c r="V83" s="219">
        <v>6.0415000000000003E-2</v>
      </c>
      <c r="W83" s="219">
        <v>6.0426000000000001E-2</v>
      </c>
      <c r="X83" s="219">
        <v>6.0444999999999999E-2</v>
      </c>
      <c r="Y83" s="219">
        <v>6.0455000000000002E-2</v>
      </c>
      <c r="Z83" s="219">
        <v>6.0470999999999997E-2</v>
      </c>
      <c r="AA83" s="219">
        <v>6.0488E-2</v>
      </c>
      <c r="AB83" s="219">
        <v>6.0523E-2</v>
      </c>
      <c r="AC83" s="219">
        <v>6.0557E-2</v>
      </c>
      <c r="AD83" s="219">
        <v>6.0609999999999997E-2</v>
      </c>
      <c r="AE83" s="219">
        <v>6.0666999999999999E-2</v>
      </c>
      <c r="AF83" s="219">
        <v>6.0717E-2</v>
      </c>
      <c r="AG83" s="219">
        <v>6.0749999999999998E-2</v>
      </c>
      <c r="AH83" s="219">
        <v>6.0762999999999998E-2</v>
      </c>
      <c r="AI83" s="219">
        <v>6.0782999999999997E-2</v>
      </c>
      <c r="AJ83" s="219">
        <v>6.0798999999999999E-2</v>
      </c>
      <c r="AK83" s="248">
        <v>-1.323E-3</v>
      </c>
    </row>
    <row r="84" spans="1:37" x14ac:dyDescent="0.35">
      <c r="A84" s="251" t="s">
        <v>243</v>
      </c>
      <c r="B84" s="191" t="s">
        <v>1647</v>
      </c>
      <c r="C84" s="219">
        <v>0.32080900000000001</v>
      </c>
      <c r="D84" s="219">
        <v>0.33267099999999999</v>
      </c>
      <c r="E84" s="219">
        <v>0.32626699999999997</v>
      </c>
      <c r="F84" s="219">
        <v>0.31799300000000003</v>
      </c>
      <c r="G84" s="219">
        <v>0.31176799999999999</v>
      </c>
      <c r="H84" s="219">
        <v>0.30602400000000002</v>
      </c>
      <c r="I84" s="219">
        <v>0.30252499999999999</v>
      </c>
      <c r="J84" s="219">
        <v>0.30300700000000003</v>
      </c>
      <c r="K84" s="219">
        <v>0.30859500000000001</v>
      </c>
      <c r="L84" s="219">
        <v>0.310502</v>
      </c>
      <c r="M84" s="219">
        <v>0.31395699999999999</v>
      </c>
      <c r="N84" s="219">
        <v>0.31819500000000001</v>
      </c>
      <c r="O84" s="219">
        <v>0.32161600000000001</v>
      </c>
      <c r="P84" s="219">
        <v>0.32261000000000001</v>
      </c>
      <c r="Q84" s="219">
        <v>0.323743</v>
      </c>
      <c r="R84" s="219">
        <v>0.32711200000000001</v>
      </c>
      <c r="S84" s="219">
        <v>0.327403</v>
      </c>
      <c r="T84" s="219">
        <v>0.328934</v>
      </c>
      <c r="U84" s="219">
        <v>0.32957799999999998</v>
      </c>
      <c r="V84" s="219">
        <v>0.33072099999999999</v>
      </c>
      <c r="W84" s="219">
        <v>0.33083499999999999</v>
      </c>
      <c r="X84" s="219">
        <v>0.332208</v>
      </c>
      <c r="Y84" s="219">
        <v>0.33368999999999999</v>
      </c>
      <c r="Z84" s="219">
        <v>0.33590500000000001</v>
      </c>
      <c r="AA84" s="219">
        <v>0.33801500000000001</v>
      </c>
      <c r="AB84" s="219">
        <v>0.34078999999999998</v>
      </c>
      <c r="AC84" s="219">
        <v>0.342611</v>
      </c>
      <c r="AD84" s="219">
        <v>0.34544599999999998</v>
      </c>
      <c r="AE84" s="219">
        <v>0.34789900000000001</v>
      </c>
      <c r="AF84" s="219">
        <v>0.34971799999999997</v>
      </c>
      <c r="AG84" s="219">
        <v>0.35206799999999999</v>
      </c>
      <c r="AH84" s="219">
        <v>0.35487999999999997</v>
      </c>
      <c r="AI84" s="219">
        <v>0.35802099999999998</v>
      </c>
      <c r="AJ84" s="219">
        <v>0.36103800000000003</v>
      </c>
      <c r="AK84" s="248">
        <v>2.5600000000000002E-3</v>
      </c>
    </row>
    <row r="85" spans="1:37" x14ac:dyDescent="0.35">
      <c r="A85" s="251" t="s">
        <v>244</v>
      </c>
      <c r="B85" s="187" t="s">
        <v>1648</v>
      </c>
      <c r="C85" s="231">
        <v>14.387494</v>
      </c>
      <c r="D85" s="231">
        <v>14.439582</v>
      </c>
      <c r="E85" s="231">
        <v>14.528051</v>
      </c>
      <c r="F85" s="231">
        <v>14.375638</v>
      </c>
      <c r="G85" s="231">
        <v>14.236257999999999</v>
      </c>
      <c r="H85" s="231">
        <v>14.102266</v>
      </c>
      <c r="I85" s="231">
        <v>13.925094</v>
      </c>
      <c r="J85" s="231">
        <v>13.742229</v>
      </c>
      <c r="K85" s="231">
        <v>13.56677</v>
      </c>
      <c r="L85" s="231">
        <v>13.416969999999999</v>
      </c>
      <c r="M85" s="231">
        <v>13.277055000000001</v>
      </c>
      <c r="N85" s="231">
        <v>13.161163999999999</v>
      </c>
      <c r="O85" s="231">
        <v>13.038962</v>
      </c>
      <c r="P85" s="231">
        <v>12.91987</v>
      </c>
      <c r="Q85" s="231">
        <v>12.813753</v>
      </c>
      <c r="R85" s="231">
        <v>12.716784000000001</v>
      </c>
      <c r="S85" s="231">
        <v>12.629751000000001</v>
      </c>
      <c r="T85" s="231">
        <v>12.562429</v>
      </c>
      <c r="U85" s="231">
        <v>12.503926</v>
      </c>
      <c r="V85" s="231">
        <v>12.474881</v>
      </c>
      <c r="W85" s="231">
        <v>12.461569000000001</v>
      </c>
      <c r="X85" s="231">
        <v>12.463853</v>
      </c>
      <c r="Y85" s="231">
        <v>12.472775</v>
      </c>
      <c r="Z85" s="231">
        <v>12.487916999999999</v>
      </c>
      <c r="AA85" s="231">
        <v>12.513312000000001</v>
      </c>
      <c r="AB85" s="231">
        <v>12.546438999999999</v>
      </c>
      <c r="AC85" s="231">
        <v>12.591713</v>
      </c>
      <c r="AD85" s="231">
        <v>12.645458</v>
      </c>
      <c r="AE85" s="231">
        <v>12.708558999999999</v>
      </c>
      <c r="AF85" s="231">
        <v>12.771045000000001</v>
      </c>
      <c r="AG85" s="231">
        <v>12.840629</v>
      </c>
      <c r="AH85" s="231">
        <v>12.914635000000001</v>
      </c>
      <c r="AI85" s="231">
        <v>12.990807</v>
      </c>
      <c r="AJ85" s="231">
        <v>13.065372</v>
      </c>
      <c r="AK85" s="221">
        <v>-3.1199999999999999E-3</v>
      </c>
    </row>
    <row r="86" spans="1:37" ht="13.9" thickBot="1" x14ac:dyDescent="0.4">
      <c r="A86" s="250"/>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c r="AD86" s="193"/>
      <c r="AE86" s="193"/>
      <c r="AF86" s="193"/>
      <c r="AG86" s="193"/>
      <c r="AH86" s="193"/>
      <c r="AI86" s="193"/>
      <c r="AJ86" s="193"/>
      <c r="AK86" s="193"/>
    </row>
    <row r="87" spans="1:37" ht="13.5" customHeight="1" x14ac:dyDescent="0.35">
      <c r="A87" s="250"/>
      <c r="B87" s="229" t="s">
        <v>1650</v>
      </c>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c r="AA87" s="229"/>
      <c r="AB87" s="229"/>
      <c r="AC87" s="229"/>
      <c r="AD87" s="229"/>
      <c r="AE87" s="229"/>
      <c r="AF87" s="229"/>
      <c r="AG87" s="229"/>
      <c r="AH87" s="229"/>
      <c r="AI87" s="229"/>
      <c r="AJ87" s="229"/>
      <c r="AK87" s="229"/>
    </row>
    <row r="88" spans="1:37" x14ac:dyDescent="0.35">
      <c r="A88" s="250"/>
      <c r="B88" s="188" t="s">
        <v>1651</v>
      </c>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c r="AD88" s="193"/>
      <c r="AE88" s="193"/>
      <c r="AF88" s="193"/>
      <c r="AG88" s="193"/>
      <c r="AH88" s="193"/>
      <c r="AI88" s="193"/>
      <c r="AJ88" s="193"/>
      <c r="AK88" s="193"/>
    </row>
    <row r="89" spans="1:37" x14ac:dyDescent="0.35">
      <c r="A89" s="250"/>
      <c r="B89" s="188" t="s">
        <v>1652</v>
      </c>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c r="AD89" s="193"/>
      <c r="AE89" s="193"/>
      <c r="AF89" s="193"/>
      <c r="AG89" s="193"/>
      <c r="AH89" s="193"/>
      <c r="AI89" s="193"/>
      <c r="AJ89" s="193"/>
      <c r="AK89" s="193"/>
    </row>
    <row r="90" spans="1:37" x14ac:dyDescent="0.35">
      <c r="A90" s="250"/>
      <c r="B90" s="188" t="s">
        <v>1653</v>
      </c>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c r="AD90" s="193"/>
      <c r="AE90" s="193"/>
      <c r="AF90" s="193"/>
      <c r="AG90" s="193"/>
      <c r="AH90" s="193"/>
      <c r="AI90" s="193"/>
      <c r="AJ90" s="193"/>
      <c r="AK90" s="193"/>
    </row>
    <row r="91" spans="1:37" x14ac:dyDescent="0.35">
      <c r="A91" s="250"/>
      <c r="B91" s="188" t="s">
        <v>1654</v>
      </c>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c r="AD91" s="193"/>
      <c r="AE91" s="193"/>
      <c r="AF91" s="193"/>
      <c r="AG91" s="193"/>
      <c r="AH91" s="193"/>
      <c r="AI91" s="193"/>
      <c r="AJ91" s="193"/>
      <c r="AK91" s="193"/>
    </row>
    <row r="92" spans="1:37" x14ac:dyDescent="0.35">
      <c r="A92" s="250"/>
      <c r="B92" s="188" t="s">
        <v>1655</v>
      </c>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c r="AD92" s="193"/>
      <c r="AE92" s="193"/>
      <c r="AF92" s="193"/>
      <c r="AG92" s="193"/>
      <c r="AH92" s="193"/>
      <c r="AI92" s="193"/>
      <c r="AJ92" s="193"/>
      <c r="AK92" s="193"/>
    </row>
    <row r="93" spans="1:37" x14ac:dyDescent="0.35">
      <c r="A93" s="250"/>
      <c r="B93" s="188" t="s">
        <v>1656</v>
      </c>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c r="AD93" s="193"/>
      <c r="AE93" s="193"/>
      <c r="AF93" s="193"/>
      <c r="AG93" s="193"/>
      <c r="AH93" s="193"/>
      <c r="AI93" s="193"/>
      <c r="AJ93" s="193"/>
      <c r="AK93" s="193"/>
    </row>
    <row r="94" spans="1:37" x14ac:dyDescent="0.35">
      <c r="A94" s="250"/>
      <c r="B94" s="188" t="s">
        <v>637</v>
      </c>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c r="AD94" s="193"/>
      <c r="AE94" s="193"/>
      <c r="AF94" s="193"/>
      <c r="AG94" s="193"/>
      <c r="AH94" s="193"/>
      <c r="AI94" s="193"/>
      <c r="AJ94" s="193"/>
      <c r="AK94" s="193"/>
    </row>
    <row r="95" spans="1:37" x14ac:dyDescent="0.35">
      <c r="A95" s="250"/>
      <c r="B95" s="188" t="s">
        <v>1657</v>
      </c>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c r="AD95" s="193"/>
      <c r="AE95" s="193"/>
      <c r="AF95" s="193"/>
      <c r="AG95" s="193"/>
      <c r="AH95" s="193"/>
      <c r="AI95" s="193"/>
      <c r="AJ95" s="193"/>
      <c r="AK95" s="193"/>
    </row>
    <row r="96" spans="1:37" x14ac:dyDescent="0.35">
      <c r="A96" s="250"/>
      <c r="B96" s="188" t="s">
        <v>257</v>
      </c>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c r="AD96" s="193"/>
      <c r="AE96" s="193"/>
      <c r="AF96" s="193"/>
      <c r="AG96" s="193"/>
      <c r="AH96" s="193"/>
      <c r="AI96" s="193"/>
      <c r="AJ96" s="193"/>
      <c r="AK96" s="193"/>
    </row>
    <row r="97" spans="2:2" x14ac:dyDescent="0.35">
      <c r="B97" s="188" t="s">
        <v>1658</v>
      </c>
    </row>
    <row r="98" spans="2:2" x14ac:dyDescent="0.35">
      <c r="B98" s="188" t="s">
        <v>259</v>
      </c>
    </row>
    <row r="99" spans="2:2" x14ac:dyDescent="0.35">
      <c r="B99" s="188" t="s">
        <v>260</v>
      </c>
    </row>
    <row r="100" spans="2:2" x14ac:dyDescent="0.35">
      <c r="B100" s="188" t="s">
        <v>261</v>
      </c>
    </row>
    <row r="101" spans="2:2" x14ac:dyDescent="0.35">
      <c r="B101" s="188" t="s">
        <v>262</v>
      </c>
    </row>
    <row r="102" spans="2:2" x14ac:dyDescent="0.35">
      <c r="B102" s="188" t="s">
        <v>263</v>
      </c>
    </row>
    <row r="103" spans="2:2" x14ac:dyDescent="0.35">
      <c r="B103" s="193" t="s">
        <v>264</v>
      </c>
    </row>
    <row r="104" spans="2:2" x14ac:dyDescent="0.35">
      <c r="B104" s="188" t="s">
        <v>265</v>
      </c>
    </row>
    <row r="105" spans="2:2" x14ac:dyDescent="0.35">
      <c r="B105" s="188" t="s">
        <v>266</v>
      </c>
    </row>
    <row r="106" spans="2:2" x14ac:dyDescent="0.35">
      <c r="B106" s="188" t="s">
        <v>267</v>
      </c>
    </row>
    <row r="107" spans="2:2" x14ac:dyDescent="0.35">
      <c r="B107" s="188"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sheetViews>
  <sheetFormatPr defaultColWidth="12.625" defaultRowHeight="15" customHeight="1" x14ac:dyDescent="0.35"/>
  <cols>
    <col min="1" max="1" width="18.875" customWidth="1"/>
    <col min="2" max="2" width="40" customWidth="1"/>
    <col min="3" max="37" width="7.625" customWidth="1"/>
  </cols>
  <sheetData>
    <row r="1" spans="1:37" ht="15" customHeight="1" x14ac:dyDescent="0.45">
      <c r="B1" s="14" t="s">
        <v>119</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c r="AK1" s="11"/>
    </row>
    <row r="2" spans="1:37" ht="15" customHeight="1" x14ac:dyDescent="0.4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ht="15" customHeight="1" x14ac:dyDescent="0.45">
      <c r="B3" s="11"/>
      <c r="C3" s="52" t="s">
        <v>120</v>
      </c>
      <c r="D3" s="53" t="s">
        <v>4</v>
      </c>
      <c r="E3" s="54"/>
      <c r="F3" s="54"/>
      <c r="G3" s="54"/>
      <c r="H3" s="11"/>
      <c r="I3" s="11"/>
      <c r="J3" s="11"/>
      <c r="K3" s="19"/>
      <c r="L3" s="11"/>
      <c r="M3" s="20"/>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x14ac:dyDescent="0.45">
      <c r="B4" s="11"/>
      <c r="C4" s="52" t="s">
        <v>123</v>
      </c>
      <c r="D4" s="52" t="s">
        <v>124</v>
      </c>
      <c r="E4" s="54"/>
      <c r="F4" s="54"/>
      <c r="G4" s="54"/>
      <c r="H4" s="55" t="s">
        <v>116</v>
      </c>
      <c r="I4" s="11"/>
      <c r="J4" s="11"/>
      <c r="K4" s="19"/>
      <c r="L4" s="11"/>
      <c r="M4" s="22"/>
      <c r="N4" s="11"/>
      <c r="O4" s="11"/>
      <c r="P4" s="11"/>
      <c r="Q4" s="11"/>
      <c r="R4" s="11"/>
      <c r="S4" s="11"/>
      <c r="T4" s="11"/>
      <c r="U4" s="20" t="s">
        <v>127</v>
      </c>
      <c r="V4" s="11"/>
      <c r="W4" s="11"/>
      <c r="X4" s="11"/>
      <c r="Y4" s="11"/>
      <c r="Z4" s="11"/>
      <c r="AA4" s="11"/>
      <c r="AB4" s="11"/>
      <c r="AC4" s="11"/>
      <c r="AD4" s="11"/>
      <c r="AE4" s="11"/>
      <c r="AF4" s="11"/>
      <c r="AG4" s="11"/>
      <c r="AH4" s="11"/>
      <c r="AI4" s="11"/>
      <c r="AJ4" s="11"/>
      <c r="AK4" s="11"/>
    </row>
    <row r="5" spans="1:37" ht="15" customHeight="1" x14ac:dyDescent="0.45">
      <c r="B5" s="11"/>
      <c r="C5" s="52" t="s">
        <v>128</v>
      </c>
      <c r="D5" s="52" t="s">
        <v>129</v>
      </c>
      <c r="E5" s="54"/>
      <c r="F5" s="54"/>
      <c r="G5" s="54"/>
      <c r="H5" s="20" t="s">
        <v>269</v>
      </c>
      <c r="I5" s="11"/>
      <c r="J5" s="11"/>
      <c r="K5" s="19"/>
      <c r="L5" s="11"/>
      <c r="M5" s="20"/>
      <c r="N5" s="11"/>
      <c r="O5" s="11"/>
      <c r="P5" s="11"/>
      <c r="Q5" s="11"/>
      <c r="R5" s="11"/>
      <c r="S5" s="11"/>
      <c r="T5" s="11"/>
      <c r="U5" s="22">
        <v>1.2</v>
      </c>
      <c r="V5" s="11"/>
      <c r="W5" s="11"/>
      <c r="X5" s="11"/>
      <c r="Y5" s="56"/>
      <c r="Z5" s="20" t="s">
        <v>270</v>
      </c>
      <c r="AA5" s="11"/>
      <c r="AB5" s="11"/>
      <c r="AC5" s="11"/>
      <c r="AD5" s="11"/>
      <c r="AE5" s="11"/>
      <c r="AF5" s="11"/>
      <c r="AG5" s="11"/>
      <c r="AH5" s="11"/>
      <c r="AI5" s="11"/>
      <c r="AJ5" s="11"/>
      <c r="AK5" s="11"/>
    </row>
    <row r="6" spans="1:37" ht="15" customHeight="1" x14ac:dyDescent="0.45">
      <c r="B6" s="11"/>
      <c r="C6" s="53" t="s">
        <v>131</v>
      </c>
      <c r="D6" s="54"/>
      <c r="E6" s="57" t="s">
        <v>271</v>
      </c>
      <c r="F6" s="54"/>
      <c r="G6" s="18"/>
      <c r="H6" s="22">
        <v>3370</v>
      </c>
      <c r="I6" s="11"/>
      <c r="J6" s="11"/>
      <c r="K6" s="19"/>
      <c r="L6" s="11"/>
      <c r="M6" s="22"/>
      <c r="N6" s="11"/>
      <c r="O6" s="11"/>
      <c r="P6" s="11"/>
      <c r="Q6" s="11"/>
      <c r="R6" s="11"/>
      <c r="S6" s="11"/>
      <c r="T6" s="11"/>
      <c r="U6" s="20" t="s">
        <v>133</v>
      </c>
      <c r="V6" s="11"/>
      <c r="W6" s="11"/>
      <c r="X6" s="11"/>
      <c r="Y6" s="11"/>
      <c r="Z6" s="22">
        <v>8.1000000000000003E-2</v>
      </c>
      <c r="AA6" s="11"/>
      <c r="AB6" s="11"/>
      <c r="AC6" s="11"/>
      <c r="AD6" s="11"/>
      <c r="AE6" s="11"/>
      <c r="AF6" s="11"/>
      <c r="AG6" s="11"/>
      <c r="AH6" s="11"/>
      <c r="AI6" s="11"/>
      <c r="AJ6" s="11"/>
      <c r="AK6" s="11"/>
    </row>
    <row r="7" spans="1:37" ht="14.25" x14ac:dyDescent="0.45">
      <c r="B7" s="11"/>
      <c r="C7" s="11"/>
      <c r="D7" s="11"/>
      <c r="E7" s="11"/>
      <c r="F7" s="11"/>
      <c r="G7" s="58"/>
      <c r="H7" s="20" t="s">
        <v>272</v>
      </c>
      <c r="I7" s="11"/>
      <c r="J7" s="11"/>
      <c r="K7" s="11"/>
      <c r="L7" s="11"/>
      <c r="M7" s="11"/>
      <c r="N7" s="11"/>
      <c r="O7" s="11"/>
      <c r="P7" s="11"/>
      <c r="Q7" s="11"/>
      <c r="R7" s="11"/>
      <c r="S7" s="11"/>
      <c r="T7" s="11"/>
      <c r="U7" s="22">
        <v>5.25</v>
      </c>
      <c r="V7" s="11"/>
      <c r="W7" s="11"/>
      <c r="X7" s="11"/>
      <c r="Y7" s="11"/>
      <c r="Z7" s="11"/>
      <c r="AA7" s="11"/>
      <c r="AB7" s="11"/>
      <c r="AC7" s="11"/>
      <c r="AD7" s="11"/>
      <c r="AE7" s="11"/>
      <c r="AF7" s="11"/>
      <c r="AG7" s="11"/>
      <c r="AH7" s="11"/>
      <c r="AI7" s="11"/>
      <c r="AJ7" s="11"/>
      <c r="AK7" s="11"/>
    </row>
    <row r="8" spans="1:37" ht="14.25" x14ac:dyDescent="0.45">
      <c r="B8" s="11"/>
      <c r="C8" s="11"/>
      <c r="D8" s="11"/>
      <c r="E8" s="11"/>
      <c r="F8" s="11"/>
      <c r="G8" s="59"/>
      <c r="H8" s="22">
        <v>28020</v>
      </c>
      <c r="I8" s="11"/>
      <c r="J8" s="11"/>
      <c r="K8" s="19"/>
      <c r="L8" s="11"/>
      <c r="M8" s="20"/>
      <c r="N8" s="11"/>
      <c r="O8" s="11"/>
      <c r="P8" s="19"/>
      <c r="Q8" s="11"/>
      <c r="R8" s="11"/>
      <c r="S8" s="11"/>
      <c r="T8" s="11"/>
      <c r="U8" s="20" t="s">
        <v>136</v>
      </c>
      <c r="V8" s="11"/>
      <c r="W8" s="11"/>
      <c r="X8" s="11"/>
      <c r="Y8" s="11"/>
      <c r="Z8" s="11"/>
      <c r="AA8" s="11"/>
      <c r="AB8" s="11"/>
      <c r="AC8" s="11"/>
      <c r="AD8" s="11"/>
      <c r="AE8" s="11"/>
      <c r="AF8" s="11"/>
      <c r="AG8" s="11"/>
      <c r="AH8" s="11"/>
      <c r="AI8" s="11"/>
      <c r="AJ8" s="11"/>
      <c r="AK8" s="11"/>
    </row>
    <row r="9" spans="1:37" ht="14.25" x14ac:dyDescent="0.45">
      <c r="B9" s="11"/>
      <c r="C9" s="11"/>
      <c r="D9" s="11"/>
      <c r="E9" s="11"/>
      <c r="F9" s="11"/>
      <c r="G9" s="58"/>
      <c r="H9" s="19" t="s">
        <v>273</v>
      </c>
      <c r="I9" s="11"/>
      <c r="J9" s="11"/>
      <c r="K9" s="19"/>
      <c r="L9" s="11"/>
      <c r="M9" s="22"/>
      <c r="N9" s="11"/>
      <c r="O9" s="11"/>
      <c r="P9" s="27"/>
      <c r="Q9" s="11"/>
      <c r="R9" s="11"/>
      <c r="S9" s="11"/>
      <c r="T9" s="11"/>
      <c r="U9" s="22">
        <f>U5/U7</f>
        <v>0.22857142857142856</v>
      </c>
      <c r="V9" s="11"/>
      <c r="W9" s="11"/>
      <c r="X9" s="11"/>
      <c r="Y9" s="11"/>
      <c r="Z9" s="11"/>
      <c r="AA9" s="11"/>
      <c r="AB9" s="11"/>
      <c r="AC9" s="11"/>
      <c r="AD9" s="11"/>
      <c r="AE9" s="11"/>
      <c r="AF9" s="11"/>
      <c r="AG9" s="11"/>
      <c r="AH9" s="11"/>
      <c r="AI9" s="11"/>
      <c r="AJ9" s="11"/>
      <c r="AK9" s="11"/>
    </row>
    <row r="10" spans="1:37" ht="15" customHeight="1" x14ac:dyDescent="0.5">
      <c r="A10" s="60" t="s">
        <v>274</v>
      </c>
      <c r="B10" s="29" t="s">
        <v>275</v>
      </c>
      <c r="C10" s="11"/>
      <c r="D10" s="11"/>
      <c r="E10" s="11"/>
      <c r="F10" s="11"/>
      <c r="G10" s="59"/>
      <c r="H10" s="22">
        <f>H6/H8</f>
        <v>0.12027123483226267</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ht="15" customHeight="1" x14ac:dyDescent="0.45">
      <c r="B11" s="14" t="s">
        <v>276</v>
      </c>
      <c r="C11" s="11"/>
      <c r="D11" s="11"/>
      <c r="E11" s="11"/>
      <c r="F11" s="11"/>
      <c r="G11" s="6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row>
    <row r="12" spans="1:37" ht="15" customHeight="1" x14ac:dyDescent="0.45">
      <c r="B12" s="62" t="s">
        <v>277</v>
      </c>
      <c r="C12" s="18" t="s">
        <v>277</v>
      </c>
      <c r="D12" s="18" t="s">
        <v>277</v>
      </c>
      <c r="E12" s="18" t="s">
        <v>277</v>
      </c>
      <c r="F12" s="18" t="s">
        <v>277</v>
      </c>
      <c r="G12" s="59"/>
      <c r="H12" s="18" t="s">
        <v>277</v>
      </c>
      <c r="I12" s="18" t="s">
        <v>277</v>
      </c>
      <c r="J12" s="18" t="s">
        <v>277</v>
      </c>
      <c r="K12" s="18" t="s">
        <v>277</v>
      </c>
      <c r="L12" s="18" t="s">
        <v>277</v>
      </c>
      <c r="M12" s="18" t="s">
        <v>277</v>
      </c>
      <c r="N12" s="18" t="s">
        <v>277</v>
      </c>
      <c r="O12" s="18" t="s">
        <v>277</v>
      </c>
      <c r="P12" s="18" t="s">
        <v>277</v>
      </c>
      <c r="Q12" s="18" t="s">
        <v>277</v>
      </c>
      <c r="R12" s="18" t="s">
        <v>277</v>
      </c>
      <c r="S12" s="18" t="s">
        <v>277</v>
      </c>
      <c r="T12" s="18" t="s">
        <v>277</v>
      </c>
      <c r="U12" s="18" t="s">
        <v>277</v>
      </c>
      <c r="V12" s="18" t="s">
        <v>277</v>
      </c>
      <c r="W12" s="18" t="s">
        <v>277</v>
      </c>
      <c r="X12" s="18" t="s">
        <v>277</v>
      </c>
      <c r="Y12" s="18" t="s">
        <v>277</v>
      </c>
      <c r="Z12" s="18" t="s">
        <v>277</v>
      </c>
      <c r="AA12" s="18" t="s">
        <v>277</v>
      </c>
      <c r="AB12" s="18" t="s">
        <v>277</v>
      </c>
      <c r="AC12" s="18" t="s">
        <v>277</v>
      </c>
      <c r="AD12" s="18" t="s">
        <v>277</v>
      </c>
      <c r="AE12" s="18" t="s">
        <v>277</v>
      </c>
      <c r="AF12" s="18" t="s">
        <v>277</v>
      </c>
      <c r="AG12" s="18" t="s">
        <v>277</v>
      </c>
      <c r="AH12" s="18" t="s">
        <v>277</v>
      </c>
      <c r="AI12" s="18" t="s">
        <v>277</v>
      </c>
      <c r="AJ12" s="18" t="s">
        <v>277</v>
      </c>
      <c r="AK12" s="19" t="s">
        <v>139</v>
      </c>
    </row>
    <row r="13" spans="1:37" ht="15" customHeight="1" x14ac:dyDescent="0.35">
      <c r="B13" s="30" t="s">
        <v>278</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row>
    <row r="14" spans="1:37" ht="15" customHeight="1" x14ac:dyDescent="0.45">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row>
    <row r="15" spans="1:37" ht="15" customHeight="1" x14ac:dyDescent="0.45">
      <c r="B15" s="30" t="s">
        <v>203</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row>
    <row r="16" spans="1:37" ht="15" customHeight="1" x14ac:dyDescent="0.45">
      <c r="B16" s="30" t="s">
        <v>279</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ht="15" customHeight="1" x14ac:dyDescent="0.45">
      <c r="A17" s="60" t="s">
        <v>280</v>
      </c>
      <c r="B17" s="63" t="s">
        <v>281</v>
      </c>
      <c r="C17" s="64">
        <v>1855.6625332094932</v>
      </c>
      <c r="D17" s="64">
        <v>1870.0011754231653</v>
      </c>
      <c r="E17" s="64">
        <v>1860.1405435368117</v>
      </c>
      <c r="F17" s="64">
        <v>1840.3552405575977</v>
      </c>
      <c r="G17" s="64">
        <v>1811.0429581035194</v>
      </c>
      <c r="H17" s="64">
        <v>1776.0867966768028</v>
      </c>
      <c r="I17" s="64">
        <v>1735.3068038682518</v>
      </c>
      <c r="J17" s="64">
        <v>1692.1923168186936</v>
      </c>
      <c r="K17" s="64">
        <v>1647.4223104081825</v>
      </c>
      <c r="L17" s="64">
        <v>1612.4174626469403</v>
      </c>
      <c r="M17" s="64">
        <v>1581.265598779092</v>
      </c>
      <c r="N17" s="64">
        <v>1552.8470917826289</v>
      </c>
      <c r="O17" s="64">
        <v>1524.4655053421909</v>
      </c>
      <c r="P17" s="64">
        <v>1498.4618306492832</v>
      </c>
      <c r="Q17" s="64">
        <v>1474.1933810025344</v>
      </c>
      <c r="R17" s="64">
        <v>1451.6931879799629</v>
      </c>
      <c r="S17" s="64">
        <v>1430.9817167531792</v>
      </c>
      <c r="T17" s="64">
        <v>1412.0880380697317</v>
      </c>
      <c r="U17" s="64">
        <v>1394.6394945015202</v>
      </c>
      <c r="V17" s="64">
        <v>1381.7676917645229</v>
      </c>
      <c r="W17" s="64">
        <v>1371.7149199109365</v>
      </c>
      <c r="X17" s="64">
        <v>1364.021947188671</v>
      </c>
      <c r="Y17" s="64">
        <v>1358.3584377892853</v>
      </c>
      <c r="Z17" s="64">
        <v>1354.4933772267289</v>
      </c>
      <c r="AA17" s="64">
        <v>1352.0850460362008</v>
      </c>
      <c r="AB17" s="64">
        <v>1351.059172610712</v>
      </c>
      <c r="AC17" s="64">
        <v>1351.4338393428563</v>
      </c>
      <c r="AD17" s="64">
        <v>1352.9092925669129</v>
      </c>
      <c r="AE17" s="64">
        <v>1354.9472798972956</v>
      </c>
      <c r="AF17" s="64">
        <v>1357.8927523038353</v>
      </c>
      <c r="AG17" s="64">
        <v>1361.2111988226957</v>
      </c>
      <c r="AH17" s="64">
        <v>1364.3697476733357</v>
      </c>
      <c r="AI17" s="64">
        <v>1367.9074072009607</v>
      </c>
      <c r="AJ17" s="64">
        <v>1371.3267101007825</v>
      </c>
      <c r="AK17" s="34">
        <f t="shared" ref="AK17:AK29" si="0">(AJ17-D17)/D17</f>
        <v>-0.26667066945000018</v>
      </c>
    </row>
    <row r="18" spans="1:37" ht="15" customHeight="1" x14ac:dyDescent="0.45">
      <c r="A18" s="60" t="s">
        <v>282</v>
      </c>
      <c r="B18" s="63" t="s">
        <v>283</v>
      </c>
      <c r="C18" s="64">
        <v>808.7734910171306</v>
      </c>
      <c r="D18" s="64">
        <v>817.41384998821422</v>
      </c>
      <c r="E18" s="64">
        <v>814.2978837115927</v>
      </c>
      <c r="F18" s="64">
        <v>806.49942410686072</v>
      </c>
      <c r="G18" s="64">
        <v>794.62233866587997</v>
      </c>
      <c r="H18" s="64">
        <v>780.57746567047548</v>
      </c>
      <c r="I18" s="64">
        <v>763.82227129702085</v>
      </c>
      <c r="J18" s="64">
        <v>746.88015299208223</v>
      </c>
      <c r="K18" s="64">
        <v>729.60997513954135</v>
      </c>
      <c r="L18" s="64">
        <v>716.70864553082288</v>
      </c>
      <c r="M18" s="64">
        <v>706.00914716645707</v>
      </c>
      <c r="N18" s="64">
        <v>696.83843595432893</v>
      </c>
      <c r="O18" s="64">
        <v>688.12289430288581</v>
      </c>
      <c r="P18" s="64">
        <v>680.72261419531822</v>
      </c>
      <c r="Q18" s="64">
        <v>674.39331387690254</v>
      </c>
      <c r="R18" s="64">
        <v>669.13254902659742</v>
      </c>
      <c r="S18" s="64">
        <v>664.83044083878212</v>
      </c>
      <c r="T18" s="64">
        <v>661.53279240515383</v>
      </c>
      <c r="U18" s="64">
        <v>659.03793260972202</v>
      </c>
      <c r="V18" s="64">
        <v>658.79966655024634</v>
      </c>
      <c r="W18" s="64">
        <v>659.96287185613221</v>
      </c>
      <c r="X18" s="64">
        <v>662.39630957494558</v>
      </c>
      <c r="Y18" s="64">
        <v>665.78088909806718</v>
      </c>
      <c r="Z18" s="64">
        <v>670.04143470517761</v>
      </c>
      <c r="AA18" s="64">
        <v>674.91294027571757</v>
      </c>
      <c r="AB18" s="64">
        <v>680.29915401833432</v>
      </c>
      <c r="AC18" s="64">
        <v>686.1492555683401</v>
      </c>
      <c r="AD18" s="64">
        <v>692.25500181284008</v>
      </c>
      <c r="AE18" s="64">
        <v>698.44514805265032</v>
      </c>
      <c r="AF18" s="64">
        <v>704.69196892568891</v>
      </c>
      <c r="AG18" s="64">
        <v>710.69466692827859</v>
      </c>
      <c r="AH18" s="64">
        <v>716.23583223224159</v>
      </c>
      <c r="AI18" s="64">
        <v>721.54927825828645</v>
      </c>
      <c r="AJ18" s="64">
        <v>726.36295620554893</v>
      </c>
      <c r="AK18" s="34">
        <f t="shared" si="0"/>
        <v>-0.11138897852535543</v>
      </c>
    </row>
    <row r="19" spans="1:37" ht="15" customHeight="1" x14ac:dyDescent="0.45">
      <c r="A19" s="60" t="s">
        <v>284</v>
      </c>
      <c r="B19" s="63" t="s">
        <v>285</v>
      </c>
      <c r="C19" s="64">
        <v>1044.5660103875803</v>
      </c>
      <c r="D19" s="64">
        <v>1050.2395156560665</v>
      </c>
      <c r="E19" s="64">
        <v>1043.5037746246421</v>
      </c>
      <c r="F19" s="64">
        <v>1031.5394000951867</v>
      </c>
      <c r="G19" s="64">
        <v>1014.1383035252026</v>
      </c>
      <c r="H19" s="64">
        <v>993.26729446519892</v>
      </c>
      <c r="I19" s="64">
        <v>969.29066158086198</v>
      </c>
      <c r="J19" s="64">
        <v>943.16692151416737</v>
      </c>
      <c r="K19" s="64">
        <v>915.71670990697453</v>
      </c>
      <c r="L19" s="64">
        <v>893.65022742534018</v>
      </c>
      <c r="M19" s="64">
        <v>873.22860982356087</v>
      </c>
      <c r="N19" s="64">
        <v>854.00708080380446</v>
      </c>
      <c r="O19" s="64">
        <v>834.36603510330235</v>
      </c>
      <c r="P19" s="64">
        <v>815.78387678048648</v>
      </c>
      <c r="Q19" s="64">
        <v>797.8629882478416</v>
      </c>
      <c r="R19" s="64">
        <v>780.63864367913004</v>
      </c>
      <c r="S19" s="64">
        <v>764.24146603550821</v>
      </c>
      <c r="T19" s="64">
        <v>748.65504018526519</v>
      </c>
      <c r="U19" s="64">
        <v>733.70837933774828</v>
      </c>
      <c r="V19" s="64">
        <v>721.07565962406704</v>
      </c>
      <c r="W19" s="64">
        <v>709.85620473104348</v>
      </c>
      <c r="X19" s="64">
        <v>699.72284999174576</v>
      </c>
      <c r="Y19" s="64">
        <v>690.66503608925439</v>
      </c>
      <c r="Z19" s="64">
        <v>682.52705558972525</v>
      </c>
      <c r="AA19" s="64">
        <v>675.23317665106697</v>
      </c>
      <c r="AB19" s="64">
        <v>668.80559103736186</v>
      </c>
      <c r="AC19" s="64">
        <v>663.313411363162</v>
      </c>
      <c r="AD19" s="64">
        <v>658.66554559997144</v>
      </c>
      <c r="AE19" s="64">
        <v>654.49549997197323</v>
      </c>
      <c r="AF19" s="64">
        <v>651.17629405225887</v>
      </c>
      <c r="AG19" s="64">
        <v>648.47473387514003</v>
      </c>
      <c r="AH19" s="64">
        <v>646.07625962891927</v>
      </c>
      <c r="AI19" s="64">
        <v>644.28508197201916</v>
      </c>
      <c r="AJ19" s="64">
        <v>642.87683556962429</v>
      </c>
      <c r="AK19" s="34">
        <f t="shared" si="0"/>
        <v>-0.38787597877801216</v>
      </c>
    </row>
    <row r="20" spans="1:37" ht="15" customHeight="1" x14ac:dyDescent="0.45">
      <c r="A20" s="60" t="s">
        <v>286</v>
      </c>
      <c r="B20" s="63" t="s">
        <v>287</v>
      </c>
      <c r="C20" s="64">
        <v>2.3229919950035685</v>
      </c>
      <c r="D20" s="64">
        <v>2.3478117210493612</v>
      </c>
      <c r="E20" s="64">
        <v>2.3388724546600637</v>
      </c>
      <c r="F20" s="64">
        <v>2.3164823947849853</v>
      </c>
      <c r="G20" s="64">
        <v>2.2823716355150663</v>
      </c>
      <c r="H20" s="64">
        <v>2.2420365411282894</v>
      </c>
      <c r="I20" s="64">
        <v>2.1939126365079833</v>
      </c>
      <c r="J20" s="64">
        <v>2.1452522694229805</v>
      </c>
      <c r="K20" s="64">
        <v>2.0956545066435925</v>
      </c>
      <c r="L20" s="64">
        <v>2.0586070570293571</v>
      </c>
      <c r="M20" s="64">
        <v>2.0278827180893035</v>
      </c>
      <c r="N20" s="64">
        <v>2.0015542550868171</v>
      </c>
      <c r="O20" s="64">
        <v>1.9765367019822286</v>
      </c>
      <c r="P20" s="64">
        <v>1.9552919339141537</v>
      </c>
      <c r="Q20" s="64">
        <v>1.937129657538069</v>
      </c>
      <c r="R20" s="64">
        <v>1.9220331788287963</v>
      </c>
      <c r="S20" s="64">
        <v>1.9096943370799069</v>
      </c>
      <c r="T20" s="64">
        <v>1.9002421732306929</v>
      </c>
      <c r="U20" s="64">
        <v>1.8930932447667577</v>
      </c>
      <c r="V20" s="64">
        <v>1.8924261060347931</v>
      </c>
      <c r="W20" s="64">
        <v>1.8957913099247221</v>
      </c>
      <c r="X20" s="64">
        <v>1.9028031785028987</v>
      </c>
      <c r="Y20" s="64">
        <v>1.9125495520024645</v>
      </c>
      <c r="Z20" s="64">
        <v>1.9248182529280802</v>
      </c>
      <c r="AA20" s="64">
        <v>1.9388500920447893</v>
      </c>
      <c r="AB20" s="64">
        <v>1.9543570405679405</v>
      </c>
      <c r="AC20" s="64">
        <v>1.9711913790650712</v>
      </c>
      <c r="AD20" s="64">
        <v>1.9887615699318366</v>
      </c>
      <c r="AE20" s="64">
        <v>2.006573986098648</v>
      </c>
      <c r="AF20" s="64">
        <v>2.0245477035790493</v>
      </c>
      <c r="AG20" s="64">
        <v>2.0418163857783691</v>
      </c>
      <c r="AH20" s="64">
        <v>2.0577565325965588</v>
      </c>
      <c r="AI20" s="64">
        <v>2.0730422261522796</v>
      </c>
      <c r="AJ20" s="64">
        <v>2.0868919248148896</v>
      </c>
      <c r="AK20" s="34">
        <f t="shared" si="0"/>
        <v>-0.1111331858066765</v>
      </c>
    </row>
    <row r="21" spans="1:37" ht="15" customHeight="1" x14ac:dyDescent="0.45">
      <c r="A21" s="60" t="s">
        <v>288</v>
      </c>
      <c r="B21" s="63" t="s">
        <v>289</v>
      </c>
      <c r="C21" s="64">
        <v>106.68129730192719</v>
      </c>
      <c r="D21" s="64">
        <v>109.38896977643175</v>
      </c>
      <c r="E21" s="64">
        <v>110.8826004975984</v>
      </c>
      <c r="F21" s="64">
        <v>111.36568462893322</v>
      </c>
      <c r="G21" s="64">
        <v>111.32688930835891</v>
      </c>
      <c r="H21" s="64">
        <v>111.14315121946572</v>
      </c>
      <c r="I21" s="64">
        <v>110.91894040362222</v>
      </c>
      <c r="J21" s="64">
        <v>110.59887962789769</v>
      </c>
      <c r="K21" s="64">
        <v>110.71262948964819</v>
      </c>
      <c r="L21" s="64">
        <v>110.81233870167696</v>
      </c>
      <c r="M21" s="64">
        <v>110.78816969968322</v>
      </c>
      <c r="N21" s="64">
        <v>111.00517325523886</v>
      </c>
      <c r="O21" s="64">
        <v>111.0257123637905</v>
      </c>
      <c r="P21" s="64">
        <v>111.04307714501337</v>
      </c>
      <c r="Q21" s="64">
        <v>111.3216242770649</v>
      </c>
      <c r="R21" s="64">
        <v>111.69713744597725</v>
      </c>
      <c r="S21" s="64">
        <v>112.25192074850976</v>
      </c>
      <c r="T21" s="64">
        <v>113.01355627548584</v>
      </c>
      <c r="U21" s="64">
        <v>113.93445120475906</v>
      </c>
      <c r="V21" s="64">
        <v>114.97149614113336</v>
      </c>
      <c r="W21" s="64">
        <v>116.1726718347353</v>
      </c>
      <c r="X21" s="64">
        <v>117.46173733572377</v>
      </c>
      <c r="Y21" s="64">
        <v>118.64688304112823</v>
      </c>
      <c r="Z21" s="64">
        <v>119.87419625117447</v>
      </c>
      <c r="AA21" s="64">
        <v>121.14095508539948</v>
      </c>
      <c r="AB21" s="64">
        <v>122.42724037293895</v>
      </c>
      <c r="AC21" s="64">
        <v>123.8580819985749</v>
      </c>
      <c r="AD21" s="64">
        <v>125.39720595994618</v>
      </c>
      <c r="AE21" s="64">
        <v>127.11149562495561</v>
      </c>
      <c r="AF21" s="64">
        <v>128.92256833564485</v>
      </c>
      <c r="AG21" s="64">
        <v>130.73787973602614</v>
      </c>
      <c r="AH21" s="64">
        <v>132.42837090716694</v>
      </c>
      <c r="AI21" s="64">
        <v>134.11395358549402</v>
      </c>
      <c r="AJ21" s="64">
        <v>135.80102940017403</v>
      </c>
      <c r="AK21" s="34">
        <f t="shared" si="0"/>
        <v>0.24145084899988567</v>
      </c>
    </row>
    <row r="22" spans="1:37" ht="15" customHeight="1" x14ac:dyDescent="0.45">
      <c r="A22" s="60" t="s">
        <v>290</v>
      </c>
      <c r="B22" s="63" t="s">
        <v>291</v>
      </c>
      <c r="C22" s="64">
        <v>28.47763379693076</v>
      </c>
      <c r="D22" s="64">
        <v>28.845555262427549</v>
      </c>
      <c r="E22" s="64">
        <v>28.940300135194214</v>
      </c>
      <c r="F22" s="64">
        <v>29.033406977180125</v>
      </c>
      <c r="G22" s="64">
        <v>29.126706329349055</v>
      </c>
      <c r="H22" s="64">
        <v>29.217533331717956</v>
      </c>
      <c r="I22" s="64">
        <v>29.30194440502142</v>
      </c>
      <c r="J22" s="64">
        <v>29.389964858093478</v>
      </c>
      <c r="K22" s="64">
        <v>29.489962482364628</v>
      </c>
      <c r="L22" s="64">
        <v>29.586294893977161</v>
      </c>
      <c r="M22" s="64">
        <v>29.681832567693554</v>
      </c>
      <c r="N22" s="64">
        <v>29.779591128272106</v>
      </c>
      <c r="O22" s="64">
        <v>29.874718705452143</v>
      </c>
      <c r="P22" s="64">
        <v>29.958963768136591</v>
      </c>
      <c r="Q22" s="64">
        <v>30.039380520071955</v>
      </c>
      <c r="R22" s="64">
        <v>30.116508191572663</v>
      </c>
      <c r="S22" s="64">
        <v>30.180569745554866</v>
      </c>
      <c r="T22" s="64">
        <v>30.238410838616847</v>
      </c>
      <c r="U22" s="64">
        <v>30.289549633151655</v>
      </c>
      <c r="V22" s="64">
        <v>30.335574614383958</v>
      </c>
      <c r="W22" s="64">
        <v>30.376662112166784</v>
      </c>
      <c r="X22" s="64">
        <v>30.411738674979983</v>
      </c>
      <c r="Y22" s="64">
        <v>30.442047079846546</v>
      </c>
      <c r="Z22" s="64">
        <v>30.466263607637647</v>
      </c>
      <c r="AA22" s="64">
        <v>30.484256846250119</v>
      </c>
      <c r="AB22" s="64">
        <v>30.497154412645106</v>
      </c>
      <c r="AC22" s="64">
        <v>30.504916574324795</v>
      </c>
      <c r="AD22" s="64">
        <v>30.508131505387766</v>
      </c>
      <c r="AE22" s="64">
        <v>30.508755988135324</v>
      </c>
      <c r="AF22" s="64">
        <v>30.50795788226965</v>
      </c>
      <c r="AG22" s="64">
        <v>30.509593748239929</v>
      </c>
      <c r="AH22" s="64">
        <v>30.515476114060068</v>
      </c>
      <c r="AI22" s="64">
        <v>30.52858782082901</v>
      </c>
      <c r="AJ22" s="64">
        <v>30.550757674960149</v>
      </c>
      <c r="AK22" s="34">
        <f t="shared" si="0"/>
        <v>5.9114910322204547E-2</v>
      </c>
    </row>
    <row r="23" spans="1:37" ht="15" customHeight="1" x14ac:dyDescent="0.45">
      <c r="A23" s="60" t="s">
        <v>292</v>
      </c>
      <c r="B23" s="63" t="s">
        <v>293</v>
      </c>
      <c r="C23" s="64">
        <v>11.951331798358316</v>
      </c>
      <c r="D23" s="64">
        <v>12.070398363269351</v>
      </c>
      <c r="E23" s="64">
        <v>12.07490242294555</v>
      </c>
      <c r="F23" s="64">
        <v>12.07954537862032</v>
      </c>
      <c r="G23" s="64">
        <v>12.082601847086568</v>
      </c>
      <c r="H23" s="64">
        <v>12.085264031214898</v>
      </c>
      <c r="I23" s="64">
        <v>12.088034223865625</v>
      </c>
      <c r="J23" s="64">
        <v>12.087768465674719</v>
      </c>
      <c r="K23" s="64">
        <v>12.08018562911175</v>
      </c>
      <c r="L23" s="64">
        <v>12.070925014150502</v>
      </c>
      <c r="M23" s="64">
        <v>12.060415468093291</v>
      </c>
      <c r="N23" s="64">
        <v>12.04658427119268</v>
      </c>
      <c r="O23" s="64">
        <v>12.031179157739809</v>
      </c>
      <c r="P23" s="64">
        <v>12.00941985149468</v>
      </c>
      <c r="Q23" s="64">
        <v>11.985283144590605</v>
      </c>
      <c r="R23" s="64">
        <v>11.958172104114047</v>
      </c>
      <c r="S23" s="64">
        <v>11.930195134639504</v>
      </c>
      <c r="T23" s="64">
        <v>11.899920839544238</v>
      </c>
      <c r="U23" s="64">
        <v>11.866878137322058</v>
      </c>
      <c r="V23" s="64">
        <v>11.831352076201995</v>
      </c>
      <c r="W23" s="64">
        <v>11.792828634212634</v>
      </c>
      <c r="X23" s="64">
        <v>11.750122684053553</v>
      </c>
      <c r="Y23" s="64">
        <v>11.702963029652171</v>
      </c>
      <c r="Z23" s="64">
        <v>11.650178558197242</v>
      </c>
      <c r="AA23" s="64">
        <v>11.590950984472084</v>
      </c>
      <c r="AB23" s="64">
        <v>11.525791852539358</v>
      </c>
      <c r="AC23" s="64">
        <v>11.454568692546513</v>
      </c>
      <c r="AD23" s="64">
        <v>11.377449020485042</v>
      </c>
      <c r="AE23" s="64">
        <v>11.295724636860225</v>
      </c>
      <c r="AF23" s="64">
        <v>11.210681958988198</v>
      </c>
      <c r="AG23" s="64">
        <v>11.125254599245858</v>
      </c>
      <c r="AH23" s="64">
        <v>11.04185307740712</v>
      </c>
      <c r="AI23" s="64">
        <v>10.963161663167625</v>
      </c>
      <c r="AJ23" s="64">
        <v>10.891596194297962</v>
      </c>
      <c r="AK23" s="34">
        <f t="shared" si="0"/>
        <v>-9.766058530085682E-2</v>
      </c>
    </row>
    <row r="24" spans="1:37" ht="15" customHeight="1" x14ac:dyDescent="0.45">
      <c r="A24" s="60" t="s">
        <v>294</v>
      </c>
      <c r="B24" s="63" t="s">
        <v>295</v>
      </c>
      <c r="C24" s="64">
        <v>3.8534560867237686</v>
      </c>
      <c r="D24" s="64">
        <v>3.9225237211187585</v>
      </c>
      <c r="E24" s="64">
        <v>3.9547562072402842</v>
      </c>
      <c r="F24" s="64">
        <v>3.9873671730611955</v>
      </c>
      <c r="G24" s="64">
        <v>4.0196269777760731</v>
      </c>
      <c r="H24" s="64">
        <v>4.0519312377332977</v>
      </c>
      <c r="I24" s="64">
        <v>4.0844302386759797</v>
      </c>
      <c r="J24" s="64">
        <v>4.1160423586122041</v>
      </c>
      <c r="K24" s="64">
        <v>4.1457607576189677</v>
      </c>
      <c r="L24" s="64">
        <v>4.1749754828564019</v>
      </c>
      <c r="M24" s="64">
        <v>4.2038205017015722</v>
      </c>
      <c r="N24" s="64">
        <v>4.2315874337124004</v>
      </c>
      <c r="O24" s="64">
        <v>4.2588672457948231</v>
      </c>
      <c r="P24" s="64">
        <v>4.2857339983474274</v>
      </c>
      <c r="Q24" s="64">
        <v>4.3120321272915207</v>
      </c>
      <c r="R24" s="64">
        <v>4.3375454036359562</v>
      </c>
      <c r="S24" s="64">
        <v>4.3632465205796596</v>
      </c>
      <c r="T24" s="64">
        <v>4.3886057160731458</v>
      </c>
      <c r="U24" s="64">
        <v>4.4134575895561348</v>
      </c>
      <c r="V24" s="64">
        <v>4.437915791192613</v>
      </c>
      <c r="W24" s="64">
        <v>4.4619156738633672</v>
      </c>
      <c r="X24" s="64">
        <v>4.4852995358978411</v>
      </c>
      <c r="Y24" s="64">
        <v>4.5082512282957623</v>
      </c>
      <c r="Z24" s="64">
        <v>4.5305988401473458</v>
      </c>
      <c r="AA24" s="64">
        <v>4.552419306666736</v>
      </c>
      <c r="AB24" s="64">
        <v>4.5738010043769108</v>
      </c>
      <c r="AC24" s="64">
        <v>4.5946932752502612</v>
      </c>
      <c r="AD24" s="64">
        <v>4.6151265208621517</v>
      </c>
      <c r="AE24" s="64">
        <v>4.6351876067858466</v>
      </c>
      <c r="AF24" s="64">
        <v>4.6548185632194423</v>
      </c>
      <c r="AG24" s="64">
        <v>4.6742273339207658</v>
      </c>
      <c r="AH24" s="64">
        <v>4.6933118210736344</v>
      </c>
      <c r="AI24" s="64">
        <v>4.7122195658485557</v>
      </c>
      <c r="AJ24" s="64">
        <v>4.7309228579532947</v>
      </c>
      <c r="AK24" s="34">
        <f t="shared" si="0"/>
        <v>0.20609158651664433</v>
      </c>
    </row>
    <row r="25" spans="1:37" ht="15" customHeight="1" x14ac:dyDescent="0.45">
      <c r="A25" s="60" t="s">
        <v>296</v>
      </c>
      <c r="B25" s="63" t="s">
        <v>297</v>
      </c>
      <c r="C25" s="64">
        <v>12.672847234832263</v>
      </c>
      <c r="D25" s="64">
        <v>12.852631235874584</v>
      </c>
      <c r="E25" s="64">
        <v>12.910641019449644</v>
      </c>
      <c r="F25" s="64">
        <v>12.966494425498606</v>
      </c>
      <c r="G25" s="64">
        <v>13.024479689705167</v>
      </c>
      <c r="H25" s="64">
        <v>13.080338184178826</v>
      </c>
      <c r="I25" s="64">
        <v>13.129479092558617</v>
      </c>
      <c r="J25" s="64">
        <v>13.186155005219149</v>
      </c>
      <c r="K25" s="64">
        <v>13.264015124134684</v>
      </c>
      <c r="L25" s="64">
        <v>13.340394396970257</v>
      </c>
      <c r="M25" s="64">
        <v>13.417595626290012</v>
      </c>
      <c r="N25" s="64">
        <v>13.501419787742623</v>
      </c>
      <c r="O25" s="64">
        <v>13.584674245398398</v>
      </c>
      <c r="P25" s="64">
        <v>13.663814048434915</v>
      </c>
      <c r="Q25" s="64">
        <v>13.742066705981632</v>
      </c>
      <c r="R25" s="64">
        <v>13.82079080531174</v>
      </c>
      <c r="S25" s="64">
        <v>13.887127604355429</v>
      </c>
      <c r="T25" s="64">
        <v>13.949883310975146</v>
      </c>
      <c r="U25" s="64">
        <v>14.009210625524291</v>
      </c>
      <c r="V25" s="64">
        <v>14.066305774847576</v>
      </c>
      <c r="W25" s="64">
        <v>14.12191646728658</v>
      </c>
      <c r="X25" s="64">
        <v>14.17631560428123</v>
      </c>
      <c r="Y25" s="64">
        <v>14.230833672721868</v>
      </c>
      <c r="Z25" s="64">
        <v>14.285484872181774</v>
      </c>
      <c r="AA25" s="64">
        <v>14.340885704154992</v>
      </c>
      <c r="AB25" s="64">
        <v>14.397558394736343</v>
      </c>
      <c r="AC25" s="64">
        <v>14.455651810006561</v>
      </c>
      <c r="AD25" s="64">
        <v>14.515555112849359</v>
      </c>
      <c r="AE25" s="64">
        <v>14.577840947448928</v>
      </c>
      <c r="AF25" s="64">
        <v>14.642460522186962</v>
      </c>
      <c r="AG25" s="64">
        <v>14.710109504056552</v>
      </c>
      <c r="AH25" s="64">
        <v>14.780308296146803</v>
      </c>
      <c r="AI25" s="64">
        <v>14.853203307157083</v>
      </c>
      <c r="AJ25" s="64">
        <v>14.928240447648605</v>
      </c>
      <c r="AK25" s="34">
        <f t="shared" si="0"/>
        <v>0.16149294052571339</v>
      </c>
    </row>
    <row r="26" spans="1:37" ht="15" customHeight="1" x14ac:dyDescent="0.45">
      <c r="A26" s="60" t="s">
        <v>298</v>
      </c>
      <c r="B26" s="63" t="s">
        <v>299</v>
      </c>
      <c r="C26" s="64">
        <v>679.4980632330479</v>
      </c>
      <c r="D26" s="64">
        <v>694.96227607088065</v>
      </c>
      <c r="E26" s="64">
        <v>706.27078591417217</v>
      </c>
      <c r="F26" s="64">
        <v>707.74145305970251</v>
      </c>
      <c r="G26" s="64">
        <v>705.90319240952113</v>
      </c>
      <c r="H26" s="64">
        <v>705.90466671322667</v>
      </c>
      <c r="I26" s="64">
        <v>705.80489319304695</v>
      </c>
      <c r="J26" s="64">
        <v>704.79701081252995</v>
      </c>
      <c r="K26" s="64">
        <v>703.48415261603157</v>
      </c>
      <c r="L26" s="64">
        <v>701.59803036605012</v>
      </c>
      <c r="M26" s="64">
        <v>697.2725563875739</v>
      </c>
      <c r="N26" s="64">
        <v>693.64682833263294</v>
      </c>
      <c r="O26" s="64">
        <v>688.68972313587483</v>
      </c>
      <c r="P26" s="64">
        <v>683.81523711269347</v>
      </c>
      <c r="Q26" s="64">
        <v>680.25212323748326</v>
      </c>
      <c r="R26" s="64">
        <v>676.64155897105695</v>
      </c>
      <c r="S26" s="64">
        <v>673.76976067719249</v>
      </c>
      <c r="T26" s="64">
        <v>672.86212026811143</v>
      </c>
      <c r="U26" s="64">
        <v>674.05690035564487</v>
      </c>
      <c r="V26" s="64">
        <v>675.86139547174218</v>
      </c>
      <c r="W26" s="64">
        <v>678.97512580314412</v>
      </c>
      <c r="X26" s="64">
        <v>682.56405429738641</v>
      </c>
      <c r="Y26" s="64">
        <v>685.97601238859579</v>
      </c>
      <c r="Z26" s="64">
        <v>688.67831353597921</v>
      </c>
      <c r="AA26" s="64">
        <v>692.68282638538346</v>
      </c>
      <c r="AB26" s="64">
        <v>696.98720927367867</v>
      </c>
      <c r="AC26" s="64">
        <v>701.98400038709235</v>
      </c>
      <c r="AD26" s="64">
        <v>708.23983370294707</v>
      </c>
      <c r="AE26" s="64">
        <v>715.08648105421139</v>
      </c>
      <c r="AF26" s="64">
        <v>721.96732122262119</v>
      </c>
      <c r="AG26" s="64">
        <v>729.63143949035782</v>
      </c>
      <c r="AH26" s="64">
        <v>737.79189037273545</v>
      </c>
      <c r="AI26" s="64">
        <v>745.10980455742947</v>
      </c>
      <c r="AJ26" s="64">
        <v>753.20115410107269</v>
      </c>
      <c r="AK26" s="34">
        <f t="shared" si="0"/>
        <v>8.3801495470312598E-2</v>
      </c>
    </row>
    <row r="27" spans="1:37" ht="15" customHeight="1" x14ac:dyDescent="0.45">
      <c r="A27" s="60" t="s">
        <v>300</v>
      </c>
      <c r="B27" s="63" t="s">
        <v>301</v>
      </c>
      <c r="C27" s="64">
        <v>74.469894615988579</v>
      </c>
      <c r="D27" s="64">
        <v>76.890240290232157</v>
      </c>
      <c r="E27" s="64">
        <v>78.428590021570542</v>
      </c>
      <c r="F27" s="64">
        <v>79.488782376234511</v>
      </c>
      <c r="G27" s="64">
        <v>80.589062833563844</v>
      </c>
      <c r="H27" s="64">
        <v>81.182478226837688</v>
      </c>
      <c r="I27" s="64">
        <v>81.839997593940225</v>
      </c>
      <c r="J27" s="64">
        <v>82.49944077023352</v>
      </c>
      <c r="K27" s="64">
        <v>83.074672664312516</v>
      </c>
      <c r="L27" s="64">
        <v>83.572916318845458</v>
      </c>
      <c r="M27" s="64">
        <v>83.84044685207077</v>
      </c>
      <c r="N27" s="64">
        <v>84.519666741108153</v>
      </c>
      <c r="O27" s="64">
        <v>85.139066480771078</v>
      </c>
      <c r="P27" s="64">
        <v>85.901428518222716</v>
      </c>
      <c r="Q27" s="64">
        <v>86.958028207512271</v>
      </c>
      <c r="R27" s="64">
        <v>87.978693239345361</v>
      </c>
      <c r="S27" s="64">
        <v>89.226840534216862</v>
      </c>
      <c r="T27" s="64">
        <v>90.476336762660111</v>
      </c>
      <c r="U27" s="64">
        <v>91.877789603537252</v>
      </c>
      <c r="V27" s="64">
        <v>93.322347081498691</v>
      </c>
      <c r="W27" s="64">
        <v>94.807777873631792</v>
      </c>
      <c r="X27" s="64">
        <v>96.257700535609786</v>
      </c>
      <c r="Y27" s="64">
        <v>97.47808478819978</v>
      </c>
      <c r="Z27" s="64">
        <v>98.975199595827974</v>
      </c>
      <c r="AA27" s="64">
        <v>100.1657813363686</v>
      </c>
      <c r="AB27" s="64">
        <v>101.35714292649219</v>
      </c>
      <c r="AC27" s="64">
        <v>102.49831647665725</v>
      </c>
      <c r="AD27" s="64">
        <v>103.68529889640008</v>
      </c>
      <c r="AE27" s="64">
        <v>104.99605956399995</v>
      </c>
      <c r="AF27" s="64">
        <v>106.41178755094408</v>
      </c>
      <c r="AG27" s="64">
        <v>107.96203823686302</v>
      </c>
      <c r="AH27" s="64">
        <v>109.4877177664102</v>
      </c>
      <c r="AI27" s="64">
        <v>111.14572529118038</v>
      </c>
      <c r="AJ27" s="64">
        <v>112.86117477008808</v>
      </c>
      <c r="AK27" s="34">
        <f t="shared" si="0"/>
        <v>0.46782185026446765</v>
      </c>
    </row>
    <row r="28" spans="1:37" ht="15" customHeight="1" x14ac:dyDescent="0.45">
      <c r="A28" s="60" t="s">
        <v>302</v>
      </c>
      <c r="B28" s="63" t="s">
        <v>303</v>
      </c>
      <c r="C28" s="64">
        <v>105.78094407173447</v>
      </c>
      <c r="D28" s="64">
        <v>106.94937996259787</v>
      </c>
      <c r="E28" s="64">
        <v>108.14780599951325</v>
      </c>
      <c r="F28" s="64">
        <v>108.49548947229621</v>
      </c>
      <c r="G28" s="64">
        <v>108.4268464111675</v>
      </c>
      <c r="H28" s="64">
        <v>108.98430174089354</v>
      </c>
      <c r="I28" s="64">
        <v>109.59798607884183</v>
      </c>
      <c r="J28" s="64">
        <v>110.21229930826976</v>
      </c>
      <c r="K28" s="64">
        <v>110.7613779852188</v>
      </c>
      <c r="L28" s="64">
        <v>111.42433125374551</v>
      </c>
      <c r="M28" s="64">
        <v>111.91022080196488</v>
      </c>
      <c r="N28" s="64">
        <v>112.50871935158933</v>
      </c>
      <c r="O28" s="64">
        <v>113.24525317007763</v>
      </c>
      <c r="P28" s="64">
        <v>113.42501671575327</v>
      </c>
      <c r="Q28" s="64">
        <v>114.32459775683135</v>
      </c>
      <c r="R28" s="64">
        <v>114.72884022004878</v>
      </c>
      <c r="S28" s="64">
        <v>115.22754136707752</v>
      </c>
      <c r="T28" s="64">
        <v>116.30056792539486</v>
      </c>
      <c r="U28" s="64">
        <v>117.66230889028662</v>
      </c>
      <c r="V28" s="64">
        <v>119.34554075946849</v>
      </c>
      <c r="W28" s="64">
        <v>121.14167246399114</v>
      </c>
      <c r="X28" s="64">
        <v>123.39683652661728</v>
      </c>
      <c r="Y28" s="64">
        <v>125.34789516786337</v>
      </c>
      <c r="Z28" s="64">
        <v>127.65907975790421</v>
      </c>
      <c r="AA28" s="64">
        <v>129.77240974429731</v>
      </c>
      <c r="AB28" s="64">
        <v>132.42818002442525</v>
      </c>
      <c r="AC28" s="64">
        <v>135.44490171716669</v>
      </c>
      <c r="AD28" s="64">
        <v>138.63240995431846</v>
      </c>
      <c r="AE28" s="64">
        <v>141.95610550925298</v>
      </c>
      <c r="AF28" s="64">
        <v>145.47066400123046</v>
      </c>
      <c r="AG28" s="64">
        <v>149.18715730167989</v>
      </c>
      <c r="AH28" s="64">
        <v>153.17048104512378</v>
      </c>
      <c r="AI28" s="64">
        <v>157.03318321019967</v>
      </c>
      <c r="AJ28" s="64">
        <v>161.16711218014979</v>
      </c>
      <c r="AK28" s="34">
        <f t="shared" si="0"/>
        <v>0.50694760676978989</v>
      </c>
    </row>
    <row r="29" spans="1:37" ht="15" customHeight="1" x14ac:dyDescent="0.45">
      <c r="A29" s="60" t="s">
        <v>304</v>
      </c>
      <c r="B29" s="63" t="s">
        <v>305</v>
      </c>
      <c r="C29" s="64">
        <v>499.24724643468949</v>
      </c>
      <c r="D29" s="64">
        <v>511.12275207659627</v>
      </c>
      <c r="E29" s="64">
        <v>519.6943084406106</v>
      </c>
      <c r="F29" s="64">
        <v>519.7572034265761</v>
      </c>
      <c r="G29" s="64">
        <v>516.88728316478978</v>
      </c>
      <c r="H29" s="64">
        <v>515.73793846575677</v>
      </c>
      <c r="I29" s="64">
        <v>514.36684261932498</v>
      </c>
      <c r="J29" s="64">
        <v>512.08527085545336</v>
      </c>
      <c r="K29" s="64">
        <v>509.64811678186351</v>
      </c>
      <c r="L29" s="64">
        <v>506.6007977308646</v>
      </c>
      <c r="M29" s="64">
        <v>501.52187391650602</v>
      </c>
      <c r="N29" s="64">
        <v>496.61840531654184</v>
      </c>
      <c r="O29" s="64">
        <v>490.30544794215132</v>
      </c>
      <c r="P29" s="64">
        <v>484.48889573960179</v>
      </c>
      <c r="Q29" s="64">
        <v>478.96948974121534</v>
      </c>
      <c r="R29" s="64">
        <v>473.93400327916123</v>
      </c>
      <c r="S29" s="64">
        <v>469.31539359829617</v>
      </c>
      <c r="T29" s="64">
        <v>466.08518593331473</v>
      </c>
      <c r="U29" s="64">
        <v>464.51672774119152</v>
      </c>
      <c r="V29" s="64">
        <v>463.19351516487382</v>
      </c>
      <c r="W29" s="64">
        <v>463.02561616002566</v>
      </c>
      <c r="X29" s="64">
        <v>462.90952464881491</v>
      </c>
      <c r="Y29" s="64">
        <v>463.15005467548337</v>
      </c>
      <c r="Z29" s="64">
        <v>462.0440044011321</v>
      </c>
      <c r="AA29" s="64">
        <v>462.74459069029399</v>
      </c>
      <c r="AB29" s="64">
        <v>463.20184182571313</v>
      </c>
      <c r="AC29" s="64">
        <v>464.04074510896214</v>
      </c>
      <c r="AD29" s="64">
        <v>465.92209518213497</v>
      </c>
      <c r="AE29" s="64">
        <v>468.13425663505944</v>
      </c>
      <c r="AF29" s="64">
        <v>470.08481031979363</v>
      </c>
      <c r="AG29" s="64">
        <v>472.48221415186214</v>
      </c>
      <c r="AH29" s="64">
        <v>475.13363219940703</v>
      </c>
      <c r="AI29" s="64">
        <v>476.93087379338272</v>
      </c>
      <c r="AJ29" s="64">
        <v>479.17291167936395</v>
      </c>
      <c r="AK29" s="34">
        <f t="shared" si="0"/>
        <v>-6.2509133603280406E-2</v>
      </c>
    </row>
    <row r="30" spans="1:37" ht="15.75" customHeight="1" x14ac:dyDescent="0.45">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34"/>
    </row>
    <row r="31" spans="1:37" ht="15" customHeight="1" x14ac:dyDescent="0.45">
      <c r="B31" s="30" t="s">
        <v>306</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34"/>
    </row>
    <row r="32" spans="1:37" ht="15" customHeight="1" x14ac:dyDescent="0.45">
      <c r="A32" s="60" t="s">
        <v>307</v>
      </c>
      <c r="B32" s="63" t="s">
        <v>308</v>
      </c>
      <c r="C32" s="64">
        <v>303.55059052997859</v>
      </c>
      <c r="D32" s="64">
        <v>308.74132666176769</v>
      </c>
      <c r="E32" s="64">
        <v>313.35952614441169</v>
      </c>
      <c r="F32" s="64">
        <v>317.39014758470159</v>
      </c>
      <c r="G32" s="64">
        <v>320.45485510643783</v>
      </c>
      <c r="H32" s="64">
        <v>323.29683552306579</v>
      </c>
      <c r="I32" s="64">
        <v>326.47005148842516</v>
      </c>
      <c r="J32" s="64">
        <v>329.84153310079495</v>
      </c>
      <c r="K32" s="64">
        <v>333.68036754923247</v>
      </c>
      <c r="L32" s="64">
        <v>337.47860691333727</v>
      </c>
      <c r="M32" s="64">
        <v>340.95428956457084</v>
      </c>
      <c r="N32" s="64">
        <v>345.56043527534018</v>
      </c>
      <c r="O32" s="64">
        <v>349.23078721258224</v>
      </c>
      <c r="P32" s="64">
        <v>352.97172342314002</v>
      </c>
      <c r="Q32" s="64">
        <v>356.87999008257458</v>
      </c>
      <c r="R32" s="64">
        <v>360.69746044700918</v>
      </c>
      <c r="S32" s="64">
        <v>364.52720314250092</v>
      </c>
      <c r="T32" s="64">
        <v>368.53856468738149</v>
      </c>
      <c r="U32" s="64">
        <v>372.43415097980375</v>
      </c>
      <c r="V32" s="64">
        <v>376.23681586104891</v>
      </c>
      <c r="W32" s="64">
        <v>380.09747072161787</v>
      </c>
      <c r="X32" s="64">
        <v>384.04044944991949</v>
      </c>
      <c r="Y32" s="64">
        <v>387.88869602822223</v>
      </c>
      <c r="Z32" s="64">
        <v>391.77856293300005</v>
      </c>
      <c r="AA32" s="64">
        <v>395.65992858962284</v>
      </c>
      <c r="AB32" s="64">
        <v>399.5860961524242</v>
      </c>
      <c r="AC32" s="64">
        <v>403.85034636930027</v>
      </c>
      <c r="AD32" s="64">
        <v>408.16340416613588</v>
      </c>
      <c r="AE32" s="64">
        <v>412.76911051616401</v>
      </c>
      <c r="AF32" s="64">
        <v>417.35847894171036</v>
      </c>
      <c r="AG32" s="64">
        <v>422.16058454649516</v>
      </c>
      <c r="AH32" s="64">
        <v>426.934129243705</v>
      </c>
      <c r="AI32" s="64">
        <v>431.6792403123282</v>
      </c>
      <c r="AJ32" s="64">
        <v>436.31834305575762</v>
      </c>
      <c r="AK32" s="34">
        <f t="shared" ref="AK32:AK49" si="1">(AJ32-D32)/D32</f>
        <v>0.41321651938664211</v>
      </c>
    </row>
    <row r="33" spans="1:37" ht="15" customHeight="1" x14ac:dyDescent="0.45">
      <c r="A33" s="60" t="s">
        <v>309</v>
      </c>
      <c r="B33" s="63" t="s">
        <v>310</v>
      </c>
      <c r="C33" s="64">
        <v>17.034542258386868</v>
      </c>
      <c r="D33" s="64">
        <v>17.302338127937919</v>
      </c>
      <c r="E33" s="64">
        <v>17.519632389944128</v>
      </c>
      <c r="F33" s="64">
        <v>17.709450231235966</v>
      </c>
      <c r="G33" s="64">
        <v>17.853668543445277</v>
      </c>
      <c r="H33" s="64">
        <v>17.987628330654967</v>
      </c>
      <c r="I33" s="64">
        <v>18.137657962396148</v>
      </c>
      <c r="J33" s="64">
        <v>18.297340837357659</v>
      </c>
      <c r="K33" s="64">
        <v>18.47950376366401</v>
      </c>
      <c r="L33" s="64">
        <v>18.659763993433351</v>
      </c>
      <c r="M33" s="64">
        <v>18.824840185326615</v>
      </c>
      <c r="N33" s="64">
        <v>19.043871624425435</v>
      </c>
      <c r="O33" s="64">
        <v>19.218429956635266</v>
      </c>
      <c r="P33" s="64">
        <v>19.39637972826371</v>
      </c>
      <c r="Q33" s="64">
        <v>19.582365147773743</v>
      </c>
      <c r="R33" s="64">
        <v>19.764059568244654</v>
      </c>
      <c r="S33" s="64">
        <v>19.946362161971756</v>
      </c>
      <c r="T33" s="64">
        <v>20.13741394652542</v>
      </c>
      <c r="U33" s="64">
        <v>20.322909847759071</v>
      </c>
      <c r="V33" s="64">
        <v>20.504061075053343</v>
      </c>
      <c r="W33" s="64">
        <v>20.688022962319511</v>
      </c>
      <c r="X33" s="64">
        <v>20.87585833224469</v>
      </c>
      <c r="Y33" s="64">
        <v>21.059292559641197</v>
      </c>
      <c r="Z33" s="64">
        <v>21.24465536050517</v>
      </c>
      <c r="AA33" s="64">
        <v>21.429648238673877</v>
      </c>
      <c r="AB33" s="64">
        <v>21.616843497496042</v>
      </c>
      <c r="AC33" s="64">
        <v>21.820106026672409</v>
      </c>
      <c r="AD33" s="64">
        <v>22.025682165949149</v>
      </c>
      <c r="AE33" s="64">
        <v>22.245231744230647</v>
      </c>
      <c r="AF33" s="64">
        <v>22.463959565389541</v>
      </c>
      <c r="AG33" s="64">
        <v>22.692906040928964</v>
      </c>
      <c r="AH33" s="64">
        <v>22.920421473444186</v>
      </c>
      <c r="AI33" s="64">
        <v>23.146586317853</v>
      </c>
      <c r="AJ33" s="64">
        <v>23.367682546850112</v>
      </c>
      <c r="AK33" s="34">
        <f t="shared" si="1"/>
        <v>0.3505505657133437</v>
      </c>
    </row>
    <row r="34" spans="1:37" ht="15" customHeight="1" x14ac:dyDescent="0.45">
      <c r="A34" s="60" t="s">
        <v>311</v>
      </c>
      <c r="B34" s="63" t="s">
        <v>312</v>
      </c>
      <c r="C34" s="64">
        <v>189.94860999250534</v>
      </c>
      <c r="D34" s="64">
        <v>192.47373528857514</v>
      </c>
      <c r="E34" s="64">
        <v>194.66656930301917</v>
      </c>
      <c r="F34" s="64">
        <v>196.46591134236425</v>
      </c>
      <c r="G34" s="64">
        <v>197.86993087432049</v>
      </c>
      <c r="H34" s="64">
        <v>199.01287238599042</v>
      </c>
      <c r="I34" s="64">
        <v>200.25810233871042</v>
      </c>
      <c r="J34" s="64">
        <v>201.64265573622029</v>
      </c>
      <c r="K34" s="64">
        <v>203.33064123055127</v>
      </c>
      <c r="L34" s="64">
        <v>205.04640700121229</v>
      </c>
      <c r="M34" s="64">
        <v>206.57342394740351</v>
      </c>
      <c r="N34" s="64">
        <v>208.75511685083862</v>
      </c>
      <c r="O34" s="64">
        <v>210.3277149351303</v>
      </c>
      <c r="P34" s="64">
        <v>211.87513059769344</v>
      </c>
      <c r="Q34" s="64">
        <v>213.51547058344673</v>
      </c>
      <c r="R34" s="64">
        <v>215.09348003473011</v>
      </c>
      <c r="S34" s="64">
        <v>216.64498518938606</v>
      </c>
      <c r="T34" s="64">
        <v>218.29682270519422</v>
      </c>
      <c r="U34" s="64">
        <v>219.87041491404094</v>
      </c>
      <c r="V34" s="64">
        <v>221.36047677457262</v>
      </c>
      <c r="W34" s="64">
        <v>222.86192899936026</v>
      </c>
      <c r="X34" s="64">
        <v>224.40087627198483</v>
      </c>
      <c r="Y34" s="64">
        <v>225.87050256807993</v>
      </c>
      <c r="Z34" s="64">
        <v>227.33555350246786</v>
      </c>
      <c r="AA34" s="64">
        <v>228.76916505467301</v>
      </c>
      <c r="AB34" s="64">
        <v>230.26095102906464</v>
      </c>
      <c r="AC34" s="64">
        <v>231.85130416828733</v>
      </c>
      <c r="AD34" s="64">
        <v>233.52001294247103</v>
      </c>
      <c r="AE34" s="64">
        <v>235.27794798023376</v>
      </c>
      <c r="AF34" s="64">
        <v>237.08325495542815</v>
      </c>
      <c r="AG34" s="64">
        <v>238.96257402773065</v>
      </c>
      <c r="AH34" s="64">
        <v>240.80441815983147</v>
      </c>
      <c r="AI34" s="64">
        <v>242.61537686574499</v>
      </c>
      <c r="AJ34" s="64">
        <v>244.36314052089978</v>
      </c>
      <c r="AK34" s="34">
        <f t="shared" si="1"/>
        <v>0.26959213502313467</v>
      </c>
    </row>
    <row r="35" spans="1:37" ht="15" customHeight="1" x14ac:dyDescent="0.45">
      <c r="A35" s="60" t="s">
        <v>313</v>
      </c>
      <c r="B35" s="63" t="s">
        <v>314</v>
      </c>
      <c r="C35" s="64">
        <v>80.736713060314059</v>
      </c>
      <c r="D35" s="64">
        <v>82.913519252979142</v>
      </c>
      <c r="E35" s="64">
        <v>85.029102122183318</v>
      </c>
      <c r="F35" s="64">
        <v>86.957964043605799</v>
      </c>
      <c r="G35" s="64">
        <v>88.704430507677273</v>
      </c>
      <c r="H35" s="64">
        <v>90.331663517318574</v>
      </c>
      <c r="I35" s="64">
        <v>92.017642450949879</v>
      </c>
      <c r="J35" s="64">
        <v>93.786042285905751</v>
      </c>
      <c r="K35" s="64">
        <v>95.721239794568561</v>
      </c>
      <c r="L35" s="64">
        <v>97.694766798822613</v>
      </c>
      <c r="M35" s="64">
        <v>99.597168375477011</v>
      </c>
      <c r="N35" s="64">
        <v>101.86283154952605</v>
      </c>
      <c r="O35" s="64">
        <v>103.84512928341181</v>
      </c>
      <c r="P35" s="64">
        <v>105.83940838132607</v>
      </c>
      <c r="Q35" s="64">
        <v>107.9089212829667</v>
      </c>
      <c r="R35" s="64">
        <v>109.9746678187193</v>
      </c>
      <c r="S35" s="64">
        <v>112.0557889529432</v>
      </c>
      <c r="T35" s="64">
        <v>114.22044390388274</v>
      </c>
      <c r="U35" s="64">
        <v>116.37402479258284</v>
      </c>
      <c r="V35" s="64">
        <v>118.51269487021526</v>
      </c>
      <c r="W35" s="64">
        <v>120.68894038760122</v>
      </c>
      <c r="X35" s="64">
        <v>122.91812803623588</v>
      </c>
      <c r="Y35" s="64">
        <v>125.14416590396607</v>
      </c>
      <c r="Z35" s="64">
        <v>127.40314827030345</v>
      </c>
      <c r="AA35" s="64">
        <v>129.70164020615883</v>
      </c>
      <c r="AB35" s="64">
        <v>132.0658839641255</v>
      </c>
      <c r="AC35" s="64">
        <v>134.52031725004602</v>
      </c>
      <c r="AD35" s="64">
        <v>137.05508478875302</v>
      </c>
      <c r="AE35" s="64">
        <v>139.67865592306043</v>
      </c>
      <c r="AF35" s="64">
        <v>142.36749334147615</v>
      </c>
      <c r="AG35" s="64">
        <v>145.13895825531296</v>
      </c>
      <c r="AH35" s="64">
        <v>147.92576907173608</v>
      </c>
      <c r="AI35" s="64">
        <v>150.73160826621211</v>
      </c>
      <c r="AJ35" s="64">
        <v>153.49651389729954</v>
      </c>
      <c r="AK35" s="34">
        <f t="shared" si="1"/>
        <v>0.85128451041817643</v>
      </c>
    </row>
    <row r="36" spans="1:37" ht="15" customHeight="1" x14ac:dyDescent="0.45">
      <c r="A36" s="60" t="s">
        <v>315</v>
      </c>
      <c r="B36" s="63" t="s">
        <v>316</v>
      </c>
      <c r="C36" s="64">
        <v>15.830725098501071</v>
      </c>
      <c r="D36" s="64">
        <v>16.051726466386654</v>
      </c>
      <c r="E36" s="64">
        <v>16.144233375726312</v>
      </c>
      <c r="F36" s="64">
        <v>16.256833135895583</v>
      </c>
      <c r="G36" s="64">
        <v>16.026802964604119</v>
      </c>
      <c r="H36" s="64">
        <v>15.964671289101833</v>
      </c>
      <c r="I36" s="64">
        <v>16.056644972431926</v>
      </c>
      <c r="J36" s="64">
        <v>16.115505291129505</v>
      </c>
      <c r="K36" s="64">
        <v>16.14898081745023</v>
      </c>
      <c r="L36" s="64">
        <v>16.077671184388532</v>
      </c>
      <c r="M36" s="64">
        <v>15.958842239331428</v>
      </c>
      <c r="N36" s="64">
        <v>15.898613428672046</v>
      </c>
      <c r="O36" s="64">
        <v>15.839494452868871</v>
      </c>
      <c r="P36" s="64">
        <v>15.860808481573061</v>
      </c>
      <c r="Q36" s="64">
        <v>15.873238656589303</v>
      </c>
      <c r="R36" s="64">
        <v>15.865225204315809</v>
      </c>
      <c r="S36" s="64">
        <v>15.880038894334458</v>
      </c>
      <c r="T36" s="64">
        <v>15.883874897548163</v>
      </c>
      <c r="U36" s="64">
        <v>15.866793891848799</v>
      </c>
      <c r="V36" s="64">
        <v>15.859586908257088</v>
      </c>
      <c r="W36" s="64">
        <v>15.858580073724058</v>
      </c>
      <c r="X36" s="64">
        <v>15.845570159112903</v>
      </c>
      <c r="Y36" s="64">
        <v>15.814736941273884</v>
      </c>
      <c r="Z36" s="64">
        <v>15.79518902505473</v>
      </c>
      <c r="AA36" s="64">
        <v>15.759464027685123</v>
      </c>
      <c r="AB36" s="64">
        <v>15.642434196160316</v>
      </c>
      <c r="AC36" s="64">
        <v>15.658626341155745</v>
      </c>
      <c r="AD36" s="64">
        <v>15.562629862504917</v>
      </c>
      <c r="AE36" s="64">
        <v>15.567276814406309</v>
      </c>
      <c r="AF36" s="64">
        <v>15.443767430810848</v>
      </c>
      <c r="AG36" s="64">
        <v>15.36615753434145</v>
      </c>
      <c r="AH36" s="64">
        <v>15.283524309626969</v>
      </c>
      <c r="AI36" s="64">
        <v>15.18567251213552</v>
      </c>
      <c r="AJ36" s="64">
        <v>15.091005239069641</v>
      </c>
      <c r="AK36" s="34">
        <f t="shared" si="1"/>
        <v>-5.9851582278630563E-2</v>
      </c>
    </row>
    <row r="37" spans="1:37" ht="15" customHeight="1" x14ac:dyDescent="0.45">
      <c r="A37" s="60" t="s">
        <v>317</v>
      </c>
      <c r="B37" s="63" t="s">
        <v>318</v>
      </c>
      <c r="C37" s="64">
        <v>156.0539091445396</v>
      </c>
      <c r="D37" s="64">
        <v>152.1713548757528</v>
      </c>
      <c r="E37" s="64">
        <v>166.88045296347289</v>
      </c>
      <c r="F37" s="64">
        <v>144.92044608291258</v>
      </c>
      <c r="G37" s="64">
        <v>145.00958759323967</v>
      </c>
      <c r="H37" s="64">
        <v>151.66711659918124</v>
      </c>
      <c r="I37" s="64">
        <v>152.78876438543676</v>
      </c>
      <c r="J37" s="64">
        <v>153.22927886978562</v>
      </c>
      <c r="K37" s="64">
        <v>153.62289642765293</v>
      </c>
      <c r="L37" s="64">
        <v>152.89956000530921</v>
      </c>
      <c r="M37" s="64">
        <v>152.24382633314048</v>
      </c>
      <c r="N37" s="64">
        <v>151.78686953283531</v>
      </c>
      <c r="O37" s="64">
        <v>151.72523904567308</v>
      </c>
      <c r="P37" s="64">
        <v>150.5363290696082</v>
      </c>
      <c r="Q37" s="64">
        <v>150.29832858629973</v>
      </c>
      <c r="R37" s="64">
        <v>150.10422241270919</v>
      </c>
      <c r="S37" s="64">
        <v>149.936733316974</v>
      </c>
      <c r="T37" s="64">
        <v>149.67130659504323</v>
      </c>
      <c r="U37" s="64">
        <v>147.81072567605995</v>
      </c>
      <c r="V37" s="64">
        <v>147.56955210674644</v>
      </c>
      <c r="W37" s="64">
        <v>147.0522006773983</v>
      </c>
      <c r="X37" s="64">
        <v>146.81130468448308</v>
      </c>
      <c r="Y37" s="64">
        <v>146.57642801991585</v>
      </c>
      <c r="Z37" s="64">
        <v>146.35617247816677</v>
      </c>
      <c r="AA37" s="64">
        <v>146.16023388904276</v>
      </c>
      <c r="AB37" s="64">
        <v>145.84279327595885</v>
      </c>
      <c r="AC37" s="64">
        <v>146.53850538944556</v>
      </c>
      <c r="AD37" s="64">
        <v>145.64609845997185</v>
      </c>
      <c r="AE37" s="64">
        <v>145.57890035822012</v>
      </c>
      <c r="AF37" s="64">
        <v>145.08421706217868</v>
      </c>
      <c r="AG37" s="64">
        <v>144.97478703085065</v>
      </c>
      <c r="AH37" s="64">
        <v>144.90497726826445</v>
      </c>
      <c r="AI37" s="64">
        <v>144.90233336365213</v>
      </c>
      <c r="AJ37" s="64">
        <v>144.77801588667134</v>
      </c>
      <c r="AK37" s="34">
        <f t="shared" si="1"/>
        <v>-4.8585615834978162E-2</v>
      </c>
    </row>
    <row r="38" spans="1:37" ht="15" customHeight="1" x14ac:dyDescent="0.45">
      <c r="A38" s="60" t="s">
        <v>319</v>
      </c>
      <c r="B38" s="63" t="s">
        <v>320</v>
      </c>
      <c r="C38" s="64">
        <v>126.8442368997145</v>
      </c>
      <c r="D38" s="64">
        <v>122.69921947963284</v>
      </c>
      <c r="E38" s="64">
        <v>137.32215382091852</v>
      </c>
      <c r="F38" s="64">
        <v>115.32445426404237</v>
      </c>
      <c r="G38" s="64">
        <v>115.36855700947497</v>
      </c>
      <c r="H38" s="64">
        <v>121.99533853858912</v>
      </c>
      <c r="I38" s="64">
        <v>123.09295289867823</v>
      </c>
      <c r="J38" s="64">
        <v>123.51371933889808</v>
      </c>
      <c r="K38" s="64">
        <v>123.88330308916238</v>
      </c>
      <c r="L38" s="64">
        <v>123.13565826548219</v>
      </c>
      <c r="M38" s="64">
        <v>122.47357409704298</v>
      </c>
      <c r="N38" s="64">
        <v>121.98743681735071</v>
      </c>
      <c r="O38" s="64">
        <v>121.927974005433</v>
      </c>
      <c r="P38" s="64">
        <v>120.74005007541423</v>
      </c>
      <c r="Q38" s="64">
        <v>120.50877191213058</v>
      </c>
      <c r="R38" s="64">
        <v>120.33006959860788</v>
      </c>
      <c r="S38" s="64">
        <v>120.18348565768048</v>
      </c>
      <c r="T38" s="64">
        <v>119.94043825411713</v>
      </c>
      <c r="U38" s="64">
        <v>118.11256206550031</v>
      </c>
      <c r="V38" s="64">
        <v>117.91302751480187</v>
      </c>
      <c r="W38" s="64">
        <v>117.43544977508699</v>
      </c>
      <c r="X38" s="64">
        <v>117.24320513216728</v>
      </c>
      <c r="Y38" s="64">
        <v>117.0621906947798</v>
      </c>
      <c r="Z38" s="64">
        <v>116.90037298652445</v>
      </c>
      <c r="AA38" s="64">
        <v>116.76667849742348</v>
      </c>
      <c r="AB38" s="64">
        <v>116.51699386982226</v>
      </c>
      <c r="AC38" s="64">
        <v>117.2808331321482</v>
      </c>
      <c r="AD38" s="64">
        <v>116.45777601442408</v>
      </c>
      <c r="AE38" s="64">
        <v>116.46452466836091</v>
      </c>
      <c r="AF38" s="64">
        <v>116.04341778028737</v>
      </c>
      <c r="AG38" s="64">
        <v>116.0082437216242</v>
      </c>
      <c r="AH38" s="64">
        <v>116.02043945124282</v>
      </c>
      <c r="AI38" s="64">
        <v>116.1025655791226</v>
      </c>
      <c r="AJ38" s="64">
        <v>116.07062117813805</v>
      </c>
      <c r="AK38" s="34">
        <f t="shared" si="1"/>
        <v>-5.4023149695708442E-2</v>
      </c>
    </row>
    <row r="39" spans="1:37" ht="15" customHeight="1" x14ac:dyDescent="0.45">
      <c r="A39" s="60" t="s">
        <v>321</v>
      </c>
      <c r="B39" s="63" t="s">
        <v>322</v>
      </c>
      <c r="C39" s="64">
        <v>11.366191433975732</v>
      </c>
      <c r="D39" s="64">
        <v>11.310201050360849</v>
      </c>
      <c r="E39" s="64">
        <v>11.084175056260332</v>
      </c>
      <c r="F39" s="64">
        <v>10.755734290170583</v>
      </c>
      <c r="G39" s="64">
        <v>10.401240272871634</v>
      </c>
      <c r="H39" s="64">
        <v>10.124676039992634</v>
      </c>
      <c r="I39" s="64">
        <v>9.8340984525361517</v>
      </c>
      <c r="J39" s="64">
        <v>9.5218826439157027</v>
      </c>
      <c r="K39" s="64">
        <v>9.2247843575012691</v>
      </c>
      <c r="L39" s="64">
        <v>8.9483567936642956</v>
      </c>
      <c r="M39" s="64">
        <v>8.6714825530124262</v>
      </c>
      <c r="N39" s="64">
        <v>8.3763945683356926</v>
      </c>
      <c r="O39" s="64">
        <v>8.0831230926173259</v>
      </c>
      <c r="P39" s="64">
        <v>7.7890250392147937</v>
      </c>
      <c r="Q39" s="64">
        <v>7.6326364518315772</v>
      </c>
      <c r="R39" s="64">
        <v>7.4669797037761008</v>
      </c>
      <c r="S39" s="64">
        <v>7.3117799353854842</v>
      </c>
      <c r="T39" s="64">
        <v>7.1623813573512729</v>
      </c>
      <c r="U39" s="64">
        <v>7.0204383297616788</v>
      </c>
      <c r="V39" s="64">
        <v>6.8739645501817224</v>
      </c>
      <c r="W39" s="64">
        <v>6.7476225091882602</v>
      </c>
      <c r="X39" s="64">
        <v>6.6165254636930673</v>
      </c>
      <c r="Y39" s="64">
        <v>6.48245349967873</v>
      </c>
      <c r="Z39" s="64">
        <v>6.3442331291449543</v>
      </c>
      <c r="AA39" s="64">
        <v>6.2760633996360777</v>
      </c>
      <c r="AB39" s="64">
        <v>6.2081599546425661</v>
      </c>
      <c r="AC39" s="64">
        <v>6.1311611372790393</v>
      </c>
      <c r="AD39" s="64">
        <v>6.0641533376180261</v>
      </c>
      <c r="AE39" s="64">
        <v>5.9982146639842684</v>
      </c>
      <c r="AF39" s="64">
        <v>5.9396638764993721</v>
      </c>
      <c r="AG39" s="64">
        <v>5.8775291183738796</v>
      </c>
      <c r="AH39" s="64">
        <v>5.8239037851488211</v>
      </c>
      <c r="AI39" s="64">
        <v>5.7559639410446328</v>
      </c>
      <c r="AJ39" s="64">
        <v>5.6970331676332941</v>
      </c>
      <c r="AK39" s="34">
        <f t="shared" si="1"/>
        <v>-0.49629249362887923</v>
      </c>
    </row>
    <row r="40" spans="1:37" ht="15" customHeight="1" x14ac:dyDescent="0.45">
      <c r="A40" s="60" t="s">
        <v>323</v>
      </c>
      <c r="B40" s="63" t="s">
        <v>324</v>
      </c>
      <c r="C40" s="64">
        <v>115.47804739007852</v>
      </c>
      <c r="D40" s="64">
        <v>111.38901927896913</v>
      </c>
      <c r="E40" s="64">
        <v>126.23798058550345</v>
      </c>
      <c r="F40" s="64">
        <v>104.56872094503701</v>
      </c>
      <c r="G40" s="64">
        <v>104.96731673660334</v>
      </c>
      <c r="H40" s="64">
        <v>111.8706644411415</v>
      </c>
      <c r="I40" s="64">
        <v>113.25885456755941</v>
      </c>
      <c r="J40" s="64">
        <v>113.99183487358378</v>
      </c>
      <c r="K40" s="64">
        <v>114.65852249622063</v>
      </c>
      <c r="L40" s="64">
        <v>114.18729965018305</v>
      </c>
      <c r="M40" s="64">
        <v>113.8020897222643</v>
      </c>
      <c r="N40" s="64">
        <v>113.61104589277099</v>
      </c>
      <c r="O40" s="64">
        <v>113.84485091281564</v>
      </c>
      <c r="P40" s="64">
        <v>112.95102503619944</v>
      </c>
      <c r="Q40" s="64">
        <v>112.87613363805926</v>
      </c>
      <c r="R40" s="64">
        <v>112.86308855845189</v>
      </c>
      <c r="S40" s="64">
        <v>112.87170572229499</v>
      </c>
      <c r="T40" s="64">
        <v>112.77805507422026</v>
      </c>
      <c r="U40" s="64">
        <v>111.09212604441399</v>
      </c>
      <c r="V40" s="64">
        <v>111.03906575952776</v>
      </c>
      <c r="W40" s="64">
        <v>110.6878241061797</v>
      </c>
      <c r="X40" s="64">
        <v>110.62668015461557</v>
      </c>
      <c r="Y40" s="64">
        <v>110.57973768128581</v>
      </c>
      <c r="Z40" s="64">
        <v>110.55614253160208</v>
      </c>
      <c r="AA40" s="64">
        <v>110.4906159487437</v>
      </c>
      <c r="AB40" s="64">
        <v>110.30883111891711</v>
      </c>
      <c r="AC40" s="64">
        <v>111.14966883358403</v>
      </c>
      <c r="AD40" s="64">
        <v>110.39362498718219</v>
      </c>
      <c r="AE40" s="64">
        <v>110.46631049081842</v>
      </c>
      <c r="AF40" s="64">
        <v>110.10375171462456</v>
      </c>
      <c r="AG40" s="64">
        <v>110.13071740079691</v>
      </c>
      <c r="AH40" s="64">
        <v>110.19653481459284</v>
      </c>
      <c r="AI40" s="64">
        <v>110.34659932665356</v>
      </c>
      <c r="AJ40" s="64">
        <v>110.37358801050478</v>
      </c>
      <c r="AK40" s="34">
        <f t="shared" si="1"/>
        <v>-9.1160805170682861E-3</v>
      </c>
    </row>
    <row r="41" spans="1:37" ht="15" customHeight="1" x14ac:dyDescent="0.45">
      <c r="A41" s="60" t="s">
        <v>325</v>
      </c>
      <c r="B41" s="63" t="s">
        <v>326</v>
      </c>
      <c r="C41" s="64">
        <v>29.209681505710208</v>
      </c>
      <c r="D41" s="64">
        <v>29.472131633175561</v>
      </c>
      <c r="E41" s="64">
        <v>29.558299142554333</v>
      </c>
      <c r="F41" s="64">
        <v>29.595995460739761</v>
      </c>
      <c r="G41" s="64">
        <v>29.641028762749073</v>
      </c>
      <c r="H41" s="64">
        <v>29.6717706546392</v>
      </c>
      <c r="I41" s="64">
        <v>29.695807722821765</v>
      </c>
      <c r="J41" s="64">
        <v>29.715572523530941</v>
      </c>
      <c r="K41" s="64">
        <v>29.739593217053127</v>
      </c>
      <c r="L41" s="64">
        <v>29.76389056713337</v>
      </c>
      <c r="M41" s="64">
        <v>29.770248471113881</v>
      </c>
      <c r="N41" s="64">
        <v>29.799425306514131</v>
      </c>
      <c r="O41" s="64">
        <v>29.797259452732565</v>
      </c>
      <c r="P41" s="64">
        <v>29.796284582031014</v>
      </c>
      <c r="Q41" s="64">
        <v>29.789545497765346</v>
      </c>
      <c r="R41" s="64">
        <v>29.774152814101335</v>
      </c>
      <c r="S41" s="64">
        <v>29.753232836895318</v>
      </c>
      <c r="T41" s="64">
        <v>29.730881341751374</v>
      </c>
      <c r="U41" s="64">
        <v>29.698148907942972</v>
      </c>
      <c r="V41" s="64">
        <v>29.656513533831877</v>
      </c>
      <c r="W41" s="64">
        <v>29.616750780783654</v>
      </c>
      <c r="X41" s="64">
        <v>29.568099552315775</v>
      </c>
      <c r="Y41" s="64">
        <v>29.51423732513603</v>
      </c>
      <c r="Z41" s="64">
        <v>29.45579207675247</v>
      </c>
      <c r="AA41" s="64">
        <v>29.393551744663693</v>
      </c>
      <c r="AB41" s="64">
        <v>29.325803175012247</v>
      </c>
      <c r="AC41" s="64">
        <v>29.257662895029839</v>
      </c>
      <c r="AD41" s="64">
        <v>29.188318675986693</v>
      </c>
      <c r="AE41" s="64">
        <v>29.11438128393986</v>
      </c>
      <c r="AF41" s="64">
        <v>29.040802930497051</v>
      </c>
      <c r="AG41" s="64">
        <v>28.966539660252632</v>
      </c>
      <c r="AH41" s="64">
        <v>28.88454158795528</v>
      </c>
      <c r="AI41" s="64">
        <v>28.799767784529521</v>
      </c>
      <c r="AJ41" s="64">
        <v>28.707387287111747</v>
      </c>
      <c r="AK41" s="34">
        <f t="shared" si="1"/>
        <v>-2.5948050028487699E-2</v>
      </c>
    </row>
    <row r="42" spans="1:37" ht="15" customHeight="1" x14ac:dyDescent="0.45">
      <c r="A42" s="60" t="s">
        <v>327</v>
      </c>
      <c r="B42" s="63" t="s">
        <v>328</v>
      </c>
      <c r="C42" s="64">
        <v>68.417096428622401</v>
      </c>
      <c r="D42" s="64">
        <v>68.715165386488906</v>
      </c>
      <c r="E42" s="64">
        <v>69.219422113858741</v>
      </c>
      <c r="F42" s="64">
        <v>67.652069090752349</v>
      </c>
      <c r="G42" s="64">
        <v>67.078239887158801</v>
      </c>
      <c r="H42" s="64">
        <v>66.481132960971848</v>
      </c>
      <c r="I42" s="64">
        <v>66.140651479463898</v>
      </c>
      <c r="J42" s="64">
        <v>66.464188609002889</v>
      </c>
      <c r="K42" s="64">
        <v>66.640887739661935</v>
      </c>
      <c r="L42" s="64">
        <v>66.859342532234976</v>
      </c>
      <c r="M42" s="64">
        <v>66.766858793166293</v>
      </c>
      <c r="N42" s="64">
        <v>66.866413442677924</v>
      </c>
      <c r="O42" s="64">
        <v>67.743339304480756</v>
      </c>
      <c r="P42" s="64">
        <v>68.352809845267174</v>
      </c>
      <c r="Q42" s="64">
        <v>68.180350405579304</v>
      </c>
      <c r="R42" s="64">
        <v>67.96426447960809</v>
      </c>
      <c r="S42" s="64">
        <v>68.056792325289692</v>
      </c>
      <c r="T42" s="64">
        <v>67.771761392928013</v>
      </c>
      <c r="U42" s="64">
        <v>67.887111056940427</v>
      </c>
      <c r="V42" s="64">
        <v>68.07750758680929</v>
      </c>
      <c r="W42" s="64">
        <v>68.132620868339544</v>
      </c>
      <c r="X42" s="64">
        <v>68.301954516310346</v>
      </c>
      <c r="Y42" s="64">
        <v>68.460907767998165</v>
      </c>
      <c r="Z42" s="64">
        <v>68.569494973918779</v>
      </c>
      <c r="AA42" s="64">
        <v>68.652930081551588</v>
      </c>
      <c r="AB42" s="64">
        <v>68.659580547148849</v>
      </c>
      <c r="AC42" s="64">
        <v>68.628950039019415</v>
      </c>
      <c r="AD42" s="64">
        <v>68.755450969025091</v>
      </c>
      <c r="AE42" s="64">
        <v>68.931064819352031</v>
      </c>
      <c r="AF42" s="64">
        <v>68.959664990809671</v>
      </c>
      <c r="AG42" s="64">
        <v>69.073874777623885</v>
      </c>
      <c r="AH42" s="64">
        <v>69.25191994035616</v>
      </c>
      <c r="AI42" s="64">
        <v>69.412618086438812</v>
      </c>
      <c r="AJ42" s="64">
        <v>69.621524279274425</v>
      </c>
      <c r="AK42" s="34">
        <f t="shared" si="1"/>
        <v>1.3190085299041306E-2</v>
      </c>
    </row>
    <row r="43" spans="1:37" ht="15" customHeight="1" x14ac:dyDescent="0.45">
      <c r="A43" s="60" t="s">
        <v>329</v>
      </c>
      <c r="B43" s="63" t="s">
        <v>320</v>
      </c>
      <c r="C43" s="64">
        <v>62.819286848322626</v>
      </c>
      <c r="D43" s="64">
        <v>63.034868003458442</v>
      </c>
      <c r="E43" s="64">
        <v>63.449803826080803</v>
      </c>
      <c r="F43" s="64">
        <v>61.811503692344047</v>
      </c>
      <c r="G43" s="64">
        <v>61.163354961040149</v>
      </c>
      <c r="H43" s="64">
        <v>60.496386298252659</v>
      </c>
      <c r="I43" s="64">
        <v>60.087530800874241</v>
      </c>
      <c r="J43" s="64">
        <v>60.341699733436066</v>
      </c>
      <c r="K43" s="64">
        <v>60.444474505625301</v>
      </c>
      <c r="L43" s="64">
        <v>60.587603421942532</v>
      </c>
      <c r="M43" s="64">
        <v>60.42763334975777</v>
      </c>
      <c r="N43" s="64">
        <v>60.444345436843186</v>
      </c>
      <c r="O43" s="64">
        <v>61.262677543376569</v>
      </c>
      <c r="P43" s="64">
        <v>61.797931261716577</v>
      </c>
      <c r="Q43" s="64">
        <v>61.556672674750608</v>
      </c>
      <c r="R43" s="64">
        <v>61.270782666294522</v>
      </c>
      <c r="S43" s="64">
        <v>61.290598260666428</v>
      </c>
      <c r="T43" s="64">
        <v>60.934983274013774</v>
      </c>
      <c r="U43" s="64">
        <v>60.980671591762132</v>
      </c>
      <c r="V43" s="64">
        <v>61.104838565744274</v>
      </c>
      <c r="W43" s="64">
        <v>61.088645395281198</v>
      </c>
      <c r="X43" s="64">
        <v>61.190349509253451</v>
      </c>
      <c r="Y43" s="64">
        <v>61.282876599658721</v>
      </c>
      <c r="Z43" s="64">
        <v>61.326047089606469</v>
      </c>
      <c r="AA43" s="64">
        <v>61.34291064078878</v>
      </c>
      <c r="AB43" s="64">
        <v>61.285643035673544</v>
      </c>
      <c r="AC43" s="64">
        <v>61.187918067186303</v>
      </c>
      <c r="AD43" s="64">
        <v>61.247340752699742</v>
      </c>
      <c r="AE43" s="64">
        <v>61.357451974393513</v>
      </c>
      <c r="AF43" s="64">
        <v>61.321458277238847</v>
      </c>
      <c r="AG43" s="64">
        <v>61.368825113361062</v>
      </c>
      <c r="AH43" s="64">
        <v>61.483471687803245</v>
      </c>
      <c r="AI43" s="64">
        <v>61.579806949695097</v>
      </c>
      <c r="AJ43" s="64">
        <v>61.728292476091582</v>
      </c>
      <c r="AK43" s="34">
        <f t="shared" si="1"/>
        <v>-2.0727822057074411E-2</v>
      </c>
    </row>
    <row r="44" spans="1:37" ht="15" customHeight="1" x14ac:dyDescent="0.45">
      <c r="A44" s="60" t="s">
        <v>330</v>
      </c>
      <c r="B44" s="63" t="s">
        <v>331</v>
      </c>
      <c r="C44" s="64">
        <v>5.5978059721627407</v>
      </c>
      <c r="D44" s="64">
        <v>5.68030005350714</v>
      </c>
      <c r="E44" s="64">
        <v>5.7696171952707918</v>
      </c>
      <c r="F44" s="64">
        <v>5.8405629704952648</v>
      </c>
      <c r="G44" s="64">
        <v>5.9148849261186438</v>
      </c>
      <c r="H44" s="64">
        <v>5.9847456914466752</v>
      </c>
      <c r="I44" s="64">
        <v>6.0531178859914379</v>
      </c>
      <c r="J44" s="64">
        <v>6.1224869327416425</v>
      </c>
      <c r="K44" s="64">
        <v>6.1964132340366413</v>
      </c>
      <c r="L44" s="64">
        <v>6.2717419034658493</v>
      </c>
      <c r="M44" s="64">
        <v>6.3392287225878068</v>
      </c>
      <c r="N44" s="64">
        <v>6.422068491668866</v>
      </c>
      <c r="O44" s="64">
        <v>6.4806599390908683</v>
      </c>
      <c r="P44" s="64">
        <v>6.5548804056713719</v>
      </c>
      <c r="Q44" s="64">
        <v>6.6236762730369003</v>
      </c>
      <c r="R44" s="64">
        <v>6.6934808414009161</v>
      </c>
      <c r="S44" s="64">
        <v>6.7661958870492818</v>
      </c>
      <c r="T44" s="64">
        <v>6.8367809134841657</v>
      </c>
      <c r="U44" s="64">
        <v>6.9064366704660412</v>
      </c>
      <c r="V44" s="64">
        <v>6.9726688995472967</v>
      </c>
      <c r="W44" s="64">
        <v>7.0439726779222882</v>
      </c>
      <c r="X44" s="64">
        <v>7.1116081669756559</v>
      </c>
      <c r="Y44" s="64">
        <v>7.1780311683394515</v>
      </c>
      <c r="Z44" s="64">
        <v>7.2434455747564623</v>
      </c>
      <c r="AA44" s="64">
        <v>7.3100194407627939</v>
      </c>
      <c r="AB44" s="64">
        <v>7.373938484088371</v>
      </c>
      <c r="AC44" s="64">
        <v>7.4410300264268772</v>
      </c>
      <c r="AD44" s="64">
        <v>7.5081120403065231</v>
      </c>
      <c r="AE44" s="64">
        <v>7.5736095614763981</v>
      </c>
      <c r="AF44" s="64">
        <v>7.6382034298256745</v>
      </c>
      <c r="AG44" s="64">
        <v>7.7050529483392625</v>
      </c>
      <c r="AH44" s="64">
        <v>7.7684487391250041</v>
      </c>
      <c r="AI44" s="64">
        <v>7.8328093119349527</v>
      </c>
      <c r="AJ44" s="64">
        <v>7.8932309515442975</v>
      </c>
      <c r="AK44" s="34">
        <f t="shared" si="1"/>
        <v>0.38957993014309977</v>
      </c>
    </row>
    <row r="45" spans="1:37" ht="15" customHeight="1" x14ac:dyDescent="0.45">
      <c r="A45" s="60" t="s">
        <v>332</v>
      </c>
      <c r="B45" s="63" t="s">
        <v>333</v>
      </c>
      <c r="C45" s="64">
        <v>1.2251073333333333</v>
      </c>
      <c r="D45" s="64">
        <v>1.2499303258423695</v>
      </c>
      <c r="E45" s="64">
        <v>1.2630961979989186</v>
      </c>
      <c r="F45" s="64">
        <v>1.2764372849874626</v>
      </c>
      <c r="G45" s="64">
        <v>1.2897203565899449</v>
      </c>
      <c r="H45" s="64">
        <v>1.3030724370124764</v>
      </c>
      <c r="I45" s="64">
        <v>1.3165416553394111</v>
      </c>
      <c r="J45" s="64">
        <v>1.3297796904511621</v>
      </c>
      <c r="K45" s="64">
        <v>1.3424585609873692</v>
      </c>
      <c r="L45" s="64">
        <v>1.3550252558870115</v>
      </c>
      <c r="M45" s="64">
        <v>1.3675222038121571</v>
      </c>
      <c r="N45" s="64">
        <v>1.3797182729763928</v>
      </c>
      <c r="O45" s="64">
        <v>1.3918039157348565</v>
      </c>
      <c r="P45" s="64">
        <v>1.4038029066570212</v>
      </c>
      <c r="Q45" s="64">
        <v>1.4156630743851453</v>
      </c>
      <c r="R45" s="64">
        <v>1.4273120284948628</v>
      </c>
      <c r="S45" s="64">
        <v>1.4390692219176895</v>
      </c>
      <c r="T45" s="64">
        <v>1.4507602675990003</v>
      </c>
      <c r="U45" s="64">
        <v>1.4623291777285428</v>
      </c>
      <c r="V45" s="64">
        <v>1.473813229782474</v>
      </c>
      <c r="W45" s="64">
        <v>1.4851898332441622</v>
      </c>
      <c r="X45" s="64">
        <v>1.4964054184025359</v>
      </c>
      <c r="Y45" s="64">
        <v>1.5075202461485819</v>
      </c>
      <c r="Z45" s="64">
        <v>1.5184762106912899</v>
      </c>
      <c r="AA45" s="64">
        <v>1.5292978289769319</v>
      </c>
      <c r="AB45" s="64">
        <v>1.5400132936585536</v>
      </c>
      <c r="AC45" s="64">
        <v>1.5506051291406679</v>
      </c>
      <c r="AD45" s="64">
        <v>1.5610820052899888</v>
      </c>
      <c r="AE45" s="64">
        <v>1.5714733253497493</v>
      </c>
      <c r="AF45" s="64">
        <v>1.5817580221235046</v>
      </c>
      <c r="AG45" s="64">
        <v>1.5920060448606972</v>
      </c>
      <c r="AH45" s="64">
        <v>1.6021822517180373</v>
      </c>
      <c r="AI45" s="64">
        <v>1.6123365328918937</v>
      </c>
      <c r="AJ45" s="64">
        <v>1.622459245617325</v>
      </c>
      <c r="AK45" s="34">
        <f t="shared" si="1"/>
        <v>0.29803974835468999</v>
      </c>
    </row>
    <row r="46" spans="1:37" ht="15" customHeight="1" x14ac:dyDescent="0.45">
      <c r="A46" s="60" t="s">
        <v>334</v>
      </c>
      <c r="B46" s="63" t="s">
        <v>335</v>
      </c>
      <c r="C46" s="64">
        <v>1.9242311523911493</v>
      </c>
      <c r="D46" s="64">
        <v>1.958032586636081</v>
      </c>
      <c r="E46" s="64">
        <v>1.9806589026035948</v>
      </c>
      <c r="F46" s="64">
        <v>2.0007637451479985</v>
      </c>
      <c r="G46" s="64">
        <v>2.0202450555053502</v>
      </c>
      <c r="H46" s="64">
        <v>2.0390872069944543</v>
      </c>
      <c r="I46" s="64">
        <v>2.057929737322215</v>
      </c>
      <c r="J46" s="64">
        <v>2.0768305806204657</v>
      </c>
      <c r="K46" s="64">
        <v>2.0956964025479037</v>
      </c>
      <c r="L46" s="64">
        <v>2.1145056220476457</v>
      </c>
      <c r="M46" s="64">
        <v>2.1323259138228656</v>
      </c>
      <c r="N46" s="64">
        <v>2.1522248998215949</v>
      </c>
      <c r="O46" s="64">
        <v>2.1681437537145634</v>
      </c>
      <c r="P46" s="64">
        <v>2.1850676808413292</v>
      </c>
      <c r="Q46" s="64">
        <v>2.2008581645907879</v>
      </c>
      <c r="R46" s="64">
        <v>2.2164279476575572</v>
      </c>
      <c r="S46" s="64">
        <v>2.2322080960500013</v>
      </c>
      <c r="T46" s="64">
        <v>2.2475278721191914</v>
      </c>
      <c r="U46" s="64">
        <v>2.2622435058068766</v>
      </c>
      <c r="V46" s="64">
        <v>2.2760048154669548</v>
      </c>
      <c r="W46" s="64">
        <v>2.2900388101059996</v>
      </c>
      <c r="X46" s="64">
        <v>2.3029769924533716</v>
      </c>
      <c r="Y46" s="64">
        <v>2.315169691035234</v>
      </c>
      <c r="Z46" s="64">
        <v>2.3266250567916695</v>
      </c>
      <c r="AA46" s="64">
        <v>2.337181888379364</v>
      </c>
      <c r="AB46" s="64">
        <v>2.3468495758387986</v>
      </c>
      <c r="AC46" s="64">
        <v>2.3562883125663232</v>
      </c>
      <c r="AD46" s="64">
        <v>2.365237848891506</v>
      </c>
      <c r="AE46" s="64">
        <v>2.3737346590281594</v>
      </c>
      <c r="AF46" s="64">
        <v>2.3825910984852765</v>
      </c>
      <c r="AG46" s="64">
        <v>2.3925810490405346</v>
      </c>
      <c r="AH46" s="64">
        <v>2.4033139455246793</v>
      </c>
      <c r="AI46" s="64">
        <v>2.4156470271850261</v>
      </c>
      <c r="AJ46" s="64">
        <v>2.4291133795766267</v>
      </c>
      <c r="AK46" s="34">
        <f t="shared" si="1"/>
        <v>0.24058884216522003</v>
      </c>
    </row>
    <row r="47" spans="1:37" ht="15" customHeight="1" x14ac:dyDescent="0.45">
      <c r="A47" s="60" t="s">
        <v>336</v>
      </c>
      <c r="B47" s="63" t="s">
        <v>337</v>
      </c>
      <c r="C47" s="64">
        <v>2.4484676067094933</v>
      </c>
      <c r="D47" s="64">
        <v>2.4723370196433847</v>
      </c>
      <c r="E47" s="64">
        <v>2.5258622160579622</v>
      </c>
      <c r="F47" s="64">
        <v>2.5633620617554551</v>
      </c>
      <c r="G47" s="64">
        <v>2.6049196354243906</v>
      </c>
      <c r="H47" s="64">
        <v>2.6425860474397438</v>
      </c>
      <c r="I47" s="64">
        <v>2.6786464933298118</v>
      </c>
      <c r="J47" s="64">
        <v>2.7158764188168667</v>
      </c>
      <c r="K47" s="64">
        <v>2.758257906189157</v>
      </c>
      <c r="L47" s="64">
        <v>2.8022107826465481</v>
      </c>
      <c r="M47" s="64">
        <v>2.8393803620506159</v>
      </c>
      <c r="N47" s="64">
        <v>2.8901249544952834</v>
      </c>
      <c r="O47" s="64">
        <v>2.9207119052387824</v>
      </c>
      <c r="P47" s="64">
        <v>2.9660101825971772</v>
      </c>
      <c r="Q47" s="64">
        <v>3.0071547910956671</v>
      </c>
      <c r="R47" s="64">
        <v>3.0497408652484959</v>
      </c>
      <c r="S47" s="64">
        <v>3.0949186905766579</v>
      </c>
      <c r="T47" s="64">
        <v>3.1384922877538148</v>
      </c>
      <c r="U47" s="64">
        <v>3.1818639869306224</v>
      </c>
      <c r="V47" s="64">
        <v>3.2228512188510345</v>
      </c>
      <c r="W47" s="64">
        <v>3.2687436699891617</v>
      </c>
      <c r="X47" s="64">
        <v>3.3122257561197483</v>
      </c>
      <c r="Y47" s="64">
        <v>3.3553411096094563</v>
      </c>
      <c r="Z47" s="64">
        <v>3.398344307273502</v>
      </c>
      <c r="AA47" s="64">
        <v>3.443540088102059</v>
      </c>
      <c r="AB47" s="64">
        <v>3.4870754930143839</v>
      </c>
      <c r="AC47" s="64">
        <v>3.5341364631319956</v>
      </c>
      <c r="AD47" s="64">
        <v>3.5817921861250288</v>
      </c>
      <c r="AE47" s="64">
        <v>3.628401698708938</v>
      </c>
      <c r="AF47" s="64">
        <v>3.6738544308370833</v>
      </c>
      <c r="AG47" s="64">
        <v>3.720466219335413</v>
      </c>
      <c r="AH47" s="64">
        <v>3.7629525418822869</v>
      </c>
      <c r="AI47" s="64">
        <v>3.8048252652423664</v>
      </c>
      <c r="AJ47" s="64">
        <v>3.8416578396997574</v>
      </c>
      <c r="AK47" s="34">
        <f t="shared" si="1"/>
        <v>0.55385686060466244</v>
      </c>
    </row>
    <row r="48" spans="1:37" ht="15" customHeight="1" x14ac:dyDescent="0.45">
      <c r="A48" s="60" t="s">
        <v>338</v>
      </c>
      <c r="B48" s="63" t="s">
        <v>339</v>
      </c>
      <c r="C48" s="64">
        <v>16.274827234475374</v>
      </c>
      <c r="D48" s="64">
        <v>16.299475813120523</v>
      </c>
      <c r="E48" s="64">
        <v>16.219690659838566</v>
      </c>
      <c r="F48" s="64">
        <v>16.158853126942574</v>
      </c>
      <c r="G48" s="64">
        <v>16.10168385558605</v>
      </c>
      <c r="H48" s="64">
        <v>16.023091631031154</v>
      </c>
      <c r="I48" s="64">
        <v>15.954538110925373</v>
      </c>
      <c r="J48" s="64">
        <v>15.891714050891583</v>
      </c>
      <c r="K48" s="64">
        <v>15.826653523974475</v>
      </c>
      <c r="L48" s="64">
        <v>15.765580203975031</v>
      </c>
      <c r="M48" s="64">
        <v>15.708065790094185</v>
      </c>
      <c r="N48" s="64">
        <v>15.6582261033835</v>
      </c>
      <c r="O48" s="64">
        <v>15.614576746090549</v>
      </c>
      <c r="P48" s="64">
        <v>15.581959377823742</v>
      </c>
      <c r="Q48" s="64">
        <v>15.566528980565073</v>
      </c>
      <c r="R48" s="64">
        <v>15.549452002051044</v>
      </c>
      <c r="S48" s="64">
        <v>15.537679645089501</v>
      </c>
      <c r="T48" s="64">
        <v>15.540689440239451</v>
      </c>
      <c r="U48" s="64">
        <v>15.541884290336174</v>
      </c>
      <c r="V48" s="64">
        <v>15.541953679195704</v>
      </c>
      <c r="W48" s="64">
        <v>15.546056640113354</v>
      </c>
      <c r="X48" s="64">
        <v>15.551810012578176</v>
      </c>
      <c r="Y48" s="64">
        <v>15.555841148311503</v>
      </c>
      <c r="Z48" s="64">
        <v>15.561188715222148</v>
      </c>
      <c r="AA48" s="64">
        <v>15.566671123648488</v>
      </c>
      <c r="AB48" s="64">
        <v>15.577197389953755</v>
      </c>
      <c r="AC48" s="64">
        <v>15.587439063490711</v>
      </c>
      <c r="AD48" s="64">
        <v>15.602609219283783</v>
      </c>
      <c r="AE48" s="64">
        <v>15.61862573191712</v>
      </c>
      <c r="AF48" s="64">
        <v>15.632898867407798</v>
      </c>
      <c r="AG48" s="64">
        <v>15.642775900980551</v>
      </c>
      <c r="AH48" s="64">
        <v>15.647638487106564</v>
      </c>
      <c r="AI48" s="64">
        <v>15.654024154048766</v>
      </c>
      <c r="AJ48" s="64">
        <v>15.659343172438223</v>
      </c>
      <c r="AK48" s="34">
        <f t="shared" si="1"/>
        <v>-3.9273204121510127E-2</v>
      </c>
    </row>
    <row r="49" spans="1:37" ht="15" customHeight="1" x14ac:dyDescent="0.45">
      <c r="A49" s="60" t="s">
        <v>340</v>
      </c>
      <c r="B49" s="63" t="s">
        <v>341</v>
      </c>
      <c r="C49" s="64">
        <v>81.682630446466803</v>
      </c>
      <c r="D49" s="64">
        <v>85.487267017556462</v>
      </c>
      <c r="E49" s="64">
        <v>83.844648837768034</v>
      </c>
      <c r="F49" s="64">
        <v>81.722539339709314</v>
      </c>
      <c r="G49" s="64">
        <v>80.126199145351237</v>
      </c>
      <c r="H49" s="64">
        <v>78.655237103586586</v>
      </c>
      <c r="I49" s="64">
        <v>77.761097671080137</v>
      </c>
      <c r="J49" s="64">
        <v>77.890967268870867</v>
      </c>
      <c r="K49" s="64">
        <v>79.334505913458244</v>
      </c>
      <c r="L49" s="64">
        <v>79.828046914775328</v>
      </c>
      <c r="M49" s="64">
        <v>80.72208800599519</v>
      </c>
      <c r="N49" s="64">
        <v>81.816806672391976</v>
      </c>
      <c r="O49" s="64">
        <v>82.702590693976802</v>
      </c>
      <c r="P49" s="64">
        <v>82.962969652128237</v>
      </c>
      <c r="Q49" s="64">
        <v>83.259806970850065</v>
      </c>
      <c r="R49" s="64">
        <v>84.130609602274063</v>
      </c>
      <c r="S49" s="64">
        <v>84.209696505317837</v>
      </c>
      <c r="T49" s="64">
        <v>84.609068942440231</v>
      </c>
      <c r="U49" s="64">
        <v>84.77913347472321</v>
      </c>
      <c r="V49" s="64">
        <v>85.078885582334109</v>
      </c>
      <c r="W49" s="64">
        <v>85.115391053967443</v>
      </c>
      <c r="X49" s="64">
        <v>85.473850261588538</v>
      </c>
      <c r="Y49" s="64">
        <v>85.862805780069479</v>
      </c>
      <c r="Z49" s="64">
        <v>86.439395466025232</v>
      </c>
      <c r="AA49" s="64">
        <v>86.989373539876141</v>
      </c>
      <c r="AB49" s="64">
        <v>87.711679475416588</v>
      </c>
      <c r="AC49" s="64">
        <v>88.188652206123393</v>
      </c>
      <c r="AD49" s="64">
        <v>88.926258713742811</v>
      </c>
      <c r="AE49" s="64">
        <v>89.566437021680372</v>
      </c>
      <c r="AF49" s="64">
        <v>90.041861329326792</v>
      </c>
      <c r="AG49" s="64">
        <v>90.656130979825434</v>
      </c>
      <c r="AH49" s="64">
        <v>91.388002295806402</v>
      </c>
      <c r="AI49" s="64">
        <v>92.205255983813757</v>
      </c>
      <c r="AJ49" s="64">
        <v>92.988972868853281</v>
      </c>
      <c r="AK49" s="34">
        <f t="shared" si="1"/>
        <v>8.7752318128923215E-2</v>
      </c>
    </row>
    <row r="50" spans="1:37" ht="15.75" customHeight="1" x14ac:dyDescent="0.45">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34"/>
    </row>
    <row r="51" spans="1:37" ht="15" customHeight="1" x14ac:dyDescent="0.45">
      <c r="A51" s="60" t="s">
        <v>342</v>
      </c>
      <c r="B51" s="30" t="s">
        <v>343</v>
      </c>
      <c r="C51" s="65">
        <v>64.428810153818702</v>
      </c>
      <c r="D51" s="65">
        <v>67.706802011099413</v>
      </c>
      <c r="E51" s="65">
        <v>71.335450785951352</v>
      </c>
      <c r="F51" s="65">
        <v>71.621789827637414</v>
      </c>
      <c r="G51" s="65">
        <v>70.64116476519726</v>
      </c>
      <c r="H51" s="65">
        <v>69.928634636374298</v>
      </c>
      <c r="I51" s="65">
        <v>67.87309369508597</v>
      </c>
      <c r="J51" s="65">
        <v>66.550811776976758</v>
      </c>
      <c r="K51" s="65">
        <v>66.411391447961122</v>
      </c>
      <c r="L51" s="65">
        <v>66.305462074390462</v>
      </c>
      <c r="M51" s="65">
        <v>66.36595301534075</v>
      </c>
      <c r="N51" s="65">
        <v>66.829095187325578</v>
      </c>
      <c r="O51" s="65">
        <v>66.955712944191504</v>
      </c>
      <c r="P51" s="65">
        <v>67.033388623040977</v>
      </c>
      <c r="Q51" s="65">
        <v>67.107975311640757</v>
      </c>
      <c r="R51" s="65">
        <v>67.178330116476658</v>
      </c>
      <c r="S51" s="65">
        <v>67.245458228381807</v>
      </c>
      <c r="T51" s="65">
        <v>67.310941309637968</v>
      </c>
      <c r="U51" s="65">
        <v>67.372610241691959</v>
      </c>
      <c r="V51" s="65">
        <v>67.434399590090592</v>
      </c>
      <c r="W51" s="65">
        <v>67.495453683527273</v>
      </c>
      <c r="X51" s="65">
        <v>67.553878629233381</v>
      </c>
      <c r="Y51" s="65">
        <v>67.612554938567115</v>
      </c>
      <c r="Z51" s="65">
        <v>67.668912353905156</v>
      </c>
      <c r="AA51" s="65">
        <v>67.723762258846918</v>
      </c>
      <c r="AB51" s="65">
        <v>67.777979254777577</v>
      </c>
      <c r="AC51" s="65">
        <v>67.830754967369188</v>
      </c>
      <c r="AD51" s="65">
        <v>67.881029534176051</v>
      </c>
      <c r="AE51" s="65">
        <v>67.930294736956256</v>
      </c>
      <c r="AF51" s="65">
        <v>67.97651157337846</v>
      </c>
      <c r="AG51" s="65">
        <v>68.022389400436197</v>
      </c>
      <c r="AH51" s="65">
        <v>68.065432764680068</v>
      </c>
      <c r="AI51" s="65">
        <v>68.037388321487128</v>
      </c>
      <c r="AJ51" s="65">
        <v>68.013600678474077</v>
      </c>
      <c r="AK51" s="34">
        <f t="shared" ref="AK51:AK56" si="2">(AJ51-D51)/D51</f>
        <v>4.531282799686359E-3</v>
      </c>
    </row>
    <row r="52" spans="1:37" ht="15" customHeight="1" x14ac:dyDescent="0.45">
      <c r="A52" s="60" t="s">
        <v>344</v>
      </c>
      <c r="B52" s="63" t="s">
        <v>345</v>
      </c>
      <c r="C52" s="64">
        <v>49.525402735546031</v>
      </c>
      <c r="D52" s="64">
        <v>52.156480725666484</v>
      </c>
      <c r="E52" s="64">
        <v>54.292173243903243</v>
      </c>
      <c r="F52" s="64">
        <v>54.787927224199727</v>
      </c>
      <c r="G52" s="64">
        <v>54.304010841951353</v>
      </c>
      <c r="H52" s="64">
        <v>53.754044647221669</v>
      </c>
      <c r="I52" s="64">
        <v>52.173458485985122</v>
      </c>
      <c r="J52" s="64">
        <v>51.156754825729884</v>
      </c>
      <c r="K52" s="64">
        <v>51.04940794889081</v>
      </c>
      <c r="L52" s="64">
        <v>50.968017304640249</v>
      </c>
      <c r="M52" s="64">
        <v>51.014562704362476</v>
      </c>
      <c r="N52" s="64">
        <v>51.370598408629512</v>
      </c>
      <c r="O52" s="64">
        <v>51.467865727966142</v>
      </c>
      <c r="P52" s="64">
        <v>51.527701277433962</v>
      </c>
      <c r="Q52" s="64">
        <v>51.585037342950024</v>
      </c>
      <c r="R52" s="64">
        <v>51.639106280084398</v>
      </c>
      <c r="S52" s="64">
        <v>51.69067851705347</v>
      </c>
      <c r="T52" s="64">
        <v>51.740994909448332</v>
      </c>
      <c r="U52" s="64">
        <v>51.788740138581325</v>
      </c>
      <c r="V52" s="64">
        <v>51.83621601542761</v>
      </c>
      <c r="W52" s="64">
        <v>51.883196190294775</v>
      </c>
      <c r="X52" s="64">
        <v>51.928101724335043</v>
      </c>
      <c r="Y52" s="64">
        <v>51.973195277846628</v>
      </c>
      <c r="Z52" s="64">
        <v>52.016488402704915</v>
      </c>
      <c r="AA52" s="64">
        <v>52.058647768566303</v>
      </c>
      <c r="AB52" s="64">
        <v>52.10033683004982</v>
      </c>
      <c r="AC52" s="64">
        <v>52.140655600963058</v>
      </c>
      <c r="AD52" s="64">
        <v>52.179472863009536</v>
      </c>
      <c r="AE52" s="64">
        <v>52.217302945085535</v>
      </c>
      <c r="AF52" s="64">
        <v>52.252900462597481</v>
      </c>
      <c r="AG52" s="64">
        <v>52.288160849792582</v>
      </c>
      <c r="AH52" s="64">
        <v>52.321240494298152</v>
      </c>
      <c r="AI52" s="64">
        <v>52.29965276929245</v>
      </c>
      <c r="AJ52" s="64">
        <v>52.281378051931846</v>
      </c>
      <c r="AK52" s="34">
        <f t="shared" si="2"/>
        <v>2.3946655243535144E-3</v>
      </c>
    </row>
    <row r="53" spans="1:37" ht="15" customHeight="1" x14ac:dyDescent="0.45">
      <c r="A53" s="60" t="s">
        <v>346</v>
      </c>
      <c r="B53" s="63" t="s">
        <v>347</v>
      </c>
      <c r="C53" s="64">
        <v>2.2961432458957884</v>
      </c>
      <c r="D53" s="64">
        <v>2.2732868497718708</v>
      </c>
      <c r="E53" s="64">
        <v>3.2225749071873442</v>
      </c>
      <c r="F53" s="64">
        <v>2.8869643878310898</v>
      </c>
      <c r="G53" s="64">
        <v>2.5134424936236033</v>
      </c>
      <c r="H53" s="64">
        <v>2.4908805654548907</v>
      </c>
      <c r="I53" s="64">
        <v>2.4182773840311573</v>
      </c>
      <c r="J53" s="64">
        <v>2.3715159975618407</v>
      </c>
      <c r="K53" s="64">
        <v>2.3667663036905231</v>
      </c>
      <c r="L53" s="64">
        <v>2.3629513531554798</v>
      </c>
      <c r="M53" s="64">
        <v>2.3650458660337375</v>
      </c>
      <c r="N53" s="64">
        <v>2.3815132230162384</v>
      </c>
      <c r="O53" s="64">
        <v>2.3861143665987994</v>
      </c>
      <c r="P53" s="64">
        <v>2.3887114218779901</v>
      </c>
      <c r="Q53" s="64">
        <v>2.3913724800227034</v>
      </c>
      <c r="R53" s="64">
        <v>2.3938959157521982</v>
      </c>
      <c r="S53" s="64">
        <v>2.3963224180231379</v>
      </c>
      <c r="T53" s="64">
        <v>2.3986797191338729</v>
      </c>
      <c r="U53" s="64">
        <v>2.4004489528525101</v>
      </c>
      <c r="V53" s="64">
        <v>2.4026750103213605</v>
      </c>
      <c r="W53" s="64">
        <v>2.4047929994878747</v>
      </c>
      <c r="X53" s="64">
        <v>2.4068803474806479</v>
      </c>
      <c r="Y53" s="64">
        <v>2.4089798830892604</v>
      </c>
      <c r="Z53" s="64">
        <v>2.4110244936500949</v>
      </c>
      <c r="AA53" s="64">
        <v>2.4129838605520462</v>
      </c>
      <c r="AB53" s="64">
        <v>2.4148990574802167</v>
      </c>
      <c r="AC53" s="64">
        <v>2.4170957536750528</v>
      </c>
      <c r="AD53" s="64">
        <v>2.4186699179595852</v>
      </c>
      <c r="AE53" s="64">
        <v>2.4204772159594072</v>
      </c>
      <c r="AF53" s="64">
        <v>2.4220302154746745</v>
      </c>
      <c r="AG53" s="64">
        <v>2.4236728602803042</v>
      </c>
      <c r="AH53" s="64">
        <v>2.4252127304449944</v>
      </c>
      <c r="AI53" s="64">
        <v>2.4242523386235124</v>
      </c>
      <c r="AJ53" s="64">
        <v>2.4233969384184668</v>
      </c>
      <c r="AK53" s="34">
        <f t="shared" si="2"/>
        <v>6.6032180963726553E-2</v>
      </c>
    </row>
    <row r="54" spans="1:37" ht="15" customHeight="1" x14ac:dyDescent="0.45">
      <c r="A54" s="60" t="s">
        <v>348</v>
      </c>
      <c r="B54" s="63" t="s">
        <v>349</v>
      </c>
      <c r="C54" s="64">
        <v>12.607262969664525</v>
      </c>
      <c r="D54" s="64">
        <v>13.277035285358174</v>
      </c>
      <c r="E54" s="64">
        <v>13.820700571236149</v>
      </c>
      <c r="F54" s="64">
        <v>13.946900036541365</v>
      </c>
      <c r="G54" s="64">
        <v>13.823713736242096</v>
      </c>
      <c r="H54" s="64">
        <v>13.683712580333388</v>
      </c>
      <c r="I54" s="64">
        <v>13.281354546802207</v>
      </c>
      <c r="J54" s="64">
        <v>13.022542410803917</v>
      </c>
      <c r="K54" s="64">
        <v>12.995215130943919</v>
      </c>
      <c r="L54" s="64">
        <v>12.974496938422082</v>
      </c>
      <c r="M54" s="64">
        <v>12.986343837689114</v>
      </c>
      <c r="N54" s="64">
        <v>13.076979304631211</v>
      </c>
      <c r="O54" s="64">
        <v>13.101737100990988</v>
      </c>
      <c r="P54" s="64">
        <v>13.116971186214993</v>
      </c>
      <c r="Q54" s="64">
        <v>13.131564273841526</v>
      </c>
      <c r="R54" s="64">
        <v>13.145329378509016</v>
      </c>
      <c r="S54" s="64">
        <v>13.158455592374255</v>
      </c>
      <c r="T54" s="64">
        <v>13.171266195043611</v>
      </c>
      <c r="U54" s="64">
        <v>13.183420299693525</v>
      </c>
      <c r="V54" s="64">
        <v>13.195506012469455</v>
      </c>
      <c r="W54" s="64">
        <v>13.207467045825373</v>
      </c>
      <c r="X54" s="64">
        <v>13.218896557417679</v>
      </c>
      <c r="Y54" s="64">
        <v>13.230376495884398</v>
      </c>
      <c r="Z54" s="64">
        <v>13.241398120438873</v>
      </c>
      <c r="AA54" s="64">
        <v>13.252129170946333</v>
      </c>
      <c r="AB54" s="64">
        <v>13.262740814138219</v>
      </c>
      <c r="AC54" s="64">
        <v>13.2730056797252</v>
      </c>
      <c r="AD54" s="64">
        <v>13.282885294021998</v>
      </c>
      <c r="AE54" s="64">
        <v>13.292516035236687</v>
      </c>
      <c r="AF54" s="64">
        <v>13.301579192623635</v>
      </c>
      <c r="AG54" s="64">
        <v>13.310555690363319</v>
      </c>
      <c r="AH54" s="64">
        <v>13.318975404074196</v>
      </c>
      <c r="AI54" s="64">
        <v>13.313480050569328</v>
      </c>
      <c r="AJ54" s="64">
        <v>13.30882921634055</v>
      </c>
      <c r="AK54" s="34">
        <f t="shared" si="2"/>
        <v>2.3946559076662372E-3</v>
      </c>
    </row>
    <row r="55" spans="1:37" ht="15.75" customHeight="1" x14ac:dyDescent="0.45">
      <c r="B55" s="11"/>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34" t="e">
        <f t="shared" si="2"/>
        <v>#DIV/0!</v>
      </c>
    </row>
    <row r="56" spans="1:37" ht="15" customHeight="1" x14ac:dyDescent="0.45">
      <c r="A56" s="60" t="s">
        <v>350</v>
      </c>
      <c r="B56" s="30" t="s">
        <v>229</v>
      </c>
      <c r="C56" s="65">
        <v>3360.7273697102069</v>
      </c>
      <c r="D56" s="65">
        <v>3402.3195792663487</v>
      </c>
      <c r="E56" s="65">
        <v>3427.0934678385474</v>
      </c>
      <c r="F56" s="65">
        <v>3387.9615467558606</v>
      </c>
      <c r="G56" s="65">
        <v>3356.8115986331677</v>
      </c>
      <c r="H56" s="65">
        <v>3328.4043575052519</v>
      </c>
      <c r="I56" s="65">
        <v>3288.3206880016264</v>
      </c>
      <c r="J56" s="65">
        <v>3246.8465081818445</v>
      </c>
      <c r="K56" s="65">
        <v>3206.6258021656954</v>
      </c>
      <c r="L56" s="65">
        <v>3173.5509236894213</v>
      </c>
      <c r="M56" s="65">
        <v>3141.7689922691984</v>
      </c>
      <c r="N56" s="65">
        <v>3115.7965918063687</v>
      </c>
      <c r="O56" s="65">
        <v>3088.027668389635</v>
      </c>
      <c r="P56" s="65">
        <v>3060.7182924318508</v>
      </c>
      <c r="Q56" s="65">
        <v>3037.0992297662415</v>
      </c>
      <c r="R56" s="65">
        <v>3015.7727917857933</v>
      </c>
      <c r="S56" s="65">
        <v>2996.6974290321332</v>
      </c>
      <c r="T56" s="65">
        <v>2981.6444902609278</v>
      </c>
      <c r="U56" s="65">
        <v>2968.7457462814946</v>
      </c>
      <c r="V56" s="65">
        <v>2962.8750008058983</v>
      </c>
      <c r="W56" s="65">
        <v>2960.6785620038745</v>
      </c>
      <c r="X56" s="65">
        <v>2962.1926405838153</v>
      </c>
      <c r="Y56" s="65">
        <v>2965.3808920795987</v>
      </c>
      <c r="Z56" s="65">
        <v>2969.8858460588654</v>
      </c>
      <c r="AA56" s="65">
        <v>2977.1461433293475</v>
      </c>
      <c r="AB56" s="65">
        <v>2986.1261120054787</v>
      </c>
      <c r="AC56" s="65">
        <v>2998.4060428453681</v>
      </c>
      <c r="AD56" s="65">
        <v>3012.029635696616</v>
      </c>
      <c r="AE56" s="65">
        <v>3028.0483956453832</v>
      </c>
      <c r="AF56" s="65">
        <v>3044.3443493861855</v>
      </c>
      <c r="AG56" s="65">
        <v>3062.6207882292383</v>
      </c>
      <c r="AH56" s="65">
        <v>3081.2975592788966</v>
      </c>
      <c r="AI56" s="65">
        <v>3099.5505204428896</v>
      </c>
      <c r="AJ56" s="65">
        <v>3118.2595180112517</v>
      </c>
      <c r="AK56" s="34">
        <f t="shared" si="2"/>
        <v>-8.3490117444037892E-2</v>
      </c>
    </row>
    <row r="57" spans="1:37" ht="15.75" customHeight="1" x14ac:dyDescent="0.45">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34"/>
    </row>
    <row r="58" spans="1:37" ht="15" customHeight="1" x14ac:dyDescent="0.45">
      <c r="B58" s="30" t="s">
        <v>351</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34"/>
    </row>
    <row r="59" spans="1:37" ht="15" customHeight="1" x14ac:dyDescent="0.45">
      <c r="A59" s="60" t="s">
        <v>352</v>
      </c>
      <c r="B59" s="63" t="s">
        <v>353</v>
      </c>
      <c r="C59" s="64">
        <v>2006.1988967444679</v>
      </c>
      <c r="D59" s="64">
        <v>2016.8004600624151</v>
      </c>
      <c r="E59" s="64">
        <v>2005.6873671317696</v>
      </c>
      <c r="F59" s="64">
        <v>1981.9196422906232</v>
      </c>
      <c r="G59" s="64">
        <v>1947.4609767303778</v>
      </c>
      <c r="H59" s="64">
        <v>1907.6999132365358</v>
      </c>
      <c r="I59" s="64">
        <v>1862.6383504477139</v>
      </c>
      <c r="J59" s="64">
        <v>1812.0051269703638</v>
      </c>
      <c r="K59" s="64">
        <v>1758.0446697680268</v>
      </c>
      <c r="L59" s="64">
        <v>1719.7954830363158</v>
      </c>
      <c r="M59" s="64">
        <v>1682.6541260724932</v>
      </c>
      <c r="N59" s="64">
        <v>1649.3266801891582</v>
      </c>
      <c r="O59" s="64">
        <v>1615.9130187060803</v>
      </c>
      <c r="P59" s="64">
        <v>1584.0202472388642</v>
      </c>
      <c r="Q59" s="64">
        <v>1556.818191966393</v>
      </c>
      <c r="R59" s="64">
        <v>1531.8504729177419</v>
      </c>
      <c r="S59" s="64">
        <v>1508.2379859400273</v>
      </c>
      <c r="T59" s="64">
        <v>1485.9578519791478</v>
      </c>
      <c r="U59" s="64">
        <v>1466.7579508272943</v>
      </c>
      <c r="V59" s="64">
        <v>1451.8020099210819</v>
      </c>
      <c r="W59" s="64">
        <v>1440.1682196907416</v>
      </c>
      <c r="X59" s="64">
        <v>1431.8643017295162</v>
      </c>
      <c r="Y59" s="64">
        <v>1426.1203140323903</v>
      </c>
      <c r="Z59" s="64">
        <v>1422.6564949072952</v>
      </c>
      <c r="AA59" s="64">
        <v>1422.2413361906672</v>
      </c>
      <c r="AB59" s="64">
        <v>1423.2507607002315</v>
      </c>
      <c r="AC59" s="64">
        <v>1427.1009278439669</v>
      </c>
      <c r="AD59" s="64">
        <v>1431.0933664461234</v>
      </c>
      <c r="AE59" s="64">
        <v>1435.6172860523889</v>
      </c>
      <c r="AF59" s="64">
        <v>1445.1226960866873</v>
      </c>
      <c r="AG59" s="64">
        <v>1456.9041118773857</v>
      </c>
      <c r="AH59" s="64">
        <v>1465.8497255363654</v>
      </c>
      <c r="AI59" s="64">
        <v>1470.3722003708801</v>
      </c>
      <c r="AJ59" s="64">
        <v>1474.9577414090456</v>
      </c>
      <c r="AK59" s="34">
        <f t="shared" ref="AK59:AK72" si="3">(AJ59-D59)/D59</f>
        <v>-0.26866451559446825</v>
      </c>
    </row>
    <row r="60" spans="1:37" ht="15" customHeight="1" x14ac:dyDescent="0.45">
      <c r="A60" s="60" t="s">
        <v>354</v>
      </c>
      <c r="B60" s="63" t="s">
        <v>355</v>
      </c>
      <c r="C60" s="64">
        <v>1.2557585778015703</v>
      </c>
      <c r="D60" s="64">
        <v>6.0483173520832176</v>
      </c>
      <c r="E60" s="64">
        <v>6.3319428877910164</v>
      </c>
      <c r="F60" s="64">
        <v>7.5977950193620458</v>
      </c>
      <c r="G60" s="64">
        <v>9.3070071578334304</v>
      </c>
      <c r="H60" s="64">
        <v>10.591270741687556</v>
      </c>
      <c r="I60" s="64">
        <v>11.567511399583266</v>
      </c>
      <c r="J60" s="64">
        <v>15.843881573412665</v>
      </c>
      <c r="K60" s="64">
        <v>21.930365451383448</v>
      </c>
      <c r="L60" s="64">
        <v>22.615372987777473</v>
      </c>
      <c r="M60" s="64">
        <v>25.733554741573634</v>
      </c>
      <c r="N60" s="64">
        <v>28.24129368118021</v>
      </c>
      <c r="O60" s="64">
        <v>31.040229780214368</v>
      </c>
      <c r="P60" s="64">
        <v>34.395406469394068</v>
      </c>
      <c r="Q60" s="64">
        <v>35.457533434775115</v>
      </c>
      <c r="R60" s="64">
        <v>36.17078577916687</v>
      </c>
      <c r="S60" s="64">
        <v>37.53103055150045</v>
      </c>
      <c r="T60" s="64">
        <v>39.866071376286328</v>
      </c>
      <c r="U60" s="64">
        <v>40.963038491922909</v>
      </c>
      <c r="V60" s="64">
        <v>42.579586535158796</v>
      </c>
      <c r="W60" s="64">
        <v>43.971199964050008</v>
      </c>
      <c r="X60" s="64">
        <v>44.875387758703717</v>
      </c>
      <c r="Y60" s="64">
        <v>45.043479186010011</v>
      </c>
      <c r="Z60" s="64">
        <v>45.005579365588851</v>
      </c>
      <c r="AA60" s="64">
        <v>43.575153988498506</v>
      </c>
      <c r="AB60" s="64">
        <v>42.293590442363602</v>
      </c>
      <c r="AC60" s="64">
        <v>39.914067034486436</v>
      </c>
      <c r="AD60" s="64">
        <v>38.492277702233515</v>
      </c>
      <c r="AE60" s="64">
        <v>37.409523636479712</v>
      </c>
      <c r="AF60" s="64">
        <v>32.83270070201317</v>
      </c>
      <c r="AG60" s="64">
        <v>26.776750696232263</v>
      </c>
      <c r="AH60" s="64">
        <v>23.237377084402979</v>
      </c>
      <c r="AI60" s="64">
        <v>23.737033601650438</v>
      </c>
      <c r="AJ60" s="64">
        <v>24.32657594993962</v>
      </c>
      <c r="AK60" s="34">
        <f t="shared" si="3"/>
        <v>3.022040269028019</v>
      </c>
    </row>
    <row r="61" spans="1:37" ht="15" customHeight="1" x14ac:dyDescent="0.45">
      <c r="A61" s="60" t="s">
        <v>356</v>
      </c>
      <c r="B61" s="63" t="s">
        <v>357</v>
      </c>
      <c r="C61" s="64">
        <v>804.6250142819415</v>
      </c>
      <c r="D61" s="64">
        <v>821.93005891130133</v>
      </c>
      <c r="E61" s="64">
        <v>845.53758996606757</v>
      </c>
      <c r="F61" s="64">
        <v>860.95290206067853</v>
      </c>
      <c r="G61" s="64">
        <v>846.5706624477682</v>
      </c>
      <c r="H61" s="64">
        <v>836.92638830916235</v>
      </c>
      <c r="I61" s="64">
        <v>833.90057441692215</v>
      </c>
      <c r="J61" s="64">
        <v>831.2755351755643</v>
      </c>
      <c r="K61" s="64">
        <v>828.81057737331446</v>
      </c>
      <c r="L61" s="64">
        <v>826.7361009257196</v>
      </c>
      <c r="M61" s="64">
        <v>821.30447602451125</v>
      </c>
      <c r="N61" s="64">
        <v>816.71124596766765</v>
      </c>
      <c r="O61" s="64">
        <v>810.52096936881276</v>
      </c>
      <c r="P61" s="64">
        <v>805.39268737335499</v>
      </c>
      <c r="Q61" s="64">
        <v>799.63184208236805</v>
      </c>
      <c r="R61" s="64">
        <v>793.73799016973248</v>
      </c>
      <c r="S61" s="64">
        <v>788.64696567189549</v>
      </c>
      <c r="T61" s="64">
        <v>784.97667713194312</v>
      </c>
      <c r="U61" s="64">
        <v>785.33603675778147</v>
      </c>
      <c r="V61" s="64">
        <v>784.21408438538083</v>
      </c>
      <c r="W61" s="64">
        <v>784.73071018035228</v>
      </c>
      <c r="X61" s="64">
        <v>784.85313140111805</v>
      </c>
      <c r="Y61" s="64">
        <v>784.81002988989235</v>
      </c>
      <c r="Z61" s="64">
        <v>783.76711797801397</v>
      </c>
      <c r="AA61" s="64">
        <v>784.01971345112077</v>
      </c>
      <c r="AB61" s="64">
        <v>784.17018175273893</v>
      </c>
      <c r="AC61" s="64">
        <v>784.24408521016505</v>
      </c>
      <c r="AD61" s="64">
        <v>787.27967066247015</v>
      </c>
      <c r="AE61" s="64">
        <v>789.66355430150691</v>
      </c>
      <c r="AF61" s="64">
        <v>792.46480918498332</v>
      </c>
      <c r="AG61" s="64">
        <v>795.48526102056178</v>
      </c>
      <c r="AH61" s="64">
        <v>798.7117013864588</v>
      </c>
      <c r="AI61" s="64">
        <v>801.03947990413508</v>
      </c>
      <c r="AJ61" s="64">
        <v>803.86942900830979</v>
      </c>
      <c r="AK61" s="34">
        <f t="shared" si="3"/>
        <v>-2.1973438867674448E-2</v>
      </c>
    </row>
    <row r="62" spans="1:37" ht="15" customHeight="1" x14ac:dyDescent="0.45">
      <c r="A62" s="60" t="s">
        <v>358</v>
      </c>
      <c r="B62" s="63" t="s">
        <v>359</v>
      </c>
      <c r="C62" s="64">
        <v>350.36725509850106</v>
      </c>
      <c r="D62" s="64">
        <v>358.16740108531872</v>
      </c>
      <c r="E62" s="64">
        <v>364.92406202598534</v>
      </c>
      <c r="F62" s="64">
        <v>369.45264093250171</v>
      </c>
      <c r="G62" s="64">
        <v>372.03521160225625</v>
      </c>
      <c r="H62" s="64">
        <v>374.32868729218353</v>
      </c>
      <c r="I62" s="64">
        <v>375.92246977599285</v>
      </c>
      <c r="J62" s="64">
        <v>378.2781961841896</v>
      </c>
      <c r="K62" s="64">
        <v>382.01031951407157</v>
      </c>
      <c r="L62" s="64">
        <v>385.72782536564307</v>
      </c>
      <c r="M62" s="64">
        <v>389.25042807781477</v>
      </c>
      <c r="N62" s="64">
        <v>394.21299870774959</v>
      </c>
      <c r="O62" s="64">
        <v>397.9808237987391</v>
      </c>
      <c r="P62" s="64">
        <v>401.7817837927073</v>
      </c>
      <c r="Q62" s="64">
        <v>405.74754278952082</v>
      </c>
      <c r="R62" s="64">
        <v>409.61914952150028</v>
      </c>
      <c r="S62" s="64">
        <v>413.50054181581021</v>
      </c>
      <c r="T62" s="64">
        <v>417.56225285778993</v>
      </c>
      <c r="U62" s="64">
        <v>421.5055164493869</v>
      </c>
      <c r="V62" s="64">
        <v>425.35557845293499</v>
      </c>
      <c r="W62" s="64">
        <v>429.26312115612956</v>
      </c>
      <c r="X62" s="64">
        <v>433.25083739607879</v>
      </c>
      <c r="Y62" s="64">
        <v>437.14409819425401</v>
      </c>
      <c r="Z62" s="64">
        <v>441.07697418640919</v>
      </c>
      <c r="AA62" s="64">
        <v>445.00040650022822</v>
      </c>
      <c r="AB62" s="64">
        <v>448.96808521088423</v>
      </c>
      <c r="AC62" s="64">
        <v>453.27238016573062</v>
      </c>
      <c r="AD62" s="64">
        <v>457.62407927906304</v>
      </c>
      <c r="AE62" s="64">
        <v>462.26741348254563</v>
      </c>
      <c r="AF62" s="64">
        <v>466.89210214608602</v>
      </c>
      <c r="AG62" s="64">
        <v>471.72928671804698</v>
      </c>
      <c r="AH62" s="64">
        <v>476.53567494479569</v>
      </c>
      <c r="AI62" s="64">
        <v>481.25891381884577</v>
      </c>
      <c r="AJ62" s="64">
        <v>485.87953544031211</v>
      </c>
      <c r="AK62" s="34">
        <f t="shared" si="3"/>
        <v>0.35657107254317433</v>
      </c>
    </row>
    <row r="63" spans="1:37" ht="15" customHeight="1" x14ac:dyDescent="0.45">
      <c r="A63" s="60" t="s">
        <v>360</v>
      </c>
      <c r="B63" s="63" t="s">
        <v>347</v>
      </c>
      <c r="C63" s="64">
        <v>83.771227395431836</v>
      </c>
      <c r="D63" s="64">
        <v>78.519458661471603</v>
      </c>
      <c r="E63" s="64">
        <v>82.72044586621945</v>
      </c>
      <c r="F63" s="64">
        <v>45.644105768241495</v>
      </c>
      <c r="G63" s="64">
        <v>54.018139674980134</v>
      </c>
      <c r="H63" s="64">
        <v>71.265653411942893</v>
      </c>
      <c r="I63" s="64">
        <v>74.485742631482424</v>
      </c>
      <c r="J63" s="64">
        <v>76.100547855582406</v>
      </c>
      <c r="K63" s="64">
        <v>77.599583157805199</v>
      </c>
      <c r="L63" s="64">
        <v>76.256809427908905</v>
      </c>
      <c r="M63" s="64">
        <v>75.133692475214076</v>
      </c>
      <c r="N63" s="64">
        <v>74.494534061680838</v>
      </c>
      <c r="O63" s="64">
        <v>74.913150156179327</v>
      </c>
      <c r="P63" s="64">
        <v>72.465356365501378</v>
      </c>
      <c r="Q63" s="64">
        <v>72.097394695147258</v>
      </c>
      <c r="R63" s="64">
        <v>71.892112258215661</v>
      </c>
      <c r="S63" s="64">
        <v>71.741465324893895</v>
      </c>
      <c r="T63" s="64">
        <v>71.323070464526054</v>
      </c>
      <c r="U63" s="64">
        <v>66.882123538287829</v>
      </c>
      <c r="V63" s="64">
        <v>66.574274551995131</v>
      </c>
      <c r="W63" s="64">
        <v>65.503272349657138</v>
      </c>
      <c r="X63" s="64">
        <v>65.170995312534188</v>
      </c>
      <c r="Y63" s="64">
        <v>64.870881405800887</v>
      </c>
      <c r="Z63" s="64">
        <v>64.627767602416625</v>
      </c>
      <c r="AA63" s="64">
        <v>64.284945464509264</v>
      </c>
      <c r="AB63" s="64">
        <v>63.663985944441684</v>
      </c>
      <c r="AC63" s="64">
        <v>65.588844625825018</v>
      </c>
      <c r="AD63" s="64">
        <v>63.508417603542846</v>
      </c>
      <c r="AE63" s="64">
        <v>63.487149000052057</v>
      </c>
      <c r="AF63" s="64">
        <v>62.412320967763911</v>
      </c>
      <c r="AG63" s="64">
        <v>62.303317821682661</v>
      </c>
      <c r="AH63" s="64">
        <v>62.303938539855046</v>
      </c>
      <c r="AI63" s="64">
        <v>62.5088102705298</v>
      </c>
      <c r="AJ63" s="64">
        <v>62.401591695411987</v>
      </c>
      <c r="AK63" s="34">
        <f t="shared" si="3"/>
        <v>-0.20527226296286766</v>
      </c>
    </row>
    <row r="64" spans="1:37" ht="15" customHeight="1" x14ac:dyDescent="0.45">
      <c r="A64" s="60" t="s">
        <v>361</v>
      </c>
      <c r="B64" s="63" t="s">
        <v>362</v>
      </c>
      <c r="C64" s="64">
        <v>2.7087589739471807</v>
      </c>
      <c r="D64" s="64">
        <v>2.7304117644541037</v>
      </c>
      <c r="E64" s="64">
        <v>2.7276655247362718</v>
      </c>
      <c r="F64" s="64">
        <v>2.725445651777882</v>
      </c>
      <c r="G64" s="64">
        <v>2.7236191398308156</v>
      </c>
      <c r="H64" s="64">
        <v>2.7221876575141755</v>
      </c>
      <c r="I64" s="64">
        <v>2.7210391056615695</v>
      </c>
      <c r="J64" s="64">
        <v>2.7201432272026387</v>
      </c>
      <c r="K64" s="64">
        <v>2.7194731067256597</v>
      </c>
      <c r="L64" s="64">
        <v>2.7188278770494518</v>
      </c>
      <c r="M64" s="64">
        <v>2.718399050744098</v>
      </c>
      <c r="N64" s="64">
        <v>2.7180484581170643</v>
      </c>
      <c r="O64" s="64">
        <v>2.7178224610937662</v>
      </c>
      <c r="P64" s="64">
        <v>2.7176286389201119</v>
      </c>
      <c r="Q64" s="64">
        <v>2.7175131844264762</v>
      </c>
      <c r="R64" s="64">
        <v>2.7174146543226563</v>
      </c>
      <c r="S64" s="64">
        <v>2.7173478624186718</v>
      </c>
      <c r="T64" s="64">
        <v>2.7173603218804971</v>
      </c>
      <c r="U64" s="64">
        <v>2.7173615460014982</v>
      </c>
      <c r="V64" s="64">
        <v>2.7174376262376634</v>
      </c>
      <c r="W64" s="64">
        <v>2.7175659293737717</v>
      </c>
      <c r="X64" s="64">
        <v>2.7176598164860524</v>
      </c>
      <c r="Y64" s="64">
        <v>2.7178379623550306</v>
      </c>
      <c r="Z64" s="64">
        <v>2.7179947346183213</v>
      </c>
      <c r="AA64" s="64">
        <v>2.7181656031793779</v>
      </c>
      <c r="AB64" s="64">
        <v>2.7183852171931422</v>
      </c>
      <c r="AC64" s="64">
        <v>2.7186067276342838</v>
      </c>
      <c r="AD64" s="64">
        <v>2.7188243802074421</v>
      </c>
      <c r="AE64" s="64">
        <v>2.7190654051253329</v>
      </c>
      <c r="AF64" s="64">
        <v>2.719266069164358</v>
      </c>
      <c r="AG64" s="64">
        <v>2.7195263058889259</v>
      </c>
      <c r="AH64" s="64">
        <v>2.7197507489973689</v>
      </c>
      <c r="AI64" s="64">
        <v>2.719984615547173</v>
      </c>
      <c r="AJ64" s="64">
        <v>2.7201717978355071</v>
      </c>
      <c r="AK64" s="34">
        <f t="shared" si="3"/>
        <v>-3.7503378618220624E-3</v>
      </c>
    </row>
    <row r="65" spans="1:37" ht="15" customHeight="1" x14ac:dyDescent="0.45">
      <c r="A65" s="60" t="s">
        <v>363</v>
      </c>
      <c r="B65" s="63" t="s">
        <v>364</v>
      </c>
      <c r="C65" s="64">
        <v>0.839966005353319</v>
      </c>
      <c r="D65" s="64">
        <v>0.93488715174947346</v>
      </c>
      <c r="E65" s="64">
        <v>0.94276156842709202</v>
      </c>
      <c r="F65" s="64">
        <v>0.96425270557439735</v>
      </c>
      <c r="G65" s="64">
        <v>0.96122237022148227</v>
      </c>
      <c r="H65" s="64">
        <v>0.95564255289071209</v>
      </c>
      <c r="I65" s="64">
        <v>0.9562076073696314</v>
      </c>
      <c r="J65" s="64">
        <v>0.95241734776618536</v>
      </c>
      <c r="K65" s="64">
        <v>0.9482019502415816</v>
      </c>
      <c r="L65" s="64">
        <v>0.94390461964879657</v>
      </c>
      <c r="M65" s="64">
        <v>0.94646866274312036</v>
      </c>
      <c r="N65" s="64">
        <v>0.94453016730355865</v>
      </c>
      <c r="O65" s="64">
        <v>0.94683388510842048</v>
      </c>
      <c r="P65" s="64">
        <v>0.94679242096645444</v>
      </c>
      <c r="Q65" s="64">
        <v>0.94573295434499549</v>
      </c>
      <c r="R65" s="64">
        <v>0.95352186731470001</v>
      </c>
      <c r="S65" s="64">
        <v>0.96239924117647657</v>
      </c>
      <c r="T65" s="64">
        <v>0.97574899377395008</v>
      </c>
      <c r="U65" s="64">
        <v>0.99245627191875296</v>
      </c>
      <c r="V65" s="64">
        <v>1.0126834899468986</v>
      </c>
      <c r="W65" s="64">
        <v>1.0350584486658223</v>
      </c>
      <c r="X65" s="64">
        <v>1.0609134354813761</v>
      </c>
      <c r="Y65" s="64">
        <v>1.0884385003140638</v>
      </c>
      <c r="Z65" s="64">
        <v>1.1179576527746098</v>
      </c>
      <c r="AA65" s="64">
        <v>1.1500195521812646</v>
      </c>
      <c r="AB65" s="64">
        <v>1.1836983174605202</v>
      </c>
      <c r="AC65" s="64">
        <v>1.217042493163943</v>
      </c>
      <c r="AD65" s="64">
        <v>1.2527041847553564</v>
      </c>
      <c r="AE65" s="64">
        <v>1.2917197976622721</v>
      </c>
      <c r="AF65" s="64">
        <v>1.3327208580224283</v>
      </c>
      <c r="AG65" s="64">
        <v>1.3809028138000514</v>
      </c>
      <c r="AH65" s="64">
        <v>1.4215714376806989</v>
      </c>
      <c r="AI65" s="64">
        <v>1.4680341850873633</v>
      </c>
      <c r="AJ65" s="64">
        <v>1.5196314358530831</v>
      </c>
      <c r="AK65" s="34">
        <f t="shared" si="3"/>
        <v>0.62547044636282112</v>
      </c>
    </row>
    <row r="66" spans="1:37" ht="15" customHeight="1" x14ac:dyDescent="0.45">
      <c r="A66" s="60" t="s">
        <v>365</v>
      </c>
      <c r="B66" s="63" t="s">
        <v>339</v>
      </c>
      <c r="C66" s="64">
        <v>16.274827234475374</v>
      </c>
      <c r="D66" s="64">
        <v>16.299475813120523</v>
      </c>
      <c r="E66" s="64">
        <v>16.219690659838566</v>
      </c>
      <c r="F66" s="64">
        <v>16.158853126942574</v>
      </c>
      <c r="G66" s="64">
        <v>16.10168385558605</v>
      </c>
      <c r="H66" s="64">
        <v>16.023091631031154</v>
      </c>
      <c r="I66" s="64">
        <v>15.954538110925373</v>
      </c>
      <c r="J66" s="64">
        <v>15.891714050891583</v>
      </c>
      <c r="K66" s="64">
        <v>15.826653523974475</v>
      </c>
      <c r="L66" s="64">
        <v>15.765580203975031</v>
      </c>
      <c r="M66" s="64">
        <v>15.708065790094185</v>
      </c>
      <c r="N66" s="64">
        <v>15.6582261033835</v>
      </c>
      <c r="O66" s="64">
        <v>15.614576746090549</v>
      </c>
      <c r="P66" s="64">
        <v>15.581959377823742</v>
      </c>
      <c r="Q66" s="64">
        <v>15.566528980565073</v>
      </c>
      <c r="R66" s="64">
        <v>15.549452002051044</v>
      </c>
      <c r="S66" s="64">
        <v>15.537679645089501</v>
      </c>
      <c r="T66" s="64">
        <v>15.540689440239451</v>
      </c>
      <c r="U66" s="64">
        <v>15.541884290336174</v>
      </c>
      <c r="V66" s="64">
        <v>15.541953679195704</v>
      </c>
      <c r="W66" s="64">
        <v>15.546056640113354</v>
      </c>
      <c r="X66" s="64">
        <v>15.551810012578176</v>
      </c>
      <c r="Y66" s="64">
        <v>15.555841148311503</v>
      </c>
      <c r="Z66" s="64">
        <v>15.561188715222148</v>
      </c>
      <c r="AA66" s="64">
        <v>15.566671123648488</v>
      </c>
      <c r="AB66" s="64">
        <v>15.577197389953755</v>
      </c>
      <c r="AC66" s="64">
        <v>15.587439063490711</v>
      </c>
      <c r="AD66" s="64">
        <v>15.602609219283783</v>
      </c>
      <c r="AE66" s="64">
        <v>15.61862573191712</v>
      </c>
      <c r="AF66" s="64">
        <v>15.632898867407798</v>
      </c>
      <c r="AG66" s="64">
        <v>15.642775900980551</v>
      </c>
      <c r="AH66" s="64">
        <v>15.647638487106564</v>
      </c>
      <c r="AI66" s="64">
        <v>15.654024154048766</v>
      </c>
      <c r="AJ66" s="64">
        <v>15.659343172438223</v>
      </c>
      <c r="AK66" s="34">
        <f t="shared" si="3"/>
        <v>-3.9273204121510127E-2</v>
      </c>
    </row>
    <row r="67" spans="1:37" ht="15" customHeight="1" x14ac:dyDescent="0.45">
      <c r="A67" s="60" t="s">
        <v>366</v>
      </c>
      <c r="B67" s="63" t="s">
        <v>367</v>
      </c>
      <c r="C67" s="64">
        <v>3266.041725960742</v>
      </c>
      <c r="D67" s="64">
        <v>3301.4306108805545</v>
      </c>
      <c r="E67" s="64">
        <v>3325.0915184688438</v>
      </c>
      <c r="F67" s="64">
        <v>3285.4158890874928</v>
      </c>
      <c r="G67" s="64">
        <v>3249.1789051493333</v>
      </c>
      <c r="H67" s="64">
        <v>3220.5131967533684</v>
      </c>
      <c r="I67" s="64">
        <v>3178.146332719281</v>
      </c>
      <c r="J67" s="64">
        <v>3133.0674367084689</v>
      </c>
      <c r="K67" s="64">
        <v>3087.8901433101814</v>
      </c>
      <c r="L67" s="64">
        <v>3050.5599746377002</v>
      </c>
      <c r="M67" s="64">
        <v>3013.4492801223064</v>
      </c>
      <c r="N67" s="64">
        <v>2982.3079719956681</v>
      </c>
      <c r="O67" s="64">
        <v>2949.6474166425246</v>
      </c>
      <c r="P67" s="64">
        <v>2917.3019655384164</v>
      </c>
      <c r="Q67" s="64">
        <v>2888.9822206825247</v>
      </c>
      <c r="R67" s="64">
        <v>2862.4908261551082</v>
      </c>
      <c r="S67" s="64">
        <v>2838.8753365950379</v>
      </c>
      <c r="T67" s="64">
        <v>2818.9198830711025</v>
      </c>
      <c r="U67" s="64">
        <v>2800.6963473948517</v>
      </c>
      <c r="V67" s="64">
        <v>2789.7976892081815</v>
      </c>
      <c r="W67" s="64">
        <v>2782.9351099320957</v>
      </c>
      <c r="X67" s="64">
        <v>2779.3450996962656</v>
      </c>
      <c r="Y67" s="64">
        <v>2777.3510891469709</v>
      </c>
      <c r="Z67" s="64">
        <v>2776.5308172014161</v>
      </c>
      <c r="AA67" s="64">
        <v>2778.5563520639612</v>
      </c>
      <c r="AB67" s="64">
        <v>2781.8258387761471</v>
      </c>
      <c r="AC67" s="64">
        <v>2789.6434358418123</v>
      </c>
      <c r="AD67" s="64">
        <v>2797.5719627319431</v>
      </c>
      <c r="AE67" s="64">
        <v>2808.0740954028847</v>
      </c>
      <c r="AF67" s="64">
        <v>2819.4097075285099</v>
      </c>
      <c r="AG67" s="64">
        <v>2832.9421175493899</v>
      </c>
      <c r="AH67" s="64">
        <v>2846.4272179618033</v>
      </c>
      <c r="AI67" s="64">
        <v>2858.7579772735103</v>
      </c>
      <c r="AJ67" s="64">
        <v>2871.3337689191044</v>
      </c>
      <c r="AK67" s="34">
        <f t="shared" si="3"/>
        <v>-0.13027589934617315</v>
      </c>
    </row>
    <row r="68" spans="1:37" ht="15" customHeight="1" x14ac:dyDescent="0.45">
      <c r="A68" s="60" t="s">
        <v>368</v>
      </c>
      <c r="B68" s="63" t="s">
        <v>369</v>
      </c>
      <c r="C68" s="64">
        <v>0</v>
      </c>
      <c r="D68" s="64">
        <v>0</v>
      </c>
      <c r="E68" s="64">
        <v>0</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0</v>
      </c>
      <c r="AD68" s="64">
        <v>0</v>
      </c>
      <c r="AE68" s="64">
        <v>0</v>
      </c>
      <c r="AF68" s="64">
        <v>0</v>
      </c>
      <c r="AG68" s="64">
        <v>0</v>
      </c>
      <c r="AH68" s="64">
        <v>0</v>
      </c>
      <c r="AI68" s="64">
        <v>0</v>
      </c>
      <c r="AJ68" s="64">
        <v>0</v>
      </c>
      <c r="AK68" s="34" t="e">
        <f t="shared" si="3"/>
        <v>#DIV/0!</v>
      </c>
    </row>
    <row r="69" spans="1:37" ht="15" customHeight="1" x14ac:dyDescent="0.45">
      <c r="A69" s="60" t="s">
        <v>370</v>
      </c>
      <c r="B69" s="63" t="s">
        <v>371</v>
      </c>
      <c r="C69" s="64">
        <v>4.3116891306209846</v>
      </c>
      <c r="D69" s="64">
        <v>5.1538462868516683</v>
      </c>
      <c r="E69" s="64">
        <v>6.6274916861704343</v>
      </c>
      <c r="F69" s="64">
        <v>8.3802538512565281</v>
      </c>
      <c r="G69" s="64">
        <v>10.424641052082784</v>
      </c>
      <c r="H69" s="64">
        <v>12.547788736853207</v>
      </c>
      <c r="I69" s="64">
        <v>14.645803224621138</v>
      </c>
      <c r="J69" s="64">
        <v>16.775211982328194</v>
      </c>
      <c r="K69" s="64">
        <v>18.95737269854995</v>
      </c>
      <c r="L69" s="64">
        <v>21.069086639992442</v>
      </c>
      <c r="M69" s="64">
        <v>23.10639120261833</v>
      </c>
      <c r="N69" s="64">
        <v>25.108389761446819</v>
      </c>
      <c r="O69" s="64">
        <v>27.120361840392956</v>
      </c>
      <c r="P69" s="64">
        <v>29.168358681364008</v>
      </c>
      <c r="Q69" s="64">
        <v>31.279561663614732</v>
      </c>
      <c r="R69" s="64">
        <v>33.455411412456442</v>
      </c>
      <c r="S69" s="64">
        <v>35.770935277711885</v>
      </c>
      <c r="T69" s="64">
        <v>37.937814976196123</v>
      </c>
      <c r="U69" s="64">
        <v>39.975275392445248</v>
      </c>
      <c r="V69" s="64">
        <v>42.104692847513718</v>
      </c>
      <c r="W69" s="64">
        <v>44.25715781691602</v>
      </c>
      <c r="X69" s="64">
        <v>46.429054308125522</v>
      </c>
      <c r="Y69" s="64">
        <v>48.635141316689136</v>
      </c>
      <c r="Z69" s="64">
        <v>50.867464063184947</v>
      </c>
      <c r="AA69" s="64">
        <v>53.073999716649368</v>
      </c>
      <c r="AB69" s="64">
        <v>55.27166601081715</v>
      </c>
      <c r="AC69" s="64">
        <v>57.463532060328291</v>
      </c>
      <c r="AD69" s="64">
        <v>59.649305132187514</v>
      </c>
      <c r="AE69" s="64">
        <v>61.813068074633698</v>
      </c>
      <c r="AF69" s="64">
        <v>63.99237387481687</v>
      </c>
      <c r="AG69" s="64">
        <v>66.156766999699244</v>
      </c>
      <c r="AH69" s="64">
        <v>68.305615328995898</v>
      </c>
      <c r="AI69" s="64">
        <v>70.45019594626072</v>
      </c>
      <c r="AJ69" s="64">
        <v>72.569779232414547</v>
      </c>
      <c r="AK69" s="34">
        <f t="shared" si="3"/>
        <v>13.080703069773792</v>
      </c>
    </row>
    <row r="70" spans="1:37" ht="15" customHeight="1" x14ac:dyDescent="0.45">
      <c r="A70" s="60" t="s">
        <v>372</v>
      </c>
      <c r="B70" s="63" t="s">
        <v>373</v>
      </c>
      <c r="C70" s="64">
        <v>8.6038335842255531</v>
      </c>
      <c r="D70" s="64">
        <v>9.8725901091050527</v>
      </c>
      <c r="E70" s="64">
        <v>10.966303731077511</v>
      </c>
      <c r="F70" s="64">
        <v>11.619723413180324</v>
      </c>
      <c r="G70" s="64">
        <v>15.891940246894901</v>
      </c>
      <c r="H70" s="64">
        <v>15.070757839364999</v>
      </c>
      <c r="I70" s="64">
        <v>15.736633250173705</v>
      </c>
      <c r="J70" s="64">
        <v>16.469288778811038</v>
      </c>
      <c r="K70" s="64">
        <v>17.027943653228188</v>
      </c>
      <c r="L70" s="64">
        <v>18.187197792670506</v>
      </c>
      <c r="M70" s="64">
        <v>19.959945335931643</v>
      </c>
      <c r="N70" s="64">
        <v>21.435395945466293</v>
      </c>
      <c r="O70" s="64">
        <v>22.828353143856766</v>
      </c>
      <c r="P70" s="64">
        <v>24.863613160706546</v>
      </c>
      <c r="Q70" s="64">
        <v>26.654182412752743</v>
      </c>
      <c r="R70" s="64">
        <v>28.322545885312113</v>
      </c>
      <c r="S70" s="64">
        <v>29.96309807038552</v>
      </c>
      <c r="T70" s="64">
        <v>31.712834795233672</v>
      </c>
      <c r="U70" s="64">
        <v>34.367999718270987</v>
      </c>
      <c r="V70" s="64">
        <v>36.46094600808015</v>
      </c>
      <c r="W70" s="64">
        <v>38.471309663917509</v>
      </c>
      <c r="X70" s="64">
        <v>40.634513651473767</v>
      </c>
      <c r="Y70" s="64">
        <v>42.89692868640951</v>
      </c>
      <c r="Z70" s="64">
        <v>45.087724311262406</v>
      </c>
      <c r="AA70" s="64">
        <v>47.423670747605868</v>
      </c>
      <c r="AB70" s="64">
        <v>50.04876091227603</v>
      </c>
      <c r="AC70" s="64">
        <v>51.828990092807139</v>
      </c>
      <c r="AD70" s="64">
        <v>54.456733047545853</v>
      </c>
      <c r="AE70" s="64">
        <v>56.962845588801557</v>
      </c>
      <c r="AF70" s="64">
        <v>59.592289895141782</v>
      </c>
      <c r="AG70" s="64">
        <v>62.143912765193377</v>
      </c>
      <c r="AH70" s="64">
        <v>64.67796717127338</v>
      </c>
      <c r="AI70" s="64">
        <v>67.196666449826068</v>
      </c>
      <c r="AJ70" s="64">
        <v>69.953326788224572</v>
      </c>
      <c r="AK70" s="34">
        <f t="shared" si="3"/>
        <v>6.0856103631517851</v>
      </c>
    </row>
    <row r="71" spans="1:37" ht="15" customHeight="1" x14ac:dyDescent="0.45">
      <c r="A71" s="60" t="s">
        <v>374</v>
      </c>
      <c r="B71" s="63" t="s">
        <v>375</v>
      </c>
      <c r="C71" s="64">
        <v>3.4650744111349038E-2</v>
      </c>
      <c r="D71" s="64">
        <v>7.4432861217390761E-2</v>
      </c>
      <c r="E71" s="64">
        <v>0.14426775469958811</v>
      </c>
      <c r="F71" s="64">
        <v>0.2536433471228477</v>
      </c>
      <c r="G71" s="64">
        <v>0.4417026368214173</v>
      </c>
      <c r="H71" s="64">
        <v>0.69625354429966646</v>
      </c>
      <c r="I71" s="64">
        <v>0.93998746839876646</v>
      </c>
      <c r="J71" s="64">
        <v>1.1972133210641249</v>
      </c>
      <c r="K71" s="64">
        <v>1.4672974264692549</v>
      </c>
      <c r="L71" s="64">
        <v>1.7202846564746319</v>
      </c>
      <c r="M71" s="64">
        <v>1.9533617902986655</v>
      </c>
      <c r="N71" s="64">
        <v>2.1565619410749082</v>
      </c>
      <c r="O71" s="64">
        <v>2.3470057007324896</v>
      </c>
      <c r="P71" s="64">
        <v>2.5213932765470286</v>
      </c>
      <c r="Q71" s="64">
        <v>2.6786391008850434</v>
      </c>
      <c r="R71" s="64">
        <v>2.8009986555173936</v>
      </c>
      <c r="S71" s="64">
        <v>2.8950494637494755</v>
      </c>
      <c r="T71" s="64">
        <v>2.9769855871815589</v>
      </c>
      <c r="U71" s="64">
        <v>3.0464277352022062</v>
      </c>
      <c r="V71" s="64">
        <v>3.1102680874287354</v>
      </c>
      <c r="W71" s="64">
        <v>3.1609682061811242</v>
      </c>
      <c r="X71" s="64">
        <v>3.2033164820913238</v>
      </c>
      <c r="Y71" s="64">
        <v>3.2419319607720167</v>
      </c>
      <c r="Z71" s="64">
        <v>3.2786321260011539</v>
      </c>
      <c r="AA71" s="64">
        <v>3.3071037105372465</v>
      </c>
      <c r="AB71" s="64">
        <v>3.3329440401768222</v>
      </c>
      <c r="AC71" s="64">
        <v>3.3556222177567334</v>
      </c>
      <c r="AD71" s="64">
        <v>3.3753130189994431</v>
      </c>
      <c r="AE71" s="64">
        <v>3.3917118902661287</v>
      </c>
      <c r="AF71" s="64">
        <v>3.4074770248377853</v>
      </c>
      <c r="AG71" s="64">
        <v>3.4247016870555722</v>
      </c>
      <c r="AH71" s="64">
        <v>3.4446092273358233</v>
      </c>
      <c r="AI71" s="64">
        <v>3.4665607109890662</v>
      </c>
      <c r="AJ71" s="64">
        <v>3.4910342408350181</v>
      </c>
      <c r="AK71" s="34">
        <f t="shared" si="3"/>
        <v>45.901787513434464</v>
      </c>
    </row>
    <row r="72" spans="1:37" ht="15" customHeight="1" x14ac:dyDescent="0.45">
      <c r="A72" s="60" t="s">
        <v>376</v>
      </c>
      <c r="B72" s="63" t="s">
        <v>377</v>
      </c>
      <c r="C72" s="64">
        <v>81.682630446466803</v>
      </c>
      <c r="D72" s="64">
        <v>85.487267017556462</v>
      </c>
      <c r="E72" s="64">
        <v>83.844648837768034</v>
      </c>
      <c r="F72" s="64">
        <v>81.722539339709314</v>
      </c>
      <c r="G72" s="64">
        <v>80.126199145351237</v>
      </c>
      <c r="H72" s="64">
        <v>78.655237103586586</v>
      </c>
      <c r="I72" s="64">
        <v>77.761097671080137</v>
      </c>
      <c r="J72" s="64">
        <v>77.890967268870867</v>
      </c>
      <c r="K72" s="64">
        <v>79.334505913458244</v>
      </c>
      <c r="L72" s="64">
        <v>79.828046914775328</v>
      </c>
      <c r="M72" s="64">
        <v>80.72208800599519</v>
      </c>
      <c r="N72" s="64">
        <v>81.816806672391976</v>
      </c>
      <c r="O72" s="64">
        <v>82.702590693976802</v>
      </c>
      <c r="P72" s="64">
        <v>82.962969652128237</v>
      </c>
      <c r="Q72" s="64">
        <v>83.259806970850065</v>
      </c>
      <c r="R72" s="64">
        <v>84.130609602274063</v>
      </c>
      <c r="S72" s="64">
        <v>84.209696505317837</v>
      </c>
      <c r="T72" s="64">
        <v>84.609068942440231</v>
      </c>
      <c r="U72" s="64">
        <v>84.77913347472321</v>
      </c>
      <c r="V72" s="64">
        <v>85.078885582334109</v>
      </c>
      <c r="W72" s="64">
        <v>85.115391053967443</v>
      </c>
      <c r="X72" s="64">
        <v>85.473850261588538</v>
      </c>
      <c r="Y72" s="64">
        <v>85.862805780069479</v>
      </c>
      <c r="Z72" s="64">
        <v>86.439395466025232</v>
      </c>
      <c r="AA72" s="64">
        <v>86.989373539876141</v>
      </c>
      <c r="AB72" s="64">
        <v>87.711679475416588</v>
      </c>
      <c r="AC72" s="64">
        <v>88.188652206123393</v>
      </c>
      <c r="AD72" s="64">
        <v>88.926258713742811</v>
      </c>
      <c r="AE72" s="64">
        <v>89.566437021680372</v>
      </c>
      <c r="AF72" s="64">
        <v>90.041861329326792</v>
      </c>
      <c r="AG72" s="64">
        <v>90.656130979825434</v>
      </c>
      <c r="AH72" s="64">
        <v>91.388002295806402</v>
      </c>
      <c r="AI72" s="64">
        <v>92.205255983813757</v>
      </c>
      <c r="AJ72" s="64">
        <v>92.988972868853281</v>
      </c>
      <c r="AK72" s="34">
        <f t="shared" si="3"/>
        <v>8.7752318128923215E-2</v>
      </c>
    </row>
    <row r="73" spans="1:37" ht="15.75" customHeight="1" x14ac:dyDescent="0.45">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34"/>
    </row>
    <row r="74" spans="1:37" ht="15" customHeight="1" x14ac:dyDescent="0.45">
      <c r="A74" s="60" t="s">
        <v>378</v>
      </c>
      <c r="B74" s="30" t="s">
        <v>379</v>
      </c>
      <c r="C74" s="65">
        <v>3360.6747510449677</v>
      </c>
      <c r="D74" s="65">
        <v>3402.0187238493068</v>
      </c>
      <c r="E74" s="65">
        <v>3426.6742942081432</v>
      </c>
      <c r="F74" s="65">
        <v>3387.3922675509357</v>
      </c>
      <c r="G74" s="65">
        <v>3356.0632750847135</v>
      </c>
      <c r="H74" s="65">
        <v>3327.4833558721734</v>
      </c>
      <c r="I74" s="65">
        <v>3287.2298293215877</v>
      </c>
      <c r="J74" s="65">
        <v>3245.3998244500872</v>
      </c>
      <c r="K74" s="65">
        <v>3204.677111205132</v>
      </c>
      <c r="L74" s="65">
        <v>3171.3647245924944</v>
      </c>
      <c r="M74" s="65">
        <v>3139.1910033025865</v>
      </c>
      <c r="N74" s="65">
        <v>3112.8251277735508</v>
      </c>
      <c r="O74" s="65">
        <v>3084.6457933710285</v>
      </c>
      <c r="P74" s="65">
        <v>3056.8182896193871</v>
      </c>
      <c r="Q74" s="65">
        <v>3032.8544551717946</v>
      </c>
      <c r="R74" s="65">
        <v>3011.2005786823629</v>
      </c>
      <c r="S74" s="65">
        <v>2991.7139956320862</v>
      </c>
      <c r="T74" s="65">
        <v>2976.1566820230228</v>
      </c>
      <c r="U74" s="65">
        <v>2962.8651268491744</v>
      </c>
      <c r="V74" s="65">
        <v>2956.5525191609968</v>
      </c>
      <c r="W74" s="65">
        <v>2953.9399484612604</v>
      </c>
      <c r="X74" s="65">
        <v>2955.0859092653122</v>
      </c>
      <c r="Y74" s="65">
        <v>2957.9879406475357</v>
      </c>
      <c r="Z74" s="65">
        <v>2962.2038662720902</v>
      </c>
      <c r="AA74" s="65">
        <v>2969.3505383147935</v>
      </c>
      <c r="AB74" s="65">
        <v>2978.1906246640765</v>
      </c>
      <c r="AC74" s="65">
        <v>2990.4802697463101</v>
      </c>
      <c r="AD74" s="65">
        <v>3003.9796563043546</v>
      </c>
      <c r="AE74" s="65">
        <v>3019.8081000916927</v>
      </c>
      <c r="AF74" s="65">
        <v>3036.4437878544159</v>
      </c>
      <c r="AG74" s="65">
        <v>3055.32355323108</v>
      </c>
      <c r="AH74" s="65">
        <v>3074.2434520057686</v>
      </c>
      <c r="AI74" s="65">
        <v>3092.0768832489539</v>
      </c>
      <c r="AJ74" s="65">
        <v>3110.3371886393033</v>
      </c>
      <c r="AK74" s="34">
        <f>(AJ74-D74)/D74</f>
        <v>-8.5737780678635536E-2</v>
      </c>
    </row>
    <row r="75" spans="1:37" ht="15" customHeight="1" x14ac:dyDescent="0.45">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row>
    <row r="76" spans="1:37" ht="15" customHeight="1" x14ac:dyDescent="0.35">
      <c r="B76" s="286"/>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287"/>
      <c r="AA76" s="287"/>
      <c r="AB76" s="287"/>
      <c r="AC76" s="287"/>
      <c r="AD76" s="287"/>
      <c r="AE76" s="287"/>
      <c r="AF76" s="287"/>
      <c r="AG76" s="287"/>
      <c r="AH76" s="287"/>
      <c r="AI76" s="287"/>
      <c r="AJ76" s="287"/>
      <c r="AK76" s="287"/>
    </row>
    <row r="77" spans="1:37" ht="15" customHeight="1" x14ac:dyDescent="0.45">
      <c r="B77" s="19"/>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row>
    <row r="78" spans="1:37" ht="15" customHeight="1" x14ac:dyDescent="0.45">
      <c r="B78" s="19"/>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row>
    <row r="79" spans="1:37" ht="15" customHeight="1" x14ac:dyDescent="0.45">
      <c r="B79" s="19" t="s">
        <v>121</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row>
    <row r="80" spans="1:37" ht="15" customHeight="1" x14ac:dyDescent="0.45">
      <c r="B80" s="22">
        <v>38.1</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row>
    <row r="81" spans="2:37" ht="15" customHeight="1" x14ac:dyDescent="0.45">
      <c r="B81" s="19" t="s">
        <v>130</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row>
    <row r="82" spans="2:37" ht="15" customHeight="1" x14ac:dyDescent="0.45">
      <c r="B82" s="22">
        <v>36.1</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row>
    <row r="83" spans="2:37" ht="15" customHeight="1" x14ac:dyDescent="0.45">
      <c r="B83" s="19"/>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row>
    <row r="84" spans="2:37" ht="15" customHeight="1" x14ac:dyDescent="0.45">
      <c r="B84" s="19" t="s">
        <v>134</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row>
    <row r="85" spans="2:37" ht="15" customHeight="1" x14ac:dyDescent="0.45">
      <c r="B85" s="22">
        <v>1.055401662</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row>
    <row r="86" spans="2:37" ht="15" customHeight="1" x14ac:dyDescent="0.45">
      <c r="B86" s="19"/>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row>
    <row r="87" spans="2:37" ht="15" customHeight="1" x14ac:dyDescent="0.45">
      <c r="B87" s="66"/>
      <c r="C87" s="38">
        <v>2017</v>
      </c>
      <c r="D87" s="38">
        <v>2018</v>
      </c>
      <c r="E87" s="38">
        <v>2019</v>
      </c>
      <c r="F87" s="38">
        <v>2020</v>
      </c>
      <c r="G87" s="38">
        <v>2021</v>
      </c>
      <c r="H87" s="38">
        <v>2022</v>
      </c>
      <c r="I87" s="38">
        <v>2023</v>
      </c>
      <c r="J87" s="38">
        <v>2024</v>
      </c>
      <c r="K87" s="38">
        <v>2025</v>
      </c>
      <c r="L87" s="38">
        <v>2026</v>
      </c>
      <c r="M87" s="38">
        <v>2027</v>
      </c>
      <c r="N87" s="38">
        <v>2028</v>
      </c>
      <c r="O87" s="38">
        <v>2029</v>
      </c>
      <c r="P87" s="38">
        <v>2030</v>
      </c>
      <c r="Q87" s="38">
        <v>2031</v>
      </c>
      <c r="R87" s="38">
        <v>2032</v>
      </c>
      <c r="S87" s="38">
        <v>2033</v>
      </c>
      <c r="T87" s="38">
        <v>2034</v>
      </c>
      <c r="U87" s="38">
        <v>2035</v>
      </c>
      <c r="V87" s="38">
        <v>2036</v>
      </c>
      <c r="W87" s="38">
        <v>2037</v>
      </c>
      <c r="X87" s="38">
        <v>2038</v>
      </c>
      <c r="Y87" s="38">
        <v>2039</v>
      </c>
      <c r="Z87" s="38">
        <v>2040</v>
      </c>
      <c r="AA87" s="38">
        <v>2041</v>
      </c>
      <c r="AB87" s="38">
        <v>2042</v>
      </c>
      <c r="AC87" s="38">
        <v>2043</v>
      </c>
      <c r="AD87" s="38">
        <v>2044</v>
      </c>
      <c r="AE87" s="38">
        <v>2045</v>
      </c>
      <c r="AF87" s="38">
        <v>2046</v>
      </c>
      <c r="AG87" s="38">
        <v>2047</v>
      </c>
      <c r="AH87" s="38">
        <v>2048</v>
      </c>
      <c r="AI87" s="38">
        <v>2049</v>
      </c>
      <c r="AJ87" s="38">
        <v>2050</v>
      </c>
      <c r="AK87" s="66"/>
    </row>
    <row r="88" spans="2:37" ht="15" customHeight="1" x14ac:dyDescent="0.45">
      <c r="B88" s="66" t="s">
        <v>380</v>
      </c>
      <c r="C88" s="38">
        <v>8.6774228999999994E-2</v>
      </c>
      <c r="D88" s="38">
        <v>8.7578015999999995E-2</v>
      </c>
      <c r="E88" s="38">
        <v>8.8392438000000004E-2</v>
      </c>
      <c r="F88" s="38">
        <v>8.9218820000000004E-2</v>
      </c>
      <c r="G88" s="38">
        <v>9.0056925999999995E-2</v>
      </c>
      <c r="H88" s="38">
        <v>9.0908911999999995E-2</v>
      </c>
      <c r="I88" s="38">
        <v>9.1775194000000004E-2</v>
      </c>
      <c r="J88" s="38">
        <v>9.2656796999999999E-2</v>
      </c>
      <c r="K88" s="38">
        <v>9.3555211999999999E-2</v>
      </c>
      <c r="L88" s="38">
        <v>9.4466164000000005E-2</v>
      </c>
      <c r="M88" s="38">
        <v>9.5392868000000006E-2</v>
      </c>
      <c r="N88" s="38">
        <v>9.6334569999999994E-2</v>
      </c>
      <c r="O88" s="38">
        <v>9.7292796000000001E-2</v>
      </c>
      <c r="P88" s="38">
        <v>9.8266348000000003E-2</v>
      </c>
      <c r="Q88" s="38">
        <v>9.9256122000000002E-2</v>
      </c>
      <c r="R88" s="38">
        <v>0.100261172</v>
      </c>
      <c r="S88" s="38">
        <v>0.10128139</v>
      </c>
      <c r="T88" s="38">
        <v>0.102318703</v>
      </c>
      <c r="U88" s="38">
        <v>0.103371905</v>
      </c>
      <c r="V88" s="38">
        <v>0.104443248</v>
      </c>
      <c r="W88" s="38">
        <v>0.10553432</v>
      </c>
      <c r="X88" s="38">
        <v>0.106643531</v>
      </c>
      <c r="Y88" s="38">
        <v>0.107774014</v>
      </c>
      <c r="Z88" s="38">
        <v>0.10892489700000001</v>
      </c>
      <c r="AA88" s="38">
        <v>0.11009677800000001</v>
      </c>
      <c r="AB88" s="38">
        <v>0.111291746</v>
      </c>
      <c r="AC88" s="38">
        <v>0.112510099</v>
      </c>
      <c r="AD88" s="38">
        <v>0.11375194399999999</v>
      </c>
      <c r="AE88" s="38">
        <v>0.115018566</v>
      </c>
      <c r="AF88" s="38">
        <v>0.11630860799999999</v>
      </c>
      <c r="AG88" s="38">
        <v>0.117624985</v>
      </c>
      <c r="AH88" s="38">
        <v>0.118966589</v>
      </c>
      <c r="AI88" s="38">
        <v>0.12033427200000001</v>
      </c>
      <c r="AJ88" s="38">
        <v>0.12172641400000001</v>
      </c>
      <c r="AK88" s="66"/>
    </row>
    <row r="89" spans="2:37" ht="15" customHeight="1" x14ac:dyDescent="0.45">
      <c r="B89" s="66"/>
      <c r="C89" s="67" t="s">
        <v>251</v>
      </c>
      <c r="D89" s="38">
        <f t="shared" ref="D89:AJ89" si="4">(D88-C88)/C88</f>
        <v>9.2629690780657963E-3</v>
      </c>
      <c r="E89" s="38">
        <f t="shared" si="4"/>
        <v>9.2993885588822777E-3</v>
      </c>
      <c r="F89" s="38">
        <f t="shared" si="4"/>
        <v>9.3490124121251243E-3</v>
      </c>
      <c r="G89" s="38">
        <f t="shared" si="4"/>
        <v>9.3938252041440504E-3</v>
      </c>
      <c r="H89" s="38">
        <f t="shared" si="4"/>
        <v>9.4605272225258847E-3</v>
      </c>
      <c r="I89" s="38">
        <f t="shared" si="4"/>
        <v>9.5291207533097517E-3</v>
      </c>
      <c r="J89" s="38">
        <f t="shared" si="4"/>
        <v>9.6061142622046059E-3</v>
      </c>
      <c r="K89" s="38">
        <f t="shared" si="4"/>
        <v>9.6961586099290654E-3</v>
      </c>
      <c r="L89" s="38">
        <f t="shared" si="4"/>
        <v>9.7370523835701057E-3</v>
      </c>
      <c r="M89" s="38">
        <f t="shared" si="4"/>
        <v>9.8099039990657434E-3</v>
      </c>
      <c r="N89" s="38">
        <f t="shared" si="4"/>
        <v>9.871828153861447E-3</v>
      </c>
      <c r="O89" s="38">
        <f t="shared" si="4"/>
        <v>9.9468550075015282E-3</v>
      </c>
      <c r="P89" s="38">
        <f t="shared" si="4"/>
        <v>1.0006414041179395E-2</v>
      </c>
      <c r="Q89" s="38">
        <f t="shared" si="4"/>
        <v>1.0072359664775562E-2</v>
      </c>
      <c r="R89" s="38">
        <f t="shared" si="4"/>
        <v>1.0125823775383784E-2</v>
      </c>
      <c r="S89" s="38">
        <f t="shared" si="4"/>
        <v>1.0175604171074356E-2</v>
      </c>
      <c r="T89" s="38">
        <f t="shared" si="4"/>
        <v>1.0241891427437934E-2</v>
      </c>
      <c r="U89" s="38">
        <f t="shared" si="4"/>
        <v>1.0293347834950596E-2</v>
      </c>
      <c r="V89" s="38">
        <f t="shared" si="4"/>
        <v>1.0363966882490966E-2</v>
      </c>
      <c r="W89" s="38">
        <f t="shared" si="4"/>
        <v>1.0446553711159944E-2</v>
      </c>
      <c r="X89" s="38">
        <f t="shared" si="4"/>
        <v>1.0510429213927742E-2</v>
      </c>
      <c r="Y89" s="38">
        <f t="shared" si="4"/>
        <v>1.0600577357101966E-2</v>
      </c>
      <c r="Z89" s="38">
        <f t="shared" si="4"/>
        <v>1.067866879301726E-2</v>
      </c>
      <c r="AA89" s="38">
        <f t="shared" si="4"/>
        <v>1.0758614717808725E-2</v>
      </c>
      <c r="AB89" s="38">
        <f t="shared" si="4"/>
        <v>1.0853796284574202E-2</v>
      </c>
      <c r="AC89" s="38">
        <f t="shared" si="4"/>
        <v>1.0947379691572143E-2</v>
      </c>
      <c r="AD89" s="38">
        <f t="shared" si="4"/>
        <v>1.1037631386316631E-2</v>
      </c>
      <c r="AE89" s="38">
        <f t="shared" si="4"/>
        <v>1.1134948164050796E-2</v>
      </c>
      <c r="AF89" s="38">
        <f t="shared" si="4"/>
        <v>1.1215945780440275E-2</v>
      </c>
      <c r="AG89" s="38">
        <f t="shared" si="4"/>
        <v>1.1317967110396572E-2</v>
      </c>
      <c r="AH89" s="38">
        <f t="shared" si="4"/>
        <v>1.140577403686807E-2</v>
      </c>
      <c r="AI89" s="38">
        <f t="shared" si="4"/>
        <v>1.1496362226540836E-2</v>
      </c>
      <c r="AJ89" s="38">
        <f t="shared" si="4"/>
        <v>1.1568956847139931E-2</v>
      </c>
      <c r="AK89" s="66"/>
    </row>
    <row r="90" spans="2:37" ht="15" customHeight="1" x14ac:dyDescent="0.45">
      <c r="B90" s="66"/>
      <c r="C90" s="66"/>
      <c r="D90" s="38">
        <f t="shared" ref="D90:AJ90" si="5">1+D89</f>
        <v>1.0092629690780659</v>
      </c>
      <c r="E90" s="38">
        <f t="shared" si="5"/>
        <v>1.0092993885588823</v>
      </c>
      <c r="F90" s="38">
        <f t="shared" si="5"/>
        <v>1.0093490124121252</v>
      </c>
      <c r="G90" s="38">
        <f t="shared" si="5"/>
        <v>1.0093938252041441</v>
      </c>
      <c r="H90" s="38">
        <f t="shared" si="5"/>
        <v>1.0094605272225259</v>
      </c>
      <c r="I90" s="38">
        <f t="shared" si="5"/>
        <v>1.0095291207533097</v>
      </c>
      <c r="J90" s="38">
        <f t="shared" si="5"/>
        <v>1.0096061142622046</v>
      </c>
      <c r="K90" s="38">
        <f t="shared" si="5"/>
        <v>1.0096961586099291</v>
      </c>
      <c r="L90" s="38">
        <f t="shared" si="5"/>
        <v>1.00973705238357</v>
      </c>
      <c r="M90" s="38">
        <f t="shared" si="5"/>
        <v>1.0098099039990658</v>
      </c>
      <c r="N90" s="38">
        <f t="shared" si="5"/>
        <v>1.0098718281538615</v>
      </c>
      <c r="O90" s="38">
        <f t="shared" si="5"/>
        <v>1.0099468550075015</v>
      </c>
      <c r="P90" s="38">
        <f t="shared" si="5"/>
        <v>1.0100064140411793</v>
      </c>
      <c r="Q90" s="38">
        <f t="shared" si="5"/>
        <v>1.0100723596647756</v>
      </c>
      <c r="R90" s="38">
        <f t="shared" si="5"/>
        <v>1.0101258237753838</v>
      </c>
      <c r="S90" s="38">
        <f t="shared" si="5"/>
        <v>1.0101756041710743</v>
      </c>
      <c r="T90" s="38">
        <f t="shared" si="5"/>
        <v>1.010241891427438</v>
      </c>
      <c r="U90" s="38">
        <f t="shared" si="5"/>
        <v>1.0102933478349505</v>
      </c>
      <c r="V90" s="38">
        <f t="shared" si="5"/>
        <v>1.0103639668824909</v>
      </c>
      <c r="W90" s="38">
        <f t="shared" si="5"/>
        <v>1.01044655371116</v>
      </c>
      <c r="X90" s="38">
        <f t="shared" si="5"/>
        <v>1.0105104292139278</v>
      </c>
      <c r="Y90" s="38">
        <f t="shared" si="5"/>
        <v>1.0106005773571021</v>
      </c>
      <c r="Z90" s="38">
        <f t="shared" si="5"/>
        <v>1.0106786687930172</v>
      </c>
      <c r="AA90" s="38">
        <f t="shared" si="5"/>
        <v>1.0107586147178087</v>
      </c>
      <c r="AB90" s="38">
        <f t="shared" si="5"/>
        <v>1.0108537962845743</v>
      </c>
      <c r="AC90" s="38">
        <f t="shared" si="5"/>
        <v>1.0109473796915722</v>
      </c>
      <c r="AD90" s="38">
        <f t="shared" si="5"/>
        <v>1.0110376313863165</v>
      </c>
      <c r="AE90" s="38">
        <f t="shared" si="5"/>
        <v>1.0111349481640508</v>
      </c>
      <c r="AF90" s="38">
        <f t="shared" si="5"/>
        <v>1.0112159457804404</v>
      </c>
      <c r="AG90" s="38">
        <f t="shared" si="5"/>
        <v>1.0113179671103967</v>
      </c>
      <c r="AH90" s="38">
        <f t="shared" si="5"/>
        <v>1.011405774036868</v>
      </c>
      <c r="AI90" s="38">
        <f t="shared" si="5"/>
        <v>1.0114963622265409</v>
      </c>
      <c r="AJ90" s="38">
        <f t="shared" si="5"/>
        <v>1.01156895684714</v>
      </c>
      <c r="AK90" s="66"/>
    </row>
    <row r="91" spans="2:37" ht="15" customHeight="1" x14ac:dyDescent="0.45">
      <c r="B91" s="6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66"/>
    </row>
    <row r="92" spans="2:37" ht="15.75" customHeight="1" x14ac:dyDescent="0.4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row>
    <row r="93" spans="2:37" ht="15.75" customHeight="1" x14ac:dyDescent="0.4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row>
    <row r="94" spans="2:37" ht="15.75" customHeight="1" x14ac:dyDescent="0.4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row>
    <row r="95" spans="2:37" ht="15.75" customHeight="1" x14ac:dyDescent="0.45">
      <c r="B95" s="66" t="s">
        <v>203</v>
      </c>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row>
    <row r="96" spans="2:37" ht="15.75" customHeight="1" x14ac:dyDescent="0.45">
      <c r="B96" s="66" t="s">
        <v>279</v>
      </c>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row>
    <row r="97" spans="2:37" ht="15.75" customHeight="1" x14ac:dyDescent="0.45">
      <c r="B97" s="66" t="s">
        <v>281</v>
      </c>
      <c r="C97" s="69">
        <f t="shared" ref="C97:C109" si="6">C17*$H$10</f>
        <v>223.18282430107038</v>
      </c>
      <c r="D97" s="69">
        <f t="shared" ref="D97:AJ97" si="7">D17*$H$10*D$90</f>
        <v>226.99066033909287</v>
      </c>
      <c r="E97" s="69">
        <f t="shared" si="7"/>
        <v>225.80187236150005</v>
      </c>
      <c r="F97" s="69">
        <f t="shared" si="7"/>
        <v>223.41112452227901</v>
      </c>
      <c r="G97" s="69">
        <f t="shared" si="7"/>
        <v>219.86250183905787</v>
      </c>
      <c r="H97" s="69">
        <f t="shared" si="7"/>
        <v>215.63303578660032</v>
      </c>
      <c r="I97" s="69">
        <f t="shared" si="7"/>
        <v>210.69629100853703</v>
      </c>
      <c r="J97" s="69">
        <f t="shared" si="7"/>
        <v>205.47711567605555</v>
      </c>
      <c r="K97" s="69">
        <f t="shared" si="7"/>
        <v>200.05868834048749</v>
      </c>
      <c r="L97" s="69">
        <f t="shared" si="7"/>
        <v>195.8157209327041</v>
      </c>
      <c r="M97" s="69">
        <f t="shared" si="7"/>
        <v>192.04642122146581</v>
      </c>
      <c r="N97" s="69">
        <f t="shared" si="7"/>
        <v>188.60652786909014</v>
      </c>
      <c r="O97" s="69">
        <f t="shared" si="7"/>
        <v>185.17309817479568</v>
      </c>
      <c r="P97" s="69">
        <f t="shared" si="7"/>
        <v>182.02522921881177</v>
      </c>
      <c r="Q97" s="69">
        <f t="shared" si="7"/>
        <v>179.08891848773365</v>
      </c>
      <c r="R97" s="69">
        <f t="shared" si="7"/>
        <v>176.3648700842879</v>
      </c>
      <c r="S97" s="69">
        <f t="shared" si="7"/>
        <v>173.85721999785534</v>
      </c>
      <c r="T97" s="69">
        <f t="shared" si="7"/>
        <v>171.57298903598428</v>
      </c>
      <c r="U97" s="69">
        <f t="shared" si="7"/>
        <v>169.461568994282</v>
      </c>
      <c r="V97" s="69">
        <f t="shared" si="7"/>
        <v>167.90926213552703</v>
      </c>
      <c r="W97" s="69">
        <f t="shared" si="7"/>
        <v>166.70129719803305</v>
      </c>
      <c r="X97" s="69">
        <f t="shared" si="7"/>
        <v>165.77686720762082</v>
      </c>
      <c r="Y97" s="69">
        <f t="shared" si="7"/>
        <v>165.10327831597763</v>
      </c>
      <c r="Z97" s="69">
        <f t="shared" si="7"/>
        <v>164.6462165812155</v>
      </c>
      <c r="AA97" s="69">
        <f t="shared" si="7"/>
        <v>164.36647106845697</v>
      </c>
      <c r="AB97" s="69">
        <f t="shared" si="7"/>
        <v>164.2572269651034</v>
      </c>
      <c r="AC97" s="69">
        <f t="shared" si="7"/>
        <v>164.31798860290195</v>
      </c>
      <c r="AD97" s="69">
        <f t="shared" si="7"/>
        <v>164.51207124796574</v>
      </c>
      <c r="AE97" s="69">
        <f t="shared" si="7"/>
        <v>164.77574680559567</v>
      </c>
      <c r="AF97" s="69">
        <f t="shared" si="7"/>
        <v>165.14717518808121</v>
      </c>
      <c r="AG97" s="69">
        <f t="shared" si="7"/>
        <v>165.56746766210904</v>
      </c>
      <c r="AH97" s="69">
        <f t="shared" si="7"/>
        <v>165.9660583590215</v>
      </c>
      <c r="AI97" s="69">
        <f t="shared" si="7"/>
        <v>166.41129351358828</v>
      </c>
      <c r="AJ97" s="69">
        <f t="shared" si="7"/>
        <v>166.83923821784853</v>
      </c>
      <c r="AK97" s="66"/>
    </row>
    <row r="98" spans="2:37" ht="15.75" customHeight="1" x14ac:dyDescent="0.45">
      <c r="B98" s="66" t="s">
        <v>283</v>
      </c>
      <c r="C98" s="69">
        <f t="shared" si="6"/>
        <v>97.272186464230188</v>
      </c>
      <c r="D98" s="69">
        <f t="shared" ref="D98:AJ98" si="8">D18*$H$10*D$90</f>
        <v>99.22202831618948</v>
      </c>
      <c r="E98" s="69">
        <f t="shared" si="8"/>
        <v>98.847362604376201</v>
      </c>
      <c r="F98" s="69">
        <f t="shared" si="8"/>
        <v>97.905523507348647</v>
      </c>
      <c r="G98" s="69">
        <f t="shared" si="8"/>
        <v>96.467979743138258</v>
      </c>
      <c r="H98" s="69">
        <f t="shared" si="8"/>
        <v>94.769179582930335</v>
      </c>
      <c r="I98" s="69">
        <f t="shared" si="8"/>
        <v>92.741248517698608</v>
      </c>
      <c r="J98" s="69">
        <f t="shared" si="8"/>
        <v>90.691098208636433</v>
      </c>
      <c r="K98" s="69">
        <f t="shared" si="8"/>
        <v>88.601941168555967</v>
      </c>
      <c r="L98" s="69">
        <f t="shared" si="8"/>
        <v>87.038762215421286</v>
      </c>
      <c r="M98" s="69">
        <f t="shared" si="8"/>
        <v>85.745576307752927</v>
      </c>
      <c r="N98" s="69">
        <f t="shared" si="8"/>
        <v>84.636973328904531</v>
      </c>
      <c r="O98" s="69">
        <f t="shared" si="8"/>
        <v>83.584605762838123</v>
      </c>
      <c r="P98" s="69">
        <f t="shared" si="8"/>
        <v>82.690588007598407</v>
      </c>
      <c r="Q98" s="69">
        <f t="shared" si="8"/>
        <v>81.927086889671457</v>
      </c>
      <c r="R98" s="69">
        <f t="shared" si="8"/>
        <v>81.292297887308905</v>
      </c>
      <c r="S98" s="69">
        <f t="shared" si="8"/>
        <v>80.77361916016423</v>
      </c>
      <c r="T98" s="69">
        <f t="shared" si="8"/>
        <v>80.378245178979839</v>
      </c>
      <c r="U98" s="69">
        <f t="shared" si="8"/>
        <v>80.079190735028789</v>
      </c>
      <c r="V98" s="69">
        <f t="shared" si="8"/>
        <v>80.055834685440331</v>
      </c>
      <c r="W98" s="69">
        <f t="shared" si="8"/>
        <v>80.203740036668634</v>
      </c>
      <c r="X98" s="69">
        <f t="shared" si="8"/>
        <v>80.504558799474339</v>
      </c>
      <c r="Y98" s="69">
        <f t="shared" si="8"/>
        <v>80.923123361397288</v>
      </c>
      <c r="Z98" s="69">
        <f t="shared" si="8"/>
        <v>81.447269533891998</v>
      </c>
      <c r="AA98" s="69">
        <f t="shared" si="8"/>
        <v>82.045917597246941</v>
      </c>
      <c r="AB98" s="69">
        <f t="shared" si="8"/>
        <v>82.708481472228442</v>
      </c>
      <c r="AC98" s="69">
        <f t="shared" si="8"/>
        <v>83.427440007860071</v>
      </c>
      <c r="AD98" s="69">
        <f t="shared" si="8"/>
        <v>84.177339017251271</v>
      </c>
      <c r="AE98" s="69">
        <f t="shared" si="8"/>
        <v>84.938227915291165</v>
      </c>
      <c r="AF98" s="69">
        <f t="shared" si="8"/>
        <v>85.704771491235192</v>
      </c>
      <c r="AG98" s="69">
        <f t="shared" si="8"/>
        <v>86.443541153680982</v>
      </c>
      <c r="AH98" s="69">
        <f t="shared" si="8"/>
        <v>87.125090638948421</v>
      </c>
      <c r="AI98" s="69">
        <f t="shared" si="8"/>
        <v>87.779295657485449</v>
      </c>
      <c r="AJ98" s="69">
        <f t="shared" si="8"/>
        <v>88.37124034001495</v>
      </c>
      <c r="AK98" s="66"/>
    </row>
    <row r="99" spans="2:37" ht="15.75" customHeight="1" x14ac:dyDescent="0.45">
      <c r="B99" s="66" t="s">
        <v>285</v>
      </c>
      <c r="C99" s="69">
        <f t="shared" si="6"/>
        <v>125.6312439331244</v>
      </c>
      <c r="D99" s="69">
        <f t="shared" ref="D99:AJ99" si="9">D19*$H$10*D$90</f>
        <v>127.48364242018881</v>
      </c>
      <c r="E99" s="69">
        <f t="shared" si="9"/>
        <v>126.67059322223412</v>
      </c>
      <c r="F99" s="69">
        <f t="shared" si="9"/>
        <v>125.2243981409143</v>
      </c>
      <c r="G99" s="69">
        <f t="shared" si="9"/>
        <v>123.11744656645733</v>
      </c>
      <c r="H99" s="69">
        <f t="shared" si="9"/>
        <v>120.59165264548091</v>
      </c>
      <c r="I99" s="69">
        <f t="shared" si="9"/>
        <v>117.68866856803031</v>
      </c>
      <c r="J99" s="69">
        <f t="shared" si="9"/>
        <v>114.52552804289799</v>
      </c>
      <c r="K99" s="69">
        <f t="shared" si="9"/>
        <v>111.20225986867034</v>
      </c>
      <c r="L99" s="69">
        <f t="shared" si="9"/>
        <v>108.52695880488889</v>
      </c>
      <c r="M99" s="69">
        <f t="shared" si="9"/>
        <v>106.05456133004694</v>
      </c>
      <c r="N99" s="69">
        <f t="shared" si="9"/>
        <v>103.72644617643408</v>
      </c>
      <c r="O99" s="69">
        <f t="shared" si="9"/>
        <v>101.34840256501462</v>
      </c>
      <c r="P99" s="69">
        <f t="shared" si="9"/>
        <v>99.097116874599905</v>
      </c>
      <c r="Q99" s="69">
        <f t="shared" si="9"/>
        <v>96.926510122793488</v>
      </c>
      <c r="R99" s="69">
        <f t="shared" si="9"/>
        <v>94.83907075903754</v>
      </c>
      <c r="S99" s="69">
        <f t="shared" si="9"/>
        <v>92.851568357904128</v>
      </c>
      <c r="T99" s="69">
        <f t="shared" si="9"/>
        <v>90.963863115096942</v>
      </c>
      <c r="U99" s="69">
        <f t="shared" si="9"/>
        <v>89.15233910772568</v>
      </c>
      <c r="V99" s="69">
        <f t="shared" si="9"/>
        <v>87.623471494511435</v>
      </c>
      <c r="W99" s="69">
        <f t="shared" si="9"/>
        <v>86.267159768460289</v>
      </c>
      <c r="X99" s="69">
        <f t="shared" si="9"/>
        <v>85.041052473017757</v>
      </c>
      <c r="Y99" s="69">
        <f t="shared" si="9"/>
        <v>83.947696354832033</v>
      </c>
      <c r="Z99" s="69">
        <f t="shared" si="9"/>
        <v>82.96496631622486</v>
      </c>
      <c r="AA99" s="69">
        <f t="shared" si="9"/>
        <v>82.084847192007445</v>
      </c>
      <c r="AB99" s="69">
        <f t="shared" si="9"/>
        <v>81.311132768725528</v>
      </c>
      <c r="AC99" s="69">
        <f t="shared" si="9"/>
        <v>80.650877901298728</v>
      </c>
      <c r="AD99" s="69">
        <f t="shared" si="9"/>
        <v>80.0929033170666</v>
      </c>
      <c r="AE99" s="69">
        <f t="shared" si="9"/>
        <v>79.593491487697008</v>
      </c>
      <c r="AF99" s="69">
        <f t="shared" si="9"/>
        <v>79.196184919404644</v>
      </c>
      <c r="AG99" s="69">
        <f t="shared" si="9"/>
        <v>78.875577591065635</v>
      </c>
      <c r="AH99" s="69">
        <f t="shared" si="9"/>
        <v>78.5906682501614</v>
      </c>
      <c r="AI99" s="69">
        <f t="shared" si="9"/>
        <v>78.379803573006527</v>
      </c>
      <c r="AJ99" s="69">
        <f t="shared" si="9"/>
        <v>78.214097869102673</v>
      </c>
      <c r="AK99" s="66"/>
    </row>
    <row r="100" spans="2:37" ht="15.75" customHeight="1" x14ac:dyDescent="0.45">
      <c r="B100" s="66" t="s">
        <v>287</v>
      </c>
      <c r="C100" s="69">
        <f t="shared" si="6"/>
        <v>0.27938911574454051</v>
      </c>
      <c r="D100" s="69">
        <f t="shared" ref="D100:AJ100" si="10">D20*$H$10*D$90</f>
        <v>0.28498983846481207</v>
      </c>
      <c r="E100" s="69">
        <f t="shared" si="10"/>
        <v>0.28391498766691364</v>
      </c>
      <c r="F100" s="69">
        <f t="shared" si="10"/>
        <v>0.28121089089200674</v>
      </c>
      <c r="G100" s="69">
        <f t="shared" si="10"/>
        <v>0.27708229430202247</v>
      </c>
      <c r="H100" s="69">
        <f t="shared" si="10"/>
        <v>0.27220355818902997</v>
      </c>
      <c r="I100" s="69">
        <f t="shared" si="10"/>
        <v>0.26637897937043281</v>
      </c>
      <c r="J100" s="69">
        <f t="shared" si="10"/>
        <v>0.2604906335630025</v>
      </c>
      <c r="K100" s="69">
        <f t="shared" si="10"/>
        <v>0.2544908425515191</v>
      </c>
      <c r="L100" s="69">
        <f t="shared" si="10"/>
        <v>0.25000202139191391</v>
      </c>
      <c r="M100" s="69">
        <f t="shared" si="10"/>
        <v>0.24628855453922802</v>
      </c>
      <c r="N100" s="69">
        <f t="shared" si="10"/>
        <v>0.24310584112963771</v>
      </c>
      <c r="O100" s="69">
        <f t="shared" si="10"/>
        <v>0.24008508128236536</v>
      </c>
      <c r="P100" s="69">
        <f t="shared" si="10"/>
        <v>0.23751853746331381</v>
      </c>
      <c r="Q100" s="69">
        <f t="shared" si="10"/>
        <v>0.23532764412704296</v>
      </c>
      <c r="R100" s="69">
        <f t="shared" si="10"/>
        <v>0.23350604293564431</v>
      </c>
      <c r="S100" s="69">
        <f t="shared" si="10"/>
        <v>0.23201844202711558</v>
      </c>
      <c r="T100" s="69">
        <f t="shared" si="10"/>
        <v>0.23088520033006935</v>
      </c>
      <c r="U100" s="69">
        <f t="shared" si="10"/>
        <v>0.23002829962542795</v>
      </c>
      <c r="V100" s="69">
        <f t="shared" si="10"/>
        <v>0.22996330932049452</v>
      </c>
      <c r="W100" s="69">
        <f t="shared" si="10"/>
        <v>0.2303910717846015</v>
      </c>
      <c r="X100" s="69">
        <f t="shared" si="10"/>
        <v>0.231257825796026</v>
      </c>
      <c r="Y100" s="69">
        <f t="shared" si="10"/>
        <v>0.23246309088436984</v>
      </c>
      <c r="Z100" s="69">
        <f t="shared" si="10"/>
        <v>0.23397238279595162</v>
      </c>
      <c r="AA100" s="69">
        <f t="shared" si="10"/>
        <v>0.23569667344107478</v>
      </c>
      <c r="AB100" s="69">
        <f t="shared" si="10"/>
        <v>0.23760415124017104</v>
      </c>
      <c r="AC100" s="69">
        <f t="shared" si="10"/>
        <v>0.23967299998707486</v>
      </c>
      <c r="AD100" s="69">
        <f t="shared" si="10"/>
        <v>0.2418309097922475</v>
      </c>
      <c r="AE100" s="69">
        <f t="shared" si="10"/>
        <v>0.2440203629953393</v>
      </c>
      <c r="AF100" s="69">
        <f t="shared" si="10"/>
        <v>0.24622587734733314</v>
      </c>
      <c r="AG100" s="69">
        <f t="shared" si="10"/>
        <v>0.24835115132516494</v>
      </c>
      <c r="AH100" s="69">
        <f t="shared" si="10"/>
        <v>0.25031172184810574</v>
      </c>
      <c r="AI100" s="69">
        <f t="shared" si="10"/>
        <v>0.25219370590893248</v>
      </c>
      <c r="AJ100" s="69">
        <f t="shared" si="10"/>
        <v>0.25389679674036791</v>
      </c>
      <c r="AK100" s="66"/>
    </row>
    <row r="101" spans="2:37" ht="15.75" customHeight="1" x14ac:dyDescent="0.45">
      <c r="B101" s="66" t="s">
        <v>289</v>
      </c>
      <c r="C101" s="69">
        <f t="shared" si="6"/>
        <v>12.830691360010514</v>
      </c>
      <c r="D101" s="69">
        <f t="shared" ref="D101:AJ101" si="11">D21*$H$10*D$90</f>
        <v>13.27821330259134</v>
      </c>
      <c r="E101" s="69">
        <f t="shared" si="11"/>
        <v>13.460003810821959</v>
      </c>
      <c r="F101" s="69">
        <f t="shared" si="11"/>
        <v>13.519309907040077</v>
      </c>
      <c r="G101" s="69">
        <f t="shared" si="11"/>
        <v>13.515200341203927</v>
      </c>
      <c r="H101" s="69">
        <f t="shared" si="11"/>
        <v>13.493785973289757</v>
      </c>
      <c r="I101" s="69">
        <f t="shared" si="11"/>
        <v>13.467479810224081</v>
      </c>
      <c r="J101" s="69">
        <f t="shared" si="11"/>
        <v>13.42964304770482</v>
      </c>
      <c r="K101" s="69">
        <f t="shared" si="11"/>
        <v>13.444654293250114</v>
      </c>
      <c r="L101" s="69">
        <f t="shared" si="11"/>
        <v>13.457307734367483</v>
      </c>
      <c r="M101" s="69">
        <f t="shared" si="11"/>
        <v>13.455343315460942</v>
      </c>
      <c r="N101" s="69">
        <f t="shared" si="11"/>
        <v>13.482525365162031</v>
      </c>
      <c r="O101" s="69">
        <f t="shared" si="11"/>
        <v>13.486021863677403</v>
      </c>
      <c r="P101" s="69">
        <f t="shared" si="11"/>
        <v>13.488926549250255</v>
      </c>
      <c r="Q101" s="69">
        <f t="shared" si="11"/>
        <v>13.523645915788517</v>
      </c>
      <c r="R101" s="69">
        <f t="shared" si="11"/>
        <v>13.569982484975698</v>
      </c>
      <c r="S101" s="69">
        <f t="shared" si="11"/>
        <v>13.638054667138448</v>
      </c>
      <c r="T101" s="69">
        <f t="shared" si="11"/>
        <v>13.731490621701592</v>
      </c>
      <c r="U101" s="69">
        <f t="shared" si="11"/>
        <v>13.844087263972064</v>
      </c>
      <c r="V101" s="69">
        <f t="shared" si="11"/>
        <v>13.971074297607156</v>
      </c>
      <c r="W101" s="69">
        <f t="shared" si="11"/>
        <v>14.118192353750286</v>
      </c>
      <c r="X101" s="69">
        <f t="shared" si="11"/>
        <v>14.275751847259167</v>
      </c>
      <c r="Y101" s="69">
        <f t="shared" si="11"/>
        <v>14.421075326732998</v>
      </c>
      <c r="Z101" s="69">
        <f t="shared" si="11"/>
        <v>14.571376435136493</v>
      </c>
      <c r="AA101" s="69">
        <f t="shared" si="11"/>
        <v>14.726522823118662</v>
      </c>
      <c r="AB101" s="69">
        <f t="shared" si="11"/>
        <v>14.884291832896189</v>
      </c>
      <c r="AC101" s="69">
        <f t="shared" si="11"/>
        <v>15.059642813232704</v>
      </c>
      <c r="AD101" s="69">
        <f t="shared" si="11"/>
        <v>15.248142794582957</v>
      </c>
      <c r="AE101" s="69">
        <f t="shared" si="11"/>
        <v>15.458086030303615</v>
      </c>
      <c r="AF101" s="69">
        <f t="shared" si="11"/>
        <v>15.679587318292203</v>
      </c>
      <c r="AG101" s="69">
        <f t="shared" si="11"/>
        <v>15.901970020617423</v>
      </c>
      <c r="AH101" s="69">
        <f t="shared" si="11"/>
        <v>16.108987150916544</v>
      </c>
      <c r="AI101" s="69">
        <f t="shared" si="11"/>
        <v>16.315487712762</v>
      </c>
      <c r="AJ101" s="69">
        <f t="shared" si="11"/>
        <v>16.521912777925522</v>
      </c>
      <c r="AK101" s="66"/>
    </row>
    <row r="102" spans="2:37" ht="15.75" customHeight="1" x14ac:dyDescent="0.45">
      <c r="B102" s="66" t="s">
        <v>291</v>
      </c>
      <c r="C102" s="69">
        <f t="shared" si="6"/>
        <v>3.4250401818578395</v>
      </c>
      <c r="D102" s="69">
        <f t="shared" ref="D102:AJ102" si="12">D22*$H$10*D$90</f>
        <v>3.5014264819296397</v>
      </c>
      <c r="E102" s="69">
        <f t="shared" si="12"/>
        <v>3.5130538818349799</v>
      </c>
      <c r="F102" s="69">
        <f t="shared" si="12"/>
        <v>3.5245293726658575</v>
      </c>
      <c r="G102" s="69">
        <f t="shared" si="12"/>
        <v>3.5360124922758231</v>
      </c>
      <c r="H102" s="69">
        <f t="shared" si="12"/>
        <v>3.5472733778004621</v>
      </c>
      <c r="I102" s="69">
        <f t="shared" si="12"/>
        <v>3.5577633832323148</v>
      </c>
      <c r="J102" s="69">
        <f t="shared" si="12"/>
        <v>3.5687227443597438</v>
      </c>
      <c r="K102" s="69">
        <f t="shared" si="12"/>
        <v>3.5811844820592946</v>
      </c>
      <c r="L102" s="69">
        <f t="shared" si="12"/>
        <v>3.593028355622736</v>
      </c>
      <c r="M102" s="69">
        <f t="shared" si="12"/>
        <v>3.604890743415615</v>
      </c>
      <c r="N102" s="69">
        <f t="shared" si="12"/>
        <v>3.6169854158768584</v>
      </c>
      <c r="O102" s="69">
        <f t="shared" si="12"/>
        <v>3.6288090484194653</v>
      </c>
      <c r="P102" s="69">
        <f t="shared" si="12"/>
        <v>3.6392566934389188</v>
      </c>
      <c r="Q102" s="69">
        <f t="shared" si="12"/>
        <v>3.6492635489400098</v>
      </c>
      <c r="R102" s="69">
        <f t="shared" si="12"/>
        <v>3.6588268778680924</v>
      </c>
      <c r="S102" s="69">
        <f t="shared" si="12"/>
        <v>3.6667903527229964</v>
      </c>
      <c r="T102" s="69">
        <f t="shared" si="12"/>
        <v>3.6740588344417362</v>
      </c>
      <c r="U102" s="69">
        <f t="shared" si="12"/>
        <v>3.6804598071408363</v>
      </c>
      <c r="V102" s="69">
        <f t="shared" si="12"/>
        <v>3.6863099204858787</v>
      </c>
      <c r="W102" s="69">
        <f t="shared" si="12"/>
        <v>3.6916045055289857</v>
      </c>
      <c r="X102" s="69">
        <f t="shared" si="12"/>
        <v>3.6961009126473212</v>
      </c>
      <c r="Y102" s="69">
        <f t="shared" si="12"/>
        <v>3.7001145144810939</v>
      </c>
      <c r="Z102" s="69">
        <f t="shared" si="12"/>
        <v>3.7033440847336507</v>
      </c>
      <c r="AA102" s="69">
        <f t="shared" si="12"/>
        <v>3.7058243752134712</v>
      </c>
      <c r="AB102" s="69">
        <f t="shared" si="12"/>
        <v>3.7077413896445459</v>
      </c>
      <c r="AC102" s="69">
        <f t="shared" si="12"/>
        <v>3.7090284319280777</v>
      </c>
      <c r="AD102" s="69">
        <f t="shared" si="12"/>
        <v>3.7097504847010505</v>
      </c>
      <c r="AE102" s="69">
        <f t="shared" si="12"/>
        <v>3.7101835079780665</v>
      </c>
      <c r="AF102" s="69">
        <f t="shared" si="12"/>
        <v>3.7103836488306432</v>
      </c>
      <c r="AG102" s="69">
        <f t="shared" si="12"/>
        <v>3.710956962934719</v>
      </c>
      <c r="AH102" s="69">
        <f t="shared" si="12"/>
        <v>3.7119947127499606</v>
      </c>
      <c r="AI102" s="69">
        <f t="shared" si="12"/>
        <v>3.713922274024926</v>
      </c>
      <c r="AJ102" s="69">
        <f t="shared" si="12"/>
        <v>3.7168860636382148</v>
      </c>
      <c r="AK102" s="66"/>
    </row>
    <row r="103" spans="2:37" ht="15.75" customHeight="1" x14ac:dyDescent="0.45">
      <c r="B103" s="66" t="s">
        <v>293</v>
      </c>
      <c r="C103" s="69">
        <f t="shared" si="6"/>
        <v>1.4374014332786411</v>
      </c>
      <c r="D103" s="69">
        <f t="shared" ref="D103:AJ103" si="13">D23*$H$10*D$90</f>
        <v>1.4651689694336192</v>
      </c>
      <c r="E103" s="69">
        <f t="shared" si="13"/>
        <v>1.4657685867646166</v>
      </c>
      <c r="F103" s="69">
        <f t="shared" si="13"/>
        <v>1.4664042883034911</v>
      </c>
      <c r="G103" s="69">
        <f t="shared" si="13"/>
        <v>1.4668404517623974</v>
      </c>
      <c r="H103" s="69">
        <f t="shared" si="13"/>
        <v>1.4672605957149569</v>
      </c>
      <c r="I103" s="69">
        <f t="shared" si="13"/>
        <v>1.467696646423172</v>
      </c>
      <c r="J103" s="69">
        <f t="shared" si="13"/>
        <v>1.4677763127752921</v>
      </c>
      <c r="K103" s="69">
        <f t="shared" si="13"/>
        <v>1.4669863802384133</v>
      </c>
      <c r="L103" s="69">
        <f t="shared" si="13"/>
        <v>1.4659211641694119</v>
      </c>
      <c r="M103" s="69">
        <f t="shared" si="13"/>
        <v>1.4647505332941231</v>
      </c>
      <c r="N103" s="69">
        <f t="shared" si="13"/>
        <v>1.4631604387163279</v>
      </c>
      <c r="O103" s="69">
        <f t="shared" si="13"/>
        <v>1.4613979204695957</v>
      </c>
      <c r="P103" s="69">
        <f t="shared" si="13"/>
        <v>1.4588408970724778</v>
      </c>
      <c r="Q103" s="69">
        <f t="shared" si="13"/>
        <v>1.4560039570075272</v>
      </c>
      <c r="R103" s="69">
        <f t="shared" si="13"/>
        <v>1.4527873293407914</v>
      </c>
      <c r="S103" s="69">
        <f t="shared" si="13"/>
        <v>1.4494598609173708</v>
      </c>
      <c r="T103" s="69">
        <f t="shared" si="13"/>
        <v>1.4458765549229733</v>
      </c>
      <c r="U103" s="69">
        <f t="shared" si="13"/>
        <v>1.441935207014422</v>
      </c>
      <c r="V103" s="69">
        <f t="shared" si="13"/>
        <v>1.4377189516161175</v>
      </c>
      <c r="W103" s="69">
        <f t="shared" si="13"/>
        <v>1.4331548067473059</v>
      </c>
      <c r="X103" s="69">
        <f t="shared" si="13"/>
        <v>1.4280551217539659</v>
      </c>
      <c r="Y103" s="69">
        <f t="shared" si="13"/>
        <v>1.4224504434565086</v>
      </c>
      <c r="Z103" s="69">
        <f t="shared" si="13"/>
        <v>1.4161441128860501</v>
      </c>
      <c r="AA103" s="69">
        <f t="shared" si="13"/>
        <v>1.4090561205675258</v>
      </c>
      <c r="AB103" s="69">
        <f t="shared" si="13"/>
        <v>1.4012669812357605</v>
      </c>
      <c r="AC103" s="69">
        <f t="shared" si="13"/>
        <v>1.3927368348185238</v>
      </c>
      <c r="AD103" s="69">
        <f t="shared" si="13"/>
        <v>1.3834835152376339</v>
      </c>
      <c r="AE103" s="69">
        <f t="shared" si="13"/>
        <v>1.3736781425843319</v>
      </c>
      <c r="AF103" s="69">
        <f t="shared" si="13"/>
        <v>1.3634452752750408</v>
      </c>
      <c r="AG103" s="69">
        <f t="shared" si="13"/>
        <v>1.3531920929584531</v>
      </c>
      <c r="AH103" s="69">
        <f t="shared" si="13"/>
        <v>1.3431643697478517</v>
      </c>
      <c r="AI103" s="69">
        <f t="shared" si="13"/>
        <v>1.3337115536931095</v>
      </c>
      <c r="AJ103" s="69">
        <f t="shared" si="13"/>
        <v>1.3251004291308113</v>
      </c>
      <c r="AK103" s="66"/>
    </row>
    <row r="104" spans="2:37" ht="15.75" customHeight="1" x14ac:dyDescent="0.45">
      <c r="B104" s="66" t="s">
        <v>295</v>
      </c>
      <c r="C104" s="69">
        <f t="shared" si="6"/>
        <v>0.46345992192216628</v>
      </c>
      <c r="D104" s="69">
        <f t="shared" ref="D104:AJ104" si="14">D24*$H$10*D$90</f>
        <v>0.47613673261516437</v>
      </c>
      <c r="E104" s="69">
        <f t="shared" si="14"/>
        <v>0.48006660541370461</v>
      </c>
      <c r="F104" s="69">
        <f t="shared" si="14"/>
        <v>0.48404903813402778</v>
      </c>
      <c r="G104" s="69">
        <f t="shared" si="14"/>
        <v>0.48798690270664596</v>
      </c>
      <c r="H104" s="69">
        <f t="shared" si="14"/>
        <v>0.491941179465894</v>
      </c>
      <c r="I104" s="69">
        <f t="shared" si="14"/>
        <v>0.49592054860489043</v>
      </c>
      <c r="J104" s="69">
        <f t="shared" si="14"/>
        <v>0.4997969222777891</v>
      </c>
      <c r="K104" s="69">
        <f t="shared" si="14"/>
        <v>0.50345042318700706</v>
      </c>
      <c r="L104" s="69">
        <f t="shared" si="14"/>
        <v>0.50701871754095396</v>
      </c>
      <c r="M104" s="69">
        <f t="shared" si="14"/>
        <v>0.5105585572926894</v>
      </c>
      <c r="N104" s="69">
        <f t="shared" si="14"/>
        <v>0.51396239685825429</v>
      </c>
      <c r="O104" s="69">
        <f t="shared" si="14"/>
        <v>0.51731419297806036</v>
      </c>
      <c r="P104" s="69">
        <f t="shared" si="14"/>
        <v>0.52060833146615615</v>
      </c>
      <c r="Q104" s="69">
        <f t="shared" si="14"/>
        <v>0.52383708956543762</v>
      </c>
      <c r="R104" s="69">
        <f t="shared" si="14"/>
        <v>0.52696440124613608</v>
      </c>
      <c r="S104" s="69">
        <f t="shared" si="14"/>
        <v>0.53011292971267043</v>
      </c>
      <c r="T104" s="69">
        <f t="shared" si="14"/>
        <v>0.53322893481652212</v>
      </c>
      <c r="U104" s="69">
        <f t="shared" si="14"/>
        <v>0.53627582666675233</v>
      </c>
      <c r="V104" s="69">
        <f t="shared" si="14"/>
        <v>0.53928541704949962</v>
      </c>
      <c r="W104" s="69">
        <f t="shared" si="14"/>
        <v>0.54224614752280553</v>
      </c>
      <c r="X104" s="69">
        <f t="shared" si="14"/>
        <v>0.54512239123531558</v>
      </c>
      <c r="Y104" s="69">
        <f t="shared" si="14"/>
        <v>0.54796071239859789</v>
      </c>
      <c r="Z104" s="69">
        <f t="shared" si="14"/>
        <v>0.55071953131642348</v>
      </c>
      <c r="AA104" s="69">
        <f t="shared" si="14"/>
        <v>0.55341570299468346</v>
      </c>
      <c r="AB104" s="69">
        <f t="shared" si="14"/>
        <v>0.55606733213425752</v>
      </c>
      <c r="AC104" s="69">
        <f t="shared" si="14"/>
        <v>0.55865905918377923</v>
      </c>
      <c r="AD104" s="69">
        <f t="shared" si="14"/>
        <v>0.56119359013191161</v>
      </c>
      <c r="AE104" s="69">
        <f t="shared" si="14"/>
        <v>0.56368724512297841</v>
      </c>
      <c r="AF104" s="69">
        <f t="shared" si="14"/>
        <v>0.56611992031365266</v>
      </c>
      <c r="AG104" s="69">
        <f t="shared" si="14"/>
        <v>0.56853777255404192</v>
      </c>
      <c r="AH104" s="69">
        <f t="shared" si="14"/>
        <v>0.57090863009950577</v>
      </c>
      <c r="AI104" s="69">
        <f t="shared" si="14"/>
        <v>0.57325996565620962</v>
      </c>
      <c r="AJ104" s="69">
        <f t="shared" si="14"/>
        <v>0.5755766002912075</v>
      </c>
      <c r="AK104" s="66"/>
    </row>
    <row r="105" spans="2:37" ht="15.75" customHeight="1" x14ac:dyDescent="0.45">
      <c r="B105" s="66" t="s">
        <v>297</v>
      </c>
      <c r="C105" s="69">
        <f t="shared" si="6"/>
        <v>1.5241789857739017</v>
      </c>
      <c r="D105" s="69">
        <f t="shared" ref="D105:AJ105" si="15">D25*$H$10*D$90</f>
        <v>1.5601205441305857</v>
      </c>
      <c r="E105" s="69">
        <f t="shared" si="15"/>
        <v>1.5672186307148372</v>
      </c>
      <c r="F105" s="69">
        <f t="shared" si="15"/>
        <v>1.5740760462283381</v>
      </c>
      <c r="G105" s="69">
        <f t="shared" si="15"/>
        <v>1.5811854030946133</v>
      </c>
      <c r="H105" s="69">
        <f t="shared" si="15"/>
        <v>1.5880716173597722</v>
      </c>
      <c r="I105" s="69">
        <f t="shared" si="15"/>
        <v>1.5941460850091029</v>
      </c>
      <c r="J105" s="69">
        <f t="shared" si="15"/>
        <v>1.6011496272619661</v>
      </c>
      <c r="K105" s="69">
        <f t="shared" si="15"/>
        <v>1.6107475606575308</v>
      </c>
      <c r="L105" s="69">
        <f t="shared" si="15"/>
        <v>1.62008847391237</v>
      </c>
      <c r="M105" s="69">
        <f t="shared" si="15"/>
        <v>1.6295815348258751</v>
      </c>
      <c r="N105" s="69">
        <f t="shared" si="15"/>
        <v>1.6398626245588017</v>
      </c>
      <c r="O105" s="69">
        <f t="shared" si="15"/>
        <v>1.6500971710416812</v>
      </c>
      <c r="P105" s="69">
        <f t="shared" si="15"/>
        <v>1.6598079666079317</v>
      </c>
      <c r="Q105" s="69">
        <f t="shared" si="15"/>
        <v>1.6694226794634563</v>
      </c>
      <c r="R105" s="69">
        <f t="shared" si="15"/>
        <v>1.6790751620407616</v>
      </c>
      <c r="S105" s="69">
        <f t="shared" si="15"/>
        <v>1.6872175030487493</v>
      </c>
      <c r="T105" s="69">
        <f t="shared" si="15"/>
        <v>1.6949532265983309</v>
      </c>
      <c r="U105" s="69">
        <f t="shared" si="15"/>
        <v>1.702248374818361</v>
      </c>
      <c r="V105" s="69">
        <f t="shared" si="15"/>
        <v>1.709305433687808</v>
      </c>
      <c r="W105" s="69">
        <f t="shared" si="15"/>
        <v>1.7162033888001946</v>
      </c>
      <c r="X105" s="69">
        <f t="shared" si="15"/>
        <v>1.7229232962621728</v>
      </c>
      <c r="Y105" s="69">
        <f t="shared" si="15"/>
        <v>1.7297034620403033</v>
      </c>
      <c r="Z105" s="69">
        <f t="shared" si="15"/>
        <v>1.7364802779978508</v>
      </c>
      <c r="AA105" s="69">
        <f t="shared" si="15"/>
        <v>1.7433524482045999</v>
      </c>
      <c r="AB105" s="69">
        <f t="shared" si="15"/>
        <v>1.750406691971699</v>
      </c>
      <c r="AC105" s="69">
        <f t="shared" si="15"/>
        <v>1.7576321979026319</v>
      </c>
      <c r="AD105" s="69">
        <f t="shared" si="15"/>
        <v>1.7650732758277221</v>
      </c>
      <c r="AE105" s="69">
        <f t="shared" si="15"/>
        <v>1.7728177801214271</v>
      </c>
      <c r="AF105" s="69">
        <f t="shared" si="15"/>
        <v>1.7808188378201888</v>
      </c>
      <c r="AG105" s="69">
        <f t="shared" si="15"/>
        <v>1.7892268163275693</v>
      </c>
      <c r="AH105" s="69">
        <f t="shared" si="15"/>
        <v>1.7979213577740123</v>
      </c>
      <c r="AI105" s="69">
        <f t="shared" si="15"/>
        <v>1.8069503550843709</v>
      </c>
      <c r="AJ105" s="69">
        <f t="shared" si="15"/>
        <v>1.8162092562431935</v>
      </c>
      <c r="AK105" s="66"/>
    </row>
    <row r="106" spans="2:37" ht="15.75" customHeight="1" x14ac:dyDescent="0.45">
      <c r="B106" s="66" t="s">
        <v>299</v>
      </c>
      <c r="C106" s="69">
        <f t="shared" si="6"/>
        <v>81.724071131169566</v>
      </c>
      <c r="D106" s="69">
        <f t="shared" ref="D106:AJ106" si="16">D26*$H$10*D$90</f>
        <v>84.358206844651136</v>
      </c>
      <c r="E106" s="69">
        <f t="shared" si="16"/>
        <v>85.733987363354416</v>
      </c>
      <c r="F106" s="69">
        <f t="shared" si="16"/>
        <v>85.916735212052274</v>
      </c>
      <c r="G106" s="69">
        <f t="shared" si="16"/>
        <v>85.697382960953391</v>
      </c>
      <c r="H106" s="69">
        <f t="shared" si="16"/>
        <v>85.703224946049986</v>
      </c>
      <c r="I106" s="69">
        <f t="shared" si="16"/>
        <v>85.696934305769034</v>
      </c>
      <c r="J106" s="69">
        <f t="shared" si="16"/>
        <v>85.58108642824007</v>
      </c>
      <c r="K106" s="69">
        <f t="shared" si="16"/>
        <v>85.429289109124582</v>
      </c>
      <c r="L106" s="69">
        <f t="shared" si="16"/>
        <v>85.20369402075579</v>
      </c>
      <c r="M106" s="69">
        <f t="shared" si="16"/>
        <v>84.684507886321114</v>
      </c>
      <c r="N106" s="69">
        <f t="shared" si="16"/>
        <v>84.249325353109583</v>
      </c>
      <c r="O106" s="69">
        <f t="shared" si="16"/>
        <v>83.653457075492668</v>
      </c>
      <c r="P106" s="69">
        <f t="shared" si="16"/>
        <v>83.06626350623867</v>
      </c>
      <c r="Q106" s="69">
        <f t="shared" si="16"/>
        <v>82.638830576445216</v>
      </c>
      <c r="R106" s="69">
        <f t="shared" si="16"/>
        <v>82.204560598384276</v>
      </c>
      <c r="S106" s="69">
        <f t="shared" si="16"/>
        <v>81.859702425647171</v>
      </c>
      <c r="T106" s="69">
        <f t="shared" si="16"/>
        <v>81.754792952781116</v>
      </c>
      <c r="U106" s="69">
        <f t="shared" si="16"/>
        <v>81.904133918505963</v>
      </c>
      <c r="V106" s="69">
        <f t="shared" si="16"/>
        <v>82.129137116116169</v>
      </c>
      <c r="W106" s="69">
        <f t="shared" si="16"/>
        <v>82.514254670300446</v>
      </c>
      <c r="X106" s="69">
        <f t="shared" si="16"/>
        <v>82.955652453517146</v>
      </c>
      <c r="Y106" s="69">
        <f t="shared" si="16"/>
        <v>83.377763439084092</v>
      </c>
      <c r="Z106" s="69">
        <f t="shared" si="16"/>
        <v>83.712685991414034</v>
      </c>
      <c r="AA106" s="69">
        <f t="shared" si="16"/>
        <v>84.206117119974266</v>
      </c>
      <c r="AB106" s="69">
        <f t="shared" si="16"/>
        <v>84.737359063419717</v>
      </c>
      <c r="AC106" s="69">
        <f t="shared" si="16"/>
        <v>85.352753214404331</v>
      </c>
      <c r="AD106" s="69">
        <f t="shared" si="16"/>
        <v>86.121074504353004</v>
      </c>
      <c r="AE106" s="69">
        <f t="shared" si="16"/>
        <v>86.961987890203744</v>
      </c>
      <c r="AF106" s="69">
        <f t="shared" si="16"/>
        <v>87.805803128215985</v>
      </c>
      <c r="AG106" s="69">
        <f t="shared" si="16"/>
        <v>88.746867398358134</v>
      </c>
      <c r="AH106" s="69">
        <f t="shared" si="16"/>
        <v>89.747234679767629</v>
      </c>
      <c r="AI106" s="69">
        <f t="shared" si="16"/>
        <v>90.645525956891476</v>
      </c>
      <c r="AJ106" s="69">
        <f t="shared" si="16"/>
        <v>91.636446551669636</v>
      </c>
      <c r="AK106" s="66"/>
    </row>
    <row r="107" spans="2:37" ht="15.75" customHeight="1" x14ac:dyDescent="0.45">
      <c r="B107" s="66" t="s">
        <v>301</v>
      </c>
      <c r="C107" s="69">
        <f t="shared" si="6"/>
        <v>8.9565861832934157</v>
      </c>
      <c r="D107" s="69">
        <f t="shared" ref="D107:AJ107" si="17">D27*$H$10*D$90</f>
        <v>9.333345158546102</v>
      </c>
      <c r="E107" s="69">
        <f t="shared" si="17"/>
        <v>9.5204217418277164</v>
      </c>
      <c r="F107" s="69">
        <f t="shared" si="17"/>
        <v>9.6495925711607047</v>
      </c>
      <c r="G107" s="69">
        <f t="shared" si="17"/>
        <v>9.783596184823125</v>
      </c>
      <c r="H107" s="69">
        <f t="shared" si="17"/>
        <v>9.8562887047451628</v>
      </c>
      <c r="I107" s="69">
        <f t="shared" si="17"/>
        <v>9.9367926817049188</v>
      </c>
      <c r="J107" s="69">
        <f t="shared" si="17"/>
        <v>10.017624454308065</v>
      </c>
      <c r="K107" s="69">
        <f t="shared" si="17"/>
        <v>10.088372570005935</v>
      </c>
      <c r="L107" s="69">
        <f t="shared" si="17"/>
        <v>10.149289026279034</v>
      </c>
      <c r="M107" s="69">
        <f t="shared" si="17"/>
        <v>10.182513161597022</v>
      </c>
      <c r="N107" s="69">
        <f t="shared" si="17"/>
        <v>10.265634630125243</v>
      </c>
      <c r="O107" s="69">
        <f t="shared" si="17"/>
        <v>10.341634271623265</v>
      </c>
      <c r="P107" s="69">
        <f t="shared" si="17"/>
        <v>10.434851857039087</v>
      </c>
      <c r="Q107" s="69">
        <f t="shared" si="17"/>
        <v>10.563891702538063</v>
      </c>
      <c r="R107" s="69">
        <f t="shared" si="17"/>
        <v>10.688450515451981</v>
      </c>
      <c r="S107" s="69">
        <f t="shared" si="17"/>
        <v>10.840620996659865</v>
      </c>
      <c r="T107" s="69">
        <f t="shared" si="17"/>
        <v>10.993149943126516</v>
      </c>
      <c r="U107" s="69">
        <f t="shared" si="17"/>
        <v>11.163999329810304</v>
      </c>
      <c r="V107" s="69">
        <f t="shared" si="17"/>
        <v>11.340319022222721</v>
      </c>
      <c r="W107" s="69">
        <f t="shared" si="17"/>
        <v>11.521766896742337</v>
      </c>
      <c r="X107" s="69">
        <f t="shared" si="17"/>
        <v>11.698712086188674</v>
      </c>
      <c r="Y107" s="69">
        <f t="shared" si="17"/>
        <v>11.848088777427082</v>
      </c>
      <c r="Z107" s="69">
        <f t="shared" si="17"/>
        <v>12.030986952619077</v>
      </c>
      <c r="AA107" s="69">
        <f t="shared" si="17"/>
        <v>12.176671910054399</v>
      </c>
      <c r="AB107" s="69">
        <f t="shared" si="17"/>
        <v>12.322660300688632</v>
      </c>
      <c r="AC107" s="69">
        <f t="shared" si="17"/>
        <v>12.462553998808918</v>
      </c>
      <c r="AD107" s="69">
        <f t="shared" si="17"/>
        <v>12.608002157371208</v>
      </c>
      <c r="AE107" s="69">
        <f t="shared" si="17"/>
        <v>12.768617925572936</v>
      </c>
      <c r="AF107" s="69">
        <f t="shared" si="17"/>
        <v>12.941821871378883</v>
      </c>
      <c r="AG107" s="69">
        <f t="shared" si="17"/>
        <v>13.131688374278136</v>
      </c>
      <c r="AH107" s="69">
        <f t="shared" si="17"/>
        <v>13.318416790905543</v>
      </c>
      <c r="AI107" s="69">
        <f t="shared" si="17"/>
        <v>13.521312785386517</v>
      </c>
      <c r="AJ107" s="69">
        <f t="shared" si="17"/>
        <v>13.730989329033866</v>
      </c>
      <c r="AK107" s="66"/>
    </row>
    <row r="108" spans="2:37" ht="15.75" customHeight="1" x14ac:dyDescent="0.45">
      <c r="B108" s="66" t="s">
        <v>303</v>
      </c>
      <c r="C108" s="69">
        <f t="shared" si="6"/>
        <v>12.722404765230019</v>
      </c>
      <c r="D108" s="69">
        <f t="shared" ref="D108:AJ108" si="18">D28*$H$10*D$90</f>
        <v>12.982082952473585</v>
      </c>
      <c r="E108" s="69">
        <f t="shared" si="18"/>
        <v>13.128027971503162</v>
      </c>
      <c r="F108" s="69">
        <f t="shared" si="18"/>
        <v>13.170880694347211</v>
      </c>
      <c r="G108" s="69">
        <f t="shared" si="18"/>
        <v>13.163132112251045</v>
      </c>
      <c r="H108" s="69">
        <f t="shared" si="18"/>
        <v>13.231682078512847</v>
      </c>
      <c r="I108" s="69">
        <f t="shared" si="18"/>
        <v>13.307093084255797</v>
      </c>
      <c r="J108" s="69">
        <f t="shared" si="18"/>
        <v>13.382701923894727</v>
      </c>
      <c r="K108" s="69">
        <f t="shared" si="18"/>
        <v>13.450574183991433</v>
      </c>
      <c r="L108" s="69">
        <f t="shared" si="18"/>
        <v>13.531629531026782</v>
      </c>
      <c r="M108" s="69">
        <f t="shared" si="18"/>
        <v>13.591617638248445</v>
      </c>
      <c r="N108" s="69">
        <f t="shared" si="18"/>
        <v>13.665143866509931</v>
      </c>
      <c r="O108" s="69">
        <f t="shared" si="18"/>
        <v>13.75562405945376</v>
      </c>
      <c r="P108" s="69">
        <f t="shared" si="18"/>
        <v>13.778271988340567</v>
      </c>
      <c r="Q108" s="69">
        <f t="shared" si="18"/>
        <v>13.888455091890627</v>
      </c>
      <c r="R108" s="69">
        <f t="shared" si="18"/>
        <v>13.938301266320479</v>
      </c>
      <c r="S108" s="69">
        <f t="shared" si="18"/>
        <v>13.999577894483581</v>
      </c>
      <c r="T108" s="69">
        <f t="shared" si="18"/>
        <v>14.130872528896209</v>
      </c>
      <c r="U108" s="69">
        <f t="shared" si="18"/>
        <v>14.297056375249591</v>
      </c>
      <c r="V108" s="69">
        <f t="shared" si="18"/>
        <v>14.502598235234212</v>
      </c>
      <c r="W108" s="69">
        <f t="shared" si="18"/>
        <v>14.722063346659349</v>
      </c>
      <c r="X108" s="69">
        <f t="shared" si="18"/>
        <v>14.997076128338874</v>
      </c>
      <c r="Y108" s="69">
        <f t="shared" si="18"/>
        <v>15.235557748588956</v>
      </c>
      <c r="Z108" s="69">
        <f t="shared" si="18"/>
        <v>15.51767239896977</v>
      </c>
      <c r="AA108" s="69">
        <f t="shared" si="18"/>
        <v>15.775807220301798</v>
      </c>
      <c r="AB108" s="69">
        <f t="shared" si="18"/>
        <v>16.100172415701582</v>
      </c>
      <c r="AC108" s="69">
        <f t="shared" si="18"/>
        <v>16.468459771219518</v>
      </c>
      <c r="AD108" s="69">
        <f t="shared" si="18"/>
        <v>16.857526982027178</v>
      </c>
      <c r="AE108" s="69">
        <f t="shared" si="18"/>
        <v>17.263345700560482</v>
      </c>
      <c r="AF108" s="69">
        <f t="shared" si="18"/>
        <v>17.69216986523999</v>
      </c>
      <c r="AG108" s="69">
        <f t="shared" si="18"/>
        <v>18.146001049294352</v>
      </c>
      <c r="AH108" s="69">
        <f t="shared" si="18"/>
        <v>18.632120097477316</v>
      </c>
      <c r="AI108" s="69">
        <f t="shared" si="18"/>
        <v>19.10370176007573</v>
      </c>
      <c r="AJ108" s="69">
        <f t="shared" si="18"/>
        <v>19.608017567112498</v>
      </c>
      <c r="AK108" s="66"/>
    </row>
    <row r="109" spans="2:37" ht="15.75" customHeight="1" x14ac:dyDescent="0.45">
      <c r="B109" s="66" t="s">
        <v>305</v>
      </c>
      <c r="C109" s="69">
        <f t="shared" si="6"/>
        <v>60.045082815307047</v>
      </c>
      <c r="D109" s="69">
        <f t="shared" ref="D109:AJ109" si="19">D29*$H$10*D$90</f>
        <v>62.042790418004245</v>
      </c>
      <c r="E109" s="69">
        <f t="shared" si="19"/>
        <v>63.085527762533012</v>
      </c>
      <c r="F109" s="69">
        <f t="shared" si="19"/>
        <v>63.096264643397845</v>
      </c>
      <c r="G109" s="69">
        <f t="shared" si="19"/>
        <v>62.75065466387921</v>
      </c>
      <c r="H109" s="69">
        <f t="shared" si="19"/>
        <v>62.615260442100492</v>
      </c>
      <c r="I109" s="69">
        <f t="shared" si="19"/>
        <v>62.453040416875893</v>
      </c>
      <c r="J109" s="69">
        <f t="shared" si="19"/>
        <v>62.180760064781701</v>
      </c>
      <c r="K109" s="69">
        <f t="shared" si="19"/>
        <v>61.890344154266458</v>
      </c>
      <c r="L109" s="69">
        <f t="shared" si="19"/>
        <v>61.522777277483179</v>
      </c>
      <c r="M109" s="69">
        <f t="shared" si="19"/>
        <v>60.910375286931014</v>
      </c>
      <c r="N109" s="69">
        <f t="shared" si="19"/>
        <v>60.31854237181323</v>
      </c>
      <c r="O109" s="69">
        <f t="shared" si="19"/>
        <v>59.556204144513963</v>
      </c>
      <c r="P109" s="69">
        <f t="shared" si="19"/>
        <v>58.853152277330715</v>
      </c>
      <c r="Q109" s="69">
        <f t="shared" si="19"/>
        <v>58.186482867018398</v>
      </c>
      <c r="R109" s="69">
        <f t="shared" si="19"/>
        <v>57.57780611560564</v>
      </c>
      <c r="S109" s="69">
        <f t="shared" si="19"/>
        <v>57.01950533535198</v>
      </c>
      <c r="T109" s="69">
        <f t="shared" si="19"/>
        <v>56.630766878589149</v>
      </c>
      <c r="U109" s="69">
        <f t="shared" si="19"/>
        <v>56.443069207105566</v>
      </c>
      <c r="V109" s="69">
        <f t="shared" si="19"/>
        <v>56.286220774185772</v>
      </c>
      <c r="W109" s="69">
        <f t="shared" si="19"/>
        <v>56.270417219640976</v>
      </c>
      <c r="X109" s="69">
        <f t="shared" si="19"/>
        <v>56.259865140010731</v>
      </c>
      <c r="Y109" s="69">
        <f t="shared" si="19"/>
        <v>56.294119616613735</v>
      </c>
      <c r="Z109" s="69">
        <f t="shared" si="19"/>
        <v>56.164023019764734</v>
      </c>
      <c r="AA109" s="69">
        <f t="shared" si="19"/>
        <v>56.253632566057341</v>
      </c>
      <c r="AB109" s="69">
        <f t="shared" si="19"/>
        <v>56.314520937228146</v>
      </c>
      <c r="AC109" s="69">
        <f t="shared" si="19"/>
        <v>56.421734935373351</v>
      </c>
      <c r="AD109" s="69">
        <f t="shared" si="19"/>
        <v>56.655541757108502</v>
      </c>
      <c r="AE109" s="69">
        <f t="shared" si="19"/>
        <v>56.930017046988915</v>
      </c>
      <c r="AF109" s="69">
        <f t="shared" si="19"/>
        <v>57.171804173359391</v>
      </c>
      <c r="AG109" s="69">
        <f t="shared" si="19"/>
        <v>57.469174350144058</v>
      </c>
      <c r="AH109" s="69">
        <f t="shared" si="19"/>
        <v>57.796690570436752</v>
      </c>
      <c r="AI109" s="69">
        <f t="shared" si="19"/>
        <v>58.020508703088623</v>
      </c>
      <c r="AJ109" s="69">
        <f t="shared" si="19"/>
        <v>58.297445072982022</v>
      </c>
      <c r="AK109" s="66"/>
    </row>
    <row r="110" spans="2:37" ht="15.75" customHeight="1" x14ac:dyDescent="0.45">
      <c r="B110" s="66"/>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6"/>
    </row>
    <row r="111" spans="2:37" ht="15.75" customHeight="1" x14ac:dyDescent="0.45">
      <c r="B111" s="66" t="s">
        <v>306</v>
      </c>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6"/>
    </row>
    <row r="112" spans="2:37" ht="15.75" customHeight="1" x14ac:dyDescent="0.45">
      <c r="B112" s="66" t="s">
        <v>308</v>
      </c>
      <c r="C112" s="69">
        <f t="shared" ref="C112:C129" si="20">C32*$H$10</f>
        <v>36.508404357103061</v>
      </c>
      <c r="D112" s="69">
        <f t="shared" ref="D112:AJ112" si="21">D32*$H$10*D$90</f>
        <v>37.476659658817276</v>
      </c>
      <c r="E112" s="69">
        <f t="shared" si="21"/>
        <v>38.038613787313707</v>
      </c>
      <c r="F112" s="69">
        <f t="shared" si="21"/>
        <v>38.52978393601127</v>
      </c>
      <c r="G112" s="69">
        <f t="shared" si="21"/>
        <v>38.903553256381088</v>
      </c>
      <c r="H112" s="69">
        <f t="shared" si="21"/>
        <v>39.25116623493809</v>
      </c>
      <c r="I112" s="69">
        <f t="shared" si="21"/>
        <v>39.639116737537819</v>
      </c>
      <c r="J112" s="69">
        <f t="shared" si="21"/>
        <v>40.051527345979054</v>
      </c>
      <c r="K112" s="69">
        <f t="shared" si="21"/>
        <v>40.521277534678489</v>
      </c>
      <c r="L112" s="69">
        <f t="shared" si="21"/>
        <v>40.984185698173413</v>
      </c>
      <c r="M112" s="69">
        <f t="shared" si="21"/>
        <v>41.409268096099794</v>
      </c>
      <c r="N112" s="69">
        <f t="shared" si="21"/>
        <v>41.971263114769521</v>
      </c>
      <c r="O112" s="69">
        <f t="shared" si="21"/>
        <v>42.420209981504868</v>
      </c>
      <c r="P112" s="69">
        <f t="shared" si="21"/>
        <v>42.877140778431901</v>
      </c>
      <c r="Q112" s="69">
        <f t="shared" si="21"/>
        <v>43.354726915363564</v>
      </c>
      <c r="R112" s="69">
        <f t="shared" si="21"/>
        <v>43.820802686268024</v>
      </c>
      <c r="S112" s="69">
        <f t="shared" si="21"/>
        <v>44.288257082518648</v>
      </c>
      <c r="T112" s="69">
        <f t="shared" si="21"/>
        <v>44.778555878768096</v>
      </c>
      <c r="U112" s="69">
        <f t="shared" si="21"/>
        <v>45.25418634774082</v>
      </c>
      <c r="V112" s="69">
        <f t="shared" si="21"/>
        <v>45.719440768495517</v>
      </c>
      <c r="W112" s="69">
        <f t="shared" si="21"/>
        <v>46.192354192005965</v>
      </c>
      <c r="X112" s="69">
        <f t="shared" si="21"/>
        <v>46.674485496389302</v>
      </c>
      <c r="Y112" s="69">
        <f t="shared" si="21"/>
        <v>47.146389019525976</v>
      </c>
      <c r="Z112" s="69">
        <f t="shared" si="21"/>
        <v>47.622867124396883</v>
      </c>
      <c r="AA112" s="69">
        <f t="shared" si="21"/>
        <v>48.098473092448344</v>
      </c>
      <c r="AB112" s="69">
        <f t="shared" si="21"/>
        <v>48.580332688892604</v>
      </c>
      <c r="AC112" s="69">
        <f t="shared" si="21"/>
        <v>49.10331137205845</v>
      </c>
      <c r="AD112" s="69">
        <f t="shared" si="21"/>
        <v>49.632157452027066</v>
      </c>
      <c r="AE112" s="69">
        <f t="shared" si="21"/>
        <v>50.197036779717244</v>
      </c>
      <c r="AF112" s="69">
        <f t="shared" si="21"/>
        <v>50.75921770778794</v>
      </c>
      <c r="AG112" s="69">
        <f t="shared" si="21"/>
        <v>51.348430714184261</v>
      </c>
      <c r="AH112" s="69">
        <f t="shared" si="21"/>
        <v>51.933557402859989</v>
      </c>
      <c r="AI112" s="69">
        <f t="shared" si="21"/>
        <v>52.515470261492709</v>
      </c>
      <c r="AJ112" s="69">
        <f t="shared" si="21"/>
        <v>53.083644794278534</v>
      </c>
      <c r="AK112" s="66"/>
    </row>
    <row r="113" spans="2:37" ht="15.75" customHeight="1" x14ac:dyDescent="0.45">
      <c r="B113" s="66" t="s">
        <v>310</v>
      </c>
      <c r="C113" s="69">
        <f t="shared" si="20"/>
        <v>2.0487654322185489</v>
      </c>
      <c r="D113" s="69">
        <f t="shared" ref="D113:AJ113" si="22">D33*$H$10*D$90</f>
        <v>2.1002495659833689</v>
      </c>
      <c r="E113" s="69">
        <f t="shared" si="22"/>
        <v>2.1267026357120411</v>
      </c>
      <c r="F113" s="69">
        <f t="shared" si="22"/>
        <v>2.1498502591450821</v>
      </c>
      <c r="G113" s="69">
        <f t="shared" si="22"/>
        <v>2.1674539609362449</v>
      </c>
      <c r="H113" s="69">
        <f t="shared" si="22"/>
        <v>2.1838611214258159</v>
      </c>
      <c r="I113" s="69">
        <f t="shared" si="22"/>
        <v>2.2022257111765846</v>
      </c>
      <c r="J113" s="69">
        <f t="shared" si="22"/>
        <v>2.2217834122247573</v>
      </c>
      <c r="K113" s="69">
        <f t="shared" si="22"/>
        <v>2.2441029605977114</v>
      </c>
      <c r="L113" s="69">
        <f t="shared" si="22"/>
        <v>2.2660850700600039</v>
      </c>
      <c r="M113" s="69">
        <f t="shared" si="22"/>
        <v>2.2862972485137032</v>
      </c>
      <c r="N113" s="69">
        <f t="shared" si="22"/>
        <v>2.3130406871833582</v>
      </c>
      <c r="O113" s="69">
        <f t="shared" si="22"/>
        <v>2.3344157048188774</v>
      </c>
      <c r="P113" s="69">
        <f t="shared" si="22"/>
        <v>2.3561697694511805</v>
      </c>
      <c r="Q113" s="69">
        <f t="shared" si="22"/>
        <v>2.378917610769451</v>
      </c>
      <c r="R113" s="69">
        <f t="shared" si="22"/>
        <v>2.4011174172015934</v>
      </c>
      <c r="S113" s="69">
        <f t="shared" si="22"/>
        <v>2.4233846134799792</v>
      </c>
      <c r="T113" s="69">
        <f t="shared" si="22"/>
        <v>2.4467570074336016</v>
      </c>
      <c r="U113" s="69">
        <f t="shared" si="22"/>
        <v>2.46942109621064</v>
      </c>
      <c r="V113" s="69">
        <f t="shared" si="22"/>
        <v>2.4916067920921572</v>
      </c>
      <c r="W113" s="69">
        <f t="shared" si="22"/>
        <v>2.5141669119595762</v>
      </c>
      <c r="X113" s="69">
        <f t="shared" si="22"/>
        <v>2.5371544803383905</v>
      </c>
      <c r="Y113" s="69">
        <f t="shared" si="22"/>
        <v>2.5596765506685792</v>
      </c>
      <c r="Z113" s="69">
        <f t="shared" si="22"/>
        <v>2.5824062239718937</v>
      </c>
      <c r="AA113" s="69">
        <f t="shared" si="22"/>
        <v>2.6050991892523996</v>
      </c>
      <c r="AB113" s="69">
        <f t="shared" si="22"/>
        <v>2.6281030769186122</v>
      </c>
      <c r="AC113" s="69">
        <f t="shared" si="22"/>
        <v>2.653060644943086</v>
      </c>
      <c r="AD113" s="69">
        <f t="shared" si="22"/>
        <v>2.6782952956844017</v>
      </c>
      <c r="AE113" s="69">
        <f t="shared" si="22"/>
        <v>2.7052526160257617</v>
      </c>
      <c r="AF113" s="69">
        <f t="shared" si="22"/>
        <v>2.7320710413021332</v>
      </c>
      <c r="AG113" s="69">
        <f t="shared" si="22"/>
        <v>2.7601940024739533</v>
      </c>
      <c r="AH113" s="69">
        <f t="shared" si="22"/>
        <v>2.7881093188719568</v>
      </c>
      <c r="AI113" s="69">
        <f t="shared" si="22"/>
        <v>2.8158728794806227</v>
      </c>
      <c r="AJ113" s="69">
        <f t="shared" si="22"/>
        <v>2.8429741259444041</v>
      </c>
      <c r="AK113" s="66"/>
    </row>
    <row r="114" spans="2:37" ht="15.75" customHeight="1" x14ac:dyDescent="0.45">
      <c r="B114" s="66" t="s">
        <v>312</v>
      </c>
      <c r="C114" s="69">
        <f t="shared" si="20"/>
        <v>22.845353878470483</v>
      </c>
      <c r="D114" s="69">
        <f t="shared" ref="D114:AJ114" si="23">D34*$H$10*D$90</f>
        <v>23.363482785618473</v>
      </c>
      <c r="E114" s="69">
        <f t="shared" si="23"/>
        <v>23.630513289729581</v>
      </c>
      <c r="F114" s="69">
        <f t="shared" si="23"/>
        <v>23.850107422734975</v>
      </c>
      <c r="G114" s="69">
        <f t="shared" si="23"/>
        <v>24.02161574693185</v>
      </c>
      <c r="H114" s="69">
        <f t="shared" si="23"/>
        <v>24.161966584908672</v>
      </c>
      <c r="I114" s="69">
        <f t="shared" si="23"/>
        <v>24.314800883116774</v>
      </c>
      <c r="J114" s="69">
        <f t="shared" si="23"/>
        <v>24.48477686970708</v>
      </c>
      <c r="K114" s="69">
        <f t="shared" si="23"/>
        <v>24.691945184313738</v>
      </c>
      <c r="L114" s="69">
        <f t="shared" si="23"/>
        <v>24.901311813933571</v>
      </c>
      <c r="M114" s="69">
        <f t="shared" si="23"/>
        <v>25.088566284623102</v>
      </c>
      <c r="N114" s="69">
        <f t="shared" si="23"/>
        <v>25.355089997266983</v>
      </c>
      <c r="O114" s="69">
        <f t="shared" si="23"/>
        <v>25.547993359037033</v>
      </c>
      <c r="P114" s="69">
        <f t="shared" si="23"/>
        <v>25.737471868802903</v>
      </c>
      <c r="Q114" s="69">
        <f t="shared" si="23"/>
        <v>25.938425175389689</v>
      </c>
      <c r="R114" s="69">
        <f t="shared" si="23"/>
        <v>26.131509038138539</v>
      </c>
      <c r="S114" s="69">
        <f t="shared" si="23"/>
        <v>26.321297058192844</v>
      </c>
      <c r="T114" s="69">
        <f t="shared" si="23"/>
        <v>26.523727528905631</v>
      </c>
      <c r="U114" s="69">
        <f t="shared" si="23"/>
        <v>26.716284483306339</v>
      </c>
      <c r="V114" s="69">
        <f t="shared" si="23"/>
        <v>26.899220862316344</v>
      </c>
      <c r="W114" s="69">
        <f t="shared" si="23"/>
        <v>27.083887563650233</v>
      </c>
      <c r="X114" s="69">
        <f t="shared" si="23"/>
        <v>27.272636150530371</v>
      </c>
      <c r="Y114" s="69">
        <f t="shared" si="23"/>
        <v>27.453696617484656</v>
      </c>
      <c r="Z114" s="69">
        <f t="shared" si="23"/>
        <v>27.633903131526658</v>
      </c>
      <c r="AA114" s="69">
        <f t="shared" si="23"/>
        <v>27.810366263238159</v>
      </c>
      <c r="AB114" s="69">
        <f t="shared" si="23"/>
        <v>27.994351440060495</v>
      </c>
      <c r="AC114" s="69">
        <f t="shared" si="23"/>
        <v>28.190310799393387</v>
      </c>
      <c r="AD114" s="69">
        <f t="shared" si="23"/>
        <v>28.395740363441721</v>
      </c>
      <c r="AE114" s="69">
        <f t="shared" si="23"/>
        <v>28.612256846089036</v>
      </c>
      <c r="AF114" s="69">
        <f t="shared" si="23"/>
        <v>28.834110627555507</v>
      </c>
      <c r="AG114" s="69">
        <f t="shared" si="23"/>
        <v>29.065605897166947</v>
      </c>
      <c r="AH114" s="69">
        <f t="shared" si="23"/>
        <v>29.292176981773359</v>
      </c>
      <c r="AI114" s="69">
        <f t="shared" si="23"/>
        <v>29.515110802074886</v>
      </c>
      <c r="AJ114" s="69">
        <f t="shared" si="23"/>
        <v>29.729866641357656</v>
      </c>
      <c r="AK114" s="66"/>
    </row>
    <row r="115" spans="2:37" ht="15.75" customHeight="1" x14ac:dyDescent="0.45">
      <c r="B115" s="66" t="s">
        <v>314</v>
      </c>
      <c r="C115" s="69">
        <f t="shared" si="20"/>
        <v>9.7103041760620403</v>
      </c>
      <c r="D115" s="69">
        <f t="shared" ref="D115:AJ115" si="24">D35*$H$10*D$90</f>
        <v>10.06448270387471</v>
      </c>
      <c r="E115" s="69">
        <f t="shared" si="24"/>
        <v>10.321655818490164</v>
      </c>
      <c r="F115" s="69">
        <f t="shared" si="24"/>
        <v>10.556318750321104</v>
      </c>
      <c r="G115" s="69">
        <f t="shared" si="24"/>
        <v>10.76881027496422</v>
      </c>
      <c r="H115" s="69">
        <f t="shared" si="24"/>
        <v>10.967082728354757</v>
      </c>
      <c r="I115" s="69">
        <f t="shared" si="24"/>
        <v>11.172534982601732</v>
      </c>
      <c r="J115" s="69">
        <f t="shared" si="24"/>
        <v>11.388117809097247</v>
      </c>
      <c r="K115" s="69">
        <f t="shared" si="24"/>
        <v>11.624138849304458</v>
      </c>
      <c r="L115" s="69">
        <f t="shared" si="24"/>
        <v>11.864279341566926</v>
      </c>
      <c r="M115" s="69">
        <f t="shared" si="24"/>
        <v>12.096184072473619</v>
      </c>
      <c r="N115" s="69">
        <f t="shared" si="24"/>
        <v>12.372109964423631</v>
      </c>
      <c r="O115" s="69">
        <f t="shared" si="24"/>
        <v>12.613813990796226</v>
      </c>
      <c r="P115" s="69">
        <f t="shared" si="24"/>
        <v>12.856812350466472</v>
      </c>
      <c r="Q115" s="69">
        <f t="shared" si="24"/>
        <v>13.109061712515766</v>
      </c>
      <c r="R115" s="69">
        <f t="shared" si="24"/>
        <v>13.360721234354141</v>
      </c>
      <c r="S115" s="69">
        <f t="shared" si="24"/>
        <v>13.614225621434244</v>
      </c>
      <c r="T115" s="69">
        <f t="shared" si="24"/>
        <v>13.878131137202072</v>
      </c>
      <c r="U115" s="69">
        <f t="shared" si="24"/>
        <v>14.140517968465625</v>
      </c>
      <c r="V115" s="69">
        <f t="shared" si="24"/>
        <v>14.401392700055908</v>
      </c>
      <c r="W115" s="69">
        <f t="shared" si="24"/>
        <v>14.667043879187011</v>
      </c>
      <c r="X115" s="69">
        <f t="shared" si="24"/>
        <v>14.938896130572212</v>
      </c>
      <c r="Y115" s="69">
        <f t="shared" si="24"/>
        <v>15.210795234938223</v>
      </c>
      <c r="Z115" s="69">
        <f t="shared" si="24"/>
        <v>15.486562500725938</v>
      </c>
      <c r="AA115" s="69">
        <f t="shared" si="24"/>
        <v>15.767204108184652</v>
      </c>
      <c r="AB115" s="69">
        <f t="shared" si="24"/>
        <v>16.056125680065108</v>
      </c>
      <c r="AC115" s="69">
        <f t="shared" si="24"/>
        <v>16.356041497007418</v>
      </c>
      <c r="AD115" s="69">
        <f t="shared" si="24"/>
        <v>16.665726222401691</v>
      </c>
      <c r="AE115" s="69">
        <f t="shared" si="24"/>
        <v>16.986384034269363</v>
      </c>
      <c r="AF115" s="69">
        <f t="shared" si="24"/>
        <v>17.314761658505351</v>
      </c>
      <c r="AG115" s="69">
        <f t="shared" si="24"/>
        <v>17.653608637831066</v>
      </c>
      <c r="AH115" s="69">
        <f t="shared" si="24"/>
        <v>17.99413748687202</v>
      </c>
      <c r="AI115" s="69">
        <f t="shared" si="24"/>
        <v>18.337090487937385</v>
      </c>
      <c r="AJ115" s="69">
        <f t="shared" si="24"/>
        <v>18.674792271667169</v>
      </c>
      <c r="AK115" s="66"/>
    </row>
    <row r="116" spans="2:37" ht="15.75" customHeight="1" x14ac:dyDescent="0.45">
      <c r="B116" s="66" t="s">
        <v>316</v>
      </c>
      <c r="C116" s="69">
        <f t="shared" si="20"/>
        <v>1.903980855886817</v>
      </c>
      <c r="D116" s="69">
        <f t="shared" ref="D116:AJ116" si="25">D36*$H$10*D$90</f>
        <v>1.948443689808423</v>
      </c>
      <c r="E116" s="69">
        <f t="shared" si="25"/>
        <v>1.9597433843083589</v>
      </c>
      <c r="F116" s="69">
        <f t="shared" si="25"/>
        <v>1.9735088596053096</v>
      </c>
      <c r="G116" s="69">
        <f t="shared" si="25"/>
        <v>1.9456705764557995</v>
      </c>
      <c r="H116" s="69">
        <f t="shared" si="25"/>
        <v>1.9382558002488461</v>
      </c>
      <c r="I116" s="69">
        <f t="shared" si="25"/>
        <v>1.9495547036356402</v>
      </c>
      <c r="J116" s="69">
        <f t="shared" si="25"/>
        <v>1.9568505966915417</v>
      </c>
      <c r="K116" s="69">
        <f t="shared" si="25"/>
        <v>1.9610903045099004</v>
      </c>
      <c r="L116" s="69">
        <f t="shared" si="25"/>
        <v>1.9525097233329551</v>
      </c>
      <c r="M116" s="69">
        <f t="shared" si="25"/>
        <v>1.9382186909447412</v>
      </c>
      <c r="N116" s="69">
        <f t="shared" si="25"/>
        <v>1.9310222446129124</v>
      </c>
      <c r="O116" s="69">
        <f t="shared" si="25"/>
        <v>1.9239846694345828</v>
      </c>
      <c r="P116" s="69">
        <f t="shared" si="25"/>
        <v>1.9266872471506629</v>
      </c>
      <c r="Q116" s="69">
        <f t="shared" si="25"/>
        <v>1.9283230955582327</v>
      </c>
      <c r="R116" s="69">
        <f t="shared" si="25"/>
        <v>1.9274516166261355</v>
      </c>
      <c r="S116" s="69">
        <f t="shared" si="25"/>
        <v>1.9293463943697666</v>
      </c>
      <c r="T116" s="69">
        <f t="shared" si="25"/>
        <v>1.9299390832396519</v>
      </c>
      <c r="U116" s="69">
        <f t="shared" si="25"/>
        <v>1.9279618843596835</v>
      </c>
      <c r="V116" s="69">
        <f t="shared" si="25"/>
        <v>1.9272208717943655</v>
      </c>
      <c r="W116" s="69">
        <f t="shared" si="25"/>
        <v>1.9272560439747399</v>
      </c>
      <c r="X116" s="69">
        <f t="shared" si="25"/>
        <v>1.9257967113434993</v>
      </c>
      <c r="Y116" s="69">
        <f t="shared" si="25"/>
        <v>1.9222208528100999</v>
      </c>
      <c r="Z116" s="69">
        <f t="shared" si="25"/>
        <v>1.9199932291179311</v>
      </c>
      <c r="AA116" s="69">
        <f t="shared" si="25"/>
        <v>1.9158021869665303</v>
      </c>
      <c r="AB116" s="69">
        <f t="shared" si="25"/>
        <v>1.9017545020478017</v>
      </c>
      <c r="AC116" s="69">
        <f t="shared" si="25"/>
        <v>1.9038993325150608</v>
      </c>
      <c r="AD116" s="69">
        <f t="shared" si="25"/>
        <v>1.8923962506669694</v>
      </c>
      <c r="AE116" s="69">
        <f t="shared" si="25"/>
        <v>1.8931435199587017</v>
      </c>
      <c r="AF116" s="69">
        <f t="shared" si="25"/>
        <v>1.8782739366808372</v>
      </c>
      <c r="AG116" s="69">
        <f t="shared" si="25"/>
        <v>1.8690235525966585</v>
      </c>
      <c r="AH116" s="69">
        <f t="shared" si="25"/>
        <v>1.859134074050421</v>
      </c>
      <c r="AI116" s="69">
        <f t="shared" si="25"/>
        <v>1.8473965359900704</v>
      </c>
      <c r="AJ116" s="69">
        <f t="shared" si="25"/>
        <v>1.8360116516967007</v>
      </c>
      <c r="AK116" s="66"/>
    </row>
    <row r="117" spans="2:37" ht="15.75" customHeight="1" x14ac:dyDescent="0.45">
      <c r="B117" s="66" t="s">
        <v>318</v>
      </c>
      <c r="C117" s="69">
        <f t="shared" si="20"/>
        <v>18.768796353215503</v>
      </c>
      <c r="D117" s="69">
        <f t="shared" ref="D117:AJ117" si="26">D37*$H$10*D$90</f>
        <v>18.471366104957195</v>
      </c>
      <c r="E117" s="69">
        <f t="shared" si="26"/>
        <v>20.257565413869333</v>
      </c>
      <c r="F117" s="69">
        <f t="shared" si="26"/>
        <v>17.592712054790113</v>
      </c>
      <c r="G117" s="69">
        <f t="shared" si="26"/>
        <v>17.604315003265256</v>
      </c>
      <c r="H117" s="69">
        <f t="shared" si="26"/>
        <v>18.413762684613324</v>
      </c>
      <c r="I117" s="69">
        <f t="shared" si="26"/>
        <v>18.551201373744437</v>
      </c>
      <c r="J117" s="69">
        <f t="shared" si="26"/>
        <v>18.606106378308848</v>
      </c>
      <c r="K117" s="69">
        <f t="shared" si="26"/>
        <v>18.655565706626817</v>
      </c>
      <c r="L117" s="69">
        <f t="shared" si="26"/>
        <v>18.568477622155754</v>
      </c>
      <c r="M117" s="69">
        <f t="shared" si="26"/>
        <v>18.490177755664067</v>
      </c>
      <c r="N117" s="69">
        <f t="shared" si="26"/>
        <v>18.435810319123206</v>
      </c>
      <c r="O117" s="69">
        <f t="shared" si="26"/>
        <v>18.429693874307958</v>
      </c>
      <c r="P117" s="69">
        <f t="shared" si="26"/>
        <v>18.286358213596195</v>
      </c>
      <c r="Q117" s="69">
        <f t="shared" si="26"/>
        <v>18.258639242247533</v>
      </c>
      <c r="R117" s="69">
        <f t="shared" si="26"/>
        <v>18.236023909265541</v>
      </c>
      <c r="S117" s="69">
        <f t="shared" si="26"/>
        <v>18.216573506749523</v>
      </c>
      <c r="T117" s="69">
        <f t="shared" si="26"/>
        <v>18.185518716337064</v>
      </c>
      <c r="U117" s="69">
        <f t="shared" si="26"/>
        <v>17.960367238991321</v>
      </c>
      <c r="V117" s="69">
        <f t="shared" si="26"/>
        <v>17.932315797796676</v>
      </c>
      <c r="W117" s="69">
        <f t="shared" si="26"/>
        <v>17.87090907368669</v>
      </c>
      <c r="X117" s="69">
        <f t="shared" si="26"/>
        <v>17.842761409681849</v>
      </c>
      <c r="Y117" s="69">
        <f t="shared" si="26"/>
        <v>17.815804810194056</v>
      </c>
      <c r="Z117" s="69">
        <f t="shared" si="26"/>
        <v>17.790408190238331</v>
      </c>
      <c r="AA117" s="69">
        <f t="shared" si="26"/>
        <v>17.767996122219547</v>
      </c>
      <c r="AB117" s="69">
        <f t="shared" si="26"/>
        <v>17.731075945447373</v>
      </c>
      <c r="AC117" s="69">
        <f t="shared" si="26"/>
        <v>17.817307630966038</v>
      </c>
      <c r="AD117" s="69">
        <f t="shared" si="26"/>
        <v>17.710382697848214</v>
      </c>
      <c r="AE117" s="69">
        <f t="shared" si="26"/>
        <v>17.703915408045535</v>
      </c>
      <c r="AF117" s="69">
        <f t="shared" si="26"/>
        <v>17.645170114901681</v>
      </c>
      <c r="AG117" s="69">
        <f t="shared" si="26"/>
        <v>17.633640087821544</v>
      </c>
      <c r="AH117" s="69">
        <f t="shared" si="26"/>
        <v>17.626679244998524</v>
      </c>
      <c r="AI117" s="69">
        <f t="shared" si="26"/>
        <v>17.627936365608122</v>
      </c>
      <c r="AJ117" s="69">
        <f t="shared" si="26"/>
        <v>17.61407672096508</v>
      </c>
      <c r="AK117" s="66"/>
    </row>
    <row r="118" spans="2:37" ht="15.75" customHeight="1" x14ac:dyDescent="0.45">
      <c r="B118" s="66" t="s">
        <v>320</v>
      </c>
      <c r="C118" s="69">
        <f t="shared" si="20"/>
        <v>15.25571300328472</v>
      </c>
      <c r="D118" s="69">
        <f t="shared" ref="D118:AJ118" si="27">D38*$H$10*D$90</f>
        <v>14.893882003293697</v>
      </c>
      <c r="E118" s="69">
        <f t="shared" si="27"/>
        <v>16.669492827956137</v>
      </c>
      <c r="F118" s="69">
        <f t="shared" si="27"/>
        <v>13.999887328405975</v>
      </c>
      <c r="G118" s="69">
        <f t="shared" si="27"/>
        <v>14.005863010685838</v>
      </c>
      <c r="H118" s="69">
        <f t="shared" si="27"/>
        <v>14.811339879397229</v>
      </c>
      <c r="I118" s="69">
        <f t="shared" si="27"/>
        <v>14.945615707393438</v>
      </c>
      <c r="J118" s="69">
        <f t="shared" si="27"/>
        <v>14.997847788300666</v>
      </c>
      <c r="K118" s="69">
        <f t="shared" si="27"/>
        <v>15.044066701490868</v>
      </c>
      <c r="L118" s="69">
        <f t="shared" si="27"/>
        <v>14.953880278743974</v>
      </c>
      <c r="M118" s="69">
        <f t="shared" si="27"/>
        <v>14.874548347665046</v>
      </c>
      <c r="N118" s="69">
        <f t="shared" si="27"/>
        <v>14.81641497319505</v>
      </c>
      <c r="O118" s="69">
        <f t="shared" si="27"/>
        <v>14.810292933255997</v>
      </c>
      <c r="P118" s="69">
        <f t="shared" si="27"/>
        <v>14.666863607293312</v>
      </c>
      <c r="Q118" s="69">
        <f t="shared" si="27"/>
        <v>14.639724956132698</v>
      </c>
      <c r="R118" s="69">
        <f t="shared" si="27"/>
        <v>14.618789471294756</v>
      </c>
      <c r="S118" s="69">
        <f t="shared" si="27"/>
        <v>14.601700679660359</v>
      </c>
      <c r="T118" s="69">
        <f t="shared" si="27"/>
        <v>14.573127838172777</v>
      </c>
      <c r="U118" s="69">
        <f t="shared" si="27"/>
        <v>14.351766291193599</v>
      </c>
      <c r="V118" s="69">
        <f t="shared" si="27"/>
        <v>14.328522489112096</v>
      </c>
      <c r="W118" s="69">
        <f t="shared" si="27"/>
        <v>14.271654795307279</v>
      </c>
      <c r="X118" s="69">
        <f t="shared" si="27"/>
        <v>14.249192462225635</v>
      </c>
      <c r="Y118" s="69">
        <f t="shared" si="27"/>
        <v>14.22846202657183</v>
      </c>
      <c r="Z118" s="69">
        <f t="shared" si="27"/>
        <v>14.20989164861925</v>
      </c>
      <c r="AA118" s="69">
        <f t="shared" si="27"/>
        <v>14.194763072982548</v>
      </c>
      <c r="AB118" s="69">
        <f t="shared" si="27"/>
        <v>14.165743955081018</v>
      </c>
      <c r="AC118" s="69">
        <f t="shared" si="27"/>
        <v>14.259929003493056</v>
      </c>
      <c r="AD118" s="69">
        <f t="shared" si="27"/>
        <v>14.161119337656563</v>
      </c>
      <c r="AE118" s="69">
        <f t="shared" si="27"/>
        <v>14.163303113935564</v>
      </c>
      <c r="AF118" s="69">
        <f t="shared" si="27"/>
        <v>14.113222574515015</v>
      </c>
      <c r="AG118" s="69">
        <f t="shared" si="27"/>
        <v>14.110368146787417</v>
      </c>
      <c r="AH118" s="69">
        <f t="shared" si="27"/>
        <v>14.113076794351882</v>
      </c>
      <c r="AI118" s="69">
        <f t="shared" si="27"/>
        <v>14.124331819945738</v>
      </c>
      <c r="AJ118" s="69">
        <f t="shared" si="27"/>
        <v>14.121459076232705</v>
      </c>
      <c r="AK118" s="66"/>
    </row>
    <row r="119" spans="2:37" ht="15.75" customHeight="1" x14ac:dyDescent="0.45">
      <c r="B119" s="66" t="s">
        <v>322</v>
      </c>
      <c r="C119" s="69">
        <f t="shared" si="20"/>
        <v>1.3670258791041476</v>
      </c>
      <c r="D119" s="69">
        <f t="shared" ref="D119:AJ119" si="28">D39*$H$10*D$90</f>
        <v>1.3728921878395881</v>
      </c>
      <c r="E119" s="69">
        <f t="shared" si="28"/>
        <v>1.3455045050130576</v>
      </c>
      <c r="F119" s="69">
        <f t="shared" si="28"/>
        <v>1.3056993779645452</v>
      </c>
      <c r="G119" s="69">
        <f t="shared" si="28"/>
        <v>1.2627214050280999</v>
      </c>
      <c r="H119" s="69">
        <f t="shared" si="28"/>
        <v>1.2292274425689282</v>
      </c>
      <c r="I119" s="69">
        <f t="shared" si="28"/>
        <v>1.1940298192477277</v>
      </c>
      <c r="J119" s="69">
        <f t="shared" si="28"/>
        <v>1.1562095880189018</v>
      </c>
      <c r="K119" s="69">
        <f t="shared" si="28"/>
        <v>1.1202338630027968</v>
      </c>
      <c r="L119" s="69">
        <f t="shared" si="28"/>
        <v>1.0867092284140734</v>
      </c>
      <c r="M119" s="69">
        <f t="shared" si="28"/>
        <v>1.0531609568160016</v>
      </c>
      <c r="N119" s="69">
        <f t="shared" si="28"/>
        <v>1.0173845860004682</v>
      </c>
      <c r="O119" s="69">
        <f t="shared" si="28"/>
        <v>0.98183720178844613</v>
      </c>
      <c r="P119" s="69">
        <f t="shared" si="28"/>
        <v>0.94616962484777145</v>
      </c>
      <c r="Q119" s="69">
        <f t="shared" si="28"/>
        <v>0.92723290240184564</v>
      </c>
      <c r="R119" s="69">
        <f t="shared" si="28"/>
        <v>0.90715649579576552</v>
      </c>
      <c r="S119" s="69">
        <f t="shared" si="28"/>
        <v>0.88834519541347889</v>
      </c>
      <c r="T119" s="69">
        <f t="shared" si="28"/>
        <v>0.87025110684754903</v>
      </c>
      <c r="U119" s="69">
        <f t="shared" si="28"/>
        <v>0.85304804508941412</v>
      </c>
      <c r="V119" s="69">
        <f t="shared" si="28"/>
        <v>0.83530851274490425</v>
      </c>
      <c r="W119" s="69">
        <f t="shared" si="28"/>
        <v>0.8200227386586737</v>
      </c>
      <c r="X119" s="69">
        <f t="shared" si="28"/>
        <v>0.80414165287530315</v>
      </c>
      <c r="Y119" s="69">
        <f t="shared" si="28"/>
        <v>0.7879174557708799</v>
      </c>
      <c r="Z119" s="69">
        <f t="shared" si="28"/>
        <v>0.77117688383357419</v>
      </c>
      <c r="AA119" s="69">
        <f t="shared" si="28"/>
        <v>0.762950818977156</v>
      </c>
      <c r="AB119" s="69">
        <f t="shared" si="28"/>
        <v>0.75476719256856095</v>
      </c>
      <c r="AC119" s="69">
        <f t="shared" si="28"/>
        <v>0.74547494412886439</v>
      </c>
      <c r="AD119" s="69">
        <f t="shared" si="28"/>
        <v>0.73739343163500726</v>
      </c>
      <c r="AE119" s="69">
        <f t="shared" si="28"/>
        <v>0.72944557727234982</v>
      </c>
      <c r="AF119" s="69">
        <f t="shared" si="28"/>
        <v>0.72238305205349085</v>
      </c>
      <c r="AG119" s="69">
        <f t="shared" si="28"/>
        <v>0.71489832957672139</v>
      </c>
      <c r="AH119" s="69">
        <f t="shared" si="28"/>
        <v>0.7084372525348287</v>
      </c>
      <c r="AI119" s="69">
        <f t="shared" si="28"/>
        <v>0.70023555673756854</v>
      </c>
      <c r="AJ119" s="69">
        <f t="shared" si="28"/>
        <v>0.69311613839994513</v>
      </c>
      <c r="AK119" s="66"/>
    </row>
    <row r="120" spans="2:37" ht="15.75" customHeight="1" x14ac:dyDescent="0.45">
      <c r="B120" s="66" t="s">
        <v>324</v>
      </c>
      <c r="C120" s="69">
        <f t="shared" si="20"/>
        <v>13.88868735562329</v>
      </c>
      <c r="D120" s="69">
        <f t="shared" ref="D120:AJ120" si="29">D40*$H$10*D$90</f>
        <v>13.520989918594855</v>
      </c>
      <c r="E120" s="69">
        <f t="shared" si="29"/>
        <v>15.323988543974913</v>
      </c>
      <c r="F120" s="69">
        <f t="shared" si="29"/>
        <v>12.694188068336665</v>
      </c>
      <c r="G120" s="69">
        <f t="shared" si="29"/>
        <v>12.743141605657737</v>
      </c>
      <c r="H120" s="69">
        <f t="shared" si="29"/>
        <v>13.582112672670872</v>
      </c>
      <c r="I120" s="69">
        <f t="shared" si="29"/>
        <v>13.751585902887877</v>
      </c>
      <c r="J120" s="69">
        <f t="shared" si="29"/>
        <v>13.841637979115573</v>
      </c>
      <c r="K120" s="69">
        <f t="shared" si="29"/>
        <v>13.923833295646403</v>
      </c>
      <c r="L120" s="69">
        <f t="shared" si="29"/>
        <v>13.867170829106335</v>
      </c>
      <c r="M120" s="69">
        <f t="shared" si="29"/>
        <v>13.821387169593557</v>
      </c>
      <c r="N120" s="69">
        <f t="shared" si="29"/>
        <v>13.799030829759833</v>
      </c>
      <c r="O120" s="69">
        <f t="shared" si="29"/>
        <v>13.828455731467546</v>
      </c>
      <c r="P120" s="69">
        <f t="shared" si="29"/>
        <v>13.720693982445543</v>
      </c>
      <c r="Q120" s="69">
        <f t="shared" si="29"/>
        <v>13.712491832360337</v>
      </c>
      <c r="R120" s="69">
        <f t="shared" si="29"/>
        <v>13.711632813143428</v>
      </c>
      <c r="S120" s="69">
        <f t="shared" si="29"/>
        <v>13.713355484246881</v>
      </c>
      <c r="T120" s="69">
        <f t="shared" si="29"/>
        <v>13.702876509880397</v>
      </c>
      <c r="U120" s="69">
        <f t="shared" si="29"/>
        <v>13.498718526629544</v>
      </c>
      <c r="V120" s="69">
        <f t="shared" si="29"/>
        <v>13.493214315997999</v>
      </c>
      <c r="W120" s="69">
        <f t="shared" si="29"/>
        <v>13.451631672655363</v>
      </c>
      <c r="X120" s="69">
        <f t="shared" si="29"/>
        <v>13.445050868433686</v>
      </c>
      <c r="Y120" s="69">
        <f t="shared" si="29"/>
        <v>13.440544629894847</v>
      </c>
      <c r="Z120" s="69">
        <f t="shared" si="29"/>
        <v>13.43871508985233</v>
      </c>
      <c r="AA120" s="69">
        <f t="shared" si="29"/>
        <v>13.431812357452054</v>
      </c>
      <c r="AB120" s="69">
        <f t="shared" si="29"/>
        <v>13.410976422552263</v>
      </c>
      <c r="AC120" s="69">
        <f t="shared" si="29"/>
        <v>13.514453674990206</v>
      </c>
      <c r="AD120" s="69">
        <f t="shared" si="29"/>
        <v>13.423726186960392</v>
      </c>
      <c r="AE120" s="69">
        <f t="shared" si="29"/>
        <v>13.433857595819616</v>
      </c>
      <c r="AF120" s="69">
        <f t="shared" si="29"/>
        <v>13.390839256215052</v>
      </c>
      <c r="AG120" s="69">
        <f t="shared" si="29"/>
        <v>13.395470157483171</v>
      </c>
      <c r="AH120" s="69">
        <f t="shared" si="29"/>
        <v>13.404639438237881</v>
      </c>
      <c r="AI120" s="69">
        <f t="shared" si="29"/>
        <v>13.424095982014338</v>
      </c>
      <c r="AJ120" s="69">
        <f t="shared" si="29"/>
        <v>13.428342937832761</v>
      </c>
      <c r="AK120" s="66"/>
    </row>
    <row r="121" spans="2:37" ht="15.75" customHeight="1" x14ac:dyDescent="0.45">
      <c r="B121" s="66" t="s">
        <v>326</v>
      </c>
      <c r="C121" s="69">
        <f t="shared" si="20"/>
        <v>3.5130844637488723</v>
      </c>
      <c r="D121" s="69">
        <f t="shared" ref="D121:AJ121" si="30">D41*$H$10*D$90</f>
        <v>3.5774836448973466</v>
      </c>
      <c r="E121" s="69">
        <f t="shared" si="30"/>
        <v>3.5880725859131868</v>
      </c>
      <c r="F121" s="69">
        <f t="shared" si="30"/>
        <v>3.5928251684912662</v>
      </c>
      <c r="G121" s="69">
        <f t="shared" si="30"/>
        <v>3.5984517715062263</v>
      </c>
      <c r="H121" s="69">
        <f t="shared" si="30"/>
        <v>3.6024219060662857</v>
      </c>
      <c r="I121" s="69">
        <f t="shared" si="30"/>
        <v>3.6055852093439063</v>
      </c>
      <c r="J121" s="69">
        <f t="shared" si="30"/>
        <v>3.6082601676603558</v>
      </c>
      <c r="K121" s="69">
        <f t="shared" si="30"/>
        <v>3.6114989903889043</v>
      </c>
      <c r="L121" s="69">
        <f t="shared" si="30"/>
        <v>3.614595986573919</v>
      </c>
      <c r="M121" s="69">
        <f t="shared" si="30"/>
        <v>3.6156289507376784</v>
      </c>
      <c r="N121" s="69">
        <f t="shared" si="30"/>
        <v>3.619394446045483</v>
      </c>
      <c r="O121" s="69">
        <f t="shared" si="30"/>
        <v>3.6194002623510859</v>
      </c>
      <c r="P121" s="69">
        <f t="shared" si="30"/>
        <v>3.6194952850838145</v>
      </c>
      <c r="Q121" s="69">
        <f t="shared" si="30"/>
        <v>3.6189129283756833</v>
      </c>
      <c r="R121" s="69">
        <f t="shared" si="30"/>
        <v>3.6172344379707844</v>
      </c>
      <c r="S121" s="69">
        <f t="shared" si="30"/>
        <v>3.6148710262408947</v>
      </c>
      <c r="T121" s="69">
        <f t="shared" si="30"/>
        <v>3.6123924578040785</v>
      </c>
      <c r="U121" s="69">
        <f t="shared" si="30"/>
        <v>3.608599161294118</v>
      </c>
      <c r="V121" s="69">
        <f t="shared" si="30"/>
        <v>3.6037919649279164</v>
      </c>
      <c r="W121" s="69">
        <f t="shared" si="30"/>
        <v>3.5992542636104408</v>
      </c>
      <c r="X121" s="69">
        <f t="shared" si="30"/>
        <v>3.5935689474562116</v>
      </c>
      <c r="Y121" s="69">
        <f t="shared" si="30"/>
        <v>3.5873427836222236</v>
      </c>
      <c r="Z121" s="69">
        <f t="shared" si="30"/>
        <v>3.580515640297909</v>
      </c>
      <c r="AA121" s="69">
        <f t="shared" si="30"/>
        <v>3.5732326058941593</v>
      </c>
      <c r="AB121" s="69">
        <f t="shared" si="30"/>
        <v>3.5653324485735736</v>
      </c>
      <c r="AC121" s="69">
        <f t="shared" si="30"/>
        <v>3.5573774891346277</v>
      </c>
      <c r="AD121" s="69">
        <f t="shared" si="30"/>
        <v>3.5492629018177579</v>
      </c>
      <c r="AE121" s="69">
        <f t="shared" si="30"/>
        <v>3.5406129744086314</v>
      </c>
      <c r="AF121" s="69">
        <f t="shared" si="30"/>
        <v>3.5319479841307881</v>
      </c>
      <c r="AG121" s="69">
        <f t="shared" si="30"/>
        <v>3.5232714972004633</v>
      </c>
      <c r="AH121" s="69">
        <f t="shared" si="30"/>
        <v>3.5136029093544066</v>
      </c>
      <c r="AI121" s="69">
        <f t="shared" si="30"/>
        <v>3.5036045456623794</v>
      </c>
      <c r="AJ121" s="69">
        <f t="shared" si="30"/>
        <v>3.4926167418225802</v>
      </c>
      <c r="AK121" s="66"/>
    </row>
    <row r="122" spans="2:37" ht="15.75" customHeight="1" x14ac:dyDescent="0.45">
      <c r="B122" s="66" t="s">
        <v>328</v>
      </c>
      <c r="C122" s="69">
        <f t="shared" si="20"/>
        <v>8.2286086711084039</v>
      </c>
      <c r="D122" s="69">
        <f t="shared" ref="D122:AJ122" si="31">D42*$H$10*D$90</f>
        <v>8.3410112097172693</v>
      </c>
      <c r="E122" s="69">
        <f t="shared" si="31"/>
        <v>8.402523761657374</v>
      </c>
      <c r="F122" s="69">
        <f t="shared" si="31"/>
        <v>8.2126670431544149</v>
      </c>
      <c r="G122" s="69">
        <f t="shared" si="31"/>
        <v>8.143368203697916</v>
      </c>
      <c r="H122" s="69">
        <f t="shared" si="31"/>
        <v>8.0714121346602372</v>
      </c>
      <c r="I122" s="69">
        <f t="shared" si="31"/>
        <v>8.0306202456804119</v>
      </c>
      <c r="J122" s="69">
        <f t="shared" si="31"/>
        <v>8.0705187202374571</v>
      </c>
      <c r="K122" s="69">
        <f t="shared" si="31"/>
        <v>8.0926963941256478</v>
      </c>
      <c r="L122" s="69">
        <f t="shared" si="31"/>
        <v>8.1195538142735231</v>
      </c>
      <c r="M122" s="69">
        <f t="shared" si="31"/>
        <v>8.1089073823693969</v>
      </c>
      <c r="N122" s="69">
        <f t="shared" si="31"/>
        <v>8.1214964031036203</v>
      </c>
      <c r="O122" s="69">
        <f t="shared" si="31"/>
        <v>8.2286178176929958</v>
      </c>
      <c r="P122" s="69">
        <f t="shared" si="31"/>
        <v>8.3031383418311844</v>
      </c>
      <c r="Q122" s="69">
        <f t="shared" si="31"/>
        <v>8.2827296429361184</v>
      </c>
      <c r="R122" s="69">
        <f t="shared" si="31"/>
        <v>8.2569159754751897</v>
      </c>
      <c r="S122" s="69">
        <f t="shared" si="31"/>
        <v>8.2685645645374066</v>
      </c>
      <c r="T122" s="69">
        <f t="shared" si="31"/>
        <v>8.2344750192154645</v>
      </c>
      <c r="U122" s="69">
        <f t="shared" si="31"/>
        <v>8.2489104887353779</v>
      </c>
      <c r="V122" s="69">
        <f t="shared" si="31"/>
        <v>8.2726236364157977</v>
      </c>
      <c r="W122" s="69">
        <f t="shared" si="31"/>
        <v>8.2799976258852848</v>
      </c>
      <c r="X122" s="69">
        <f t="shared" si="31"/>
        <v>8.3011010689442823</v>
      </c>
      <c r="Y122" s="69">
        <f t="shared" si="31"/>
        <v>8.3211617747816184</v>
      </c>
      <c r="Z122" s="69">
        <f t="shared" si="31"/>
        <v>8.3350041500059788</v>
      </c>
      <c r="AA122" s="69">
        <f t="shared" si="31"/>
        <v>8.3458062635151897</v>
      </c>
      <c r="AB122" s="69">
        <f t="shared" si="31"/>
        <v>8.3474007163351445</v>
      </c>
      <c r="AC122" s="69">
        <f t="shared" si="31"/>
        <v>8.3444492079791495</v>
      </c>
      <c r="AD122" s="69">
        <f t="shared" si="31"/>
        <v>8.3605765077135352</v>
      </c>
      <c r="AE122" s="69">
        <f t="shared" si="31"/>
        <v>8.3827377287879408</v>
      </c>
      <c r="AF122" s="69">
        <f t="shared" si="31"/>
        <v>8.3868875916942827</v>
      </c>
      <c r="AG122" s="69">
        <f t="shared" si="31"/>
        <v>8.4016253601440258</v>
      </c>
      <c r="AH122" s="69">
        <f t="shared" si="31"/>
        <v>8.4240127765184525</v>
      </c>
      <c r="AI122" s="69">
        <f t="shared" si="31"/>
        <v>8.4443168456591291</v>
      </c>
      <c r="AJ122" s="69">
        <f t="shared" si="31"/>
        <v>8.4703389708393626</v>
      </c>
      <c r="AK122" s="66"/>
    </row>
    <row r="123" spans="2:37" ht="15.75" customHeight="1" x14ac:dyDescent="0.45">
      <c r="B123" s="66" t="s">
        <v>320</v>
      </c>
      <c r="C123" s="69">
        <f t="shared" si="20"/>
        <v>7.55535320052988</v>
      </c>
      <c r="D123" s="69">
        <f t="shared" ref="D123:AJ123" si="32">D43*$H$10*D$90</f>
        <v>7.6515065875585533</v>
      </c>
      <c r="E123" s="69">
        <f t="shared" si="32"/>
        <v>7.7021516221875652</v>
      </c>
      <c r="F123" s="69">
        <f t="shared" si="32"/>
        <v>7.5036477979846801</v>
      </c>
      <c r="G123" s="69">
        <f t="shared" si="32"/>
        <v>7.4252950116029091</v>
      </c>
      <c r="H123" s="69">
        <f t="shared" si="32"/>
        <v>7.3448096433233792</v>
      </c>
      <c r="I123" s="69">
        <f t="shared" si="32"/>
        <v>7.2956665918579668</v>
      </c>
      <c r="J123" s="69">
        <f t="shared" si="32"/>
        <v>7.3270858713782356</v>
      </c>
      <c r="K123" s="69">
        <f t="shared" si="32"/>
        <v>7.3402200581035499</v>
      </c>
      <c r="L123" s="69">
        <f t="shared" si="32"/>
        <v>7.3578992528253364</v>
      </c>
      <c r="M123" s="69">
        <f t="shared" si="32"/>
        <v>7.3390015799142931</v>
      </c>
      <c r="N123" s="69">
        <f t="shared" si="32"/>
        <v>7.3414814520312746</v>
      </c>
      <c r="O123" s="69">
        <f t="shared" si="32"/>
        <v>7.441427676413138</v>
      </c>
      <c r="P123" s="69">
        <f t="shared" si="32"/>
        <v>7.5068863104028738</v>
      </c>
      <c r="Q123" s="69">
        <f t="shared" si="32"/>
        <v>7.4780677196688359</v>
      </c>
      <c r="R123" s="69">
        <f t="shared" si="32"/>
        <v>7.4437310268985186</v>
      </c>
      <c r="S123" s="69">
        <f t="shared" si="32"/>
        <v>7.4465053612161594</v>
      </c>
      <c r="T123" s="69">
        <f t="shared" si="32"/>
        <v>7.4037856955941237</v>
      </c>
      <c r="U123" s="69">
        <f t="shared" si="32"/>
        <v>7.4097143577298761</v>
      </c>
      <c r="V123" s="69">
        <f t="shared" si="32"/>
        <v>7.4253207812251478</v>
      </c>
      <c r="W123" s="69">
        <f t="shared" si="32"/>
        <v>7.4239598065502026</v>
      </c>
      <c r="X123" s="69">
        <f t="shared" si="32"/>
        <v>7.4367897568588823</v>
      </c>
      <c r="Y123" s="69">
        <f t="shared" si="32"/>
        <v>7.4486995109362422</v>
      </c>
      <c r="Z123" s="69">
        <f t="shared" si="32"/>
        <v>7.4545227026938878</v>
      </c>
      <c r="AA123" s="69">
        <f t="shared" si="32"/>
        <v>7.4571623853490907</v>
      </c>
      <c r="AB123" s="69">
        <f t="shared" si="32"/>
        <v>7.4509022120480317</v>
      </c>
      <c r="AC123" s="69">
        <f t="shared" si="32"/>
        <v>7.4397098332894895</v>
      </c>
      <c r="AD123" s="69">
        <f t="shared" si="32"/>
        <v>7.4475997326762648</v>
      </c>
      <c r="AE123" s="69">
        <f t="shared" si="32"/>
        <v>7.4617072716921591</v>
      </c>
      <c r="AF123" s="69">
        <f t="shared" si="32"/>
        <v>7.4579274362558747</v>
      </c>
      <c r="AG123" s="69">
        <f t="shared" si="32"/>
        <v>7.4644412095683252</v>
      </c>
      <c r="AH123" s="69">
        <f t="shared" si="32"/>
        <v>7.4790352597999217</v>
      </c>
      <c r="AI123" s="69">
        <f t="shared" si="32"/>
        <v>7.4914246935650457</v>
      </c>
      <c r="AJ123" s="69">
        <f t="shared" si="32"/>
        <v>7.5100274918752161</v>
      </c>
      <c r="AK123" s="66"/>
    </row>
    <row r="124" spans="2:37" ht="15.75" customHeight="1" x14ac:dyDescent="0.45">
      <c r="B124" s="66" t="s">
        <v>331</v>
      </c>
      <c r="C124" s="69">
        <f t="shared" si="20"/>
        <v>0.67325503662342734</v>
      </c>
      <c r="D124" s="69">
        <f t="shared" ref="D124:AJ124" si="33">D44*$H$10*D$90</f>
        <v>0.68950494631533887</v>
      </c>
      <c r="E124" s="69">
        <f t="shared" si="33"/>
        <v>0.70037200685071199</v>
      </c>
      <c r="F124" s="69">
        <f t="shared" si="33"/>
        <v>0.7090189504316472</v>
      </c>
      <c r="G124" s="69">
        <f t="shared" si="33"/>
        <v>0.71807319209500586</v>
      </c>
      <c r="H124" s="69">
        <f t="shared" si="33"/>
        <v>0.72660237341557055</v>
      </c>
      <c r="I124" s="69">
        <f t="shared" si="33"/>
        <v>0.73495331475266956</v>
      </c>
      <c r="J124" s="69">
        <f t="shared" si="33"/>
        <v>0.74343261294861573</v>
      </c>
      <c r="K124" s="69">
        <f t="shared" si="33"/>
        <v>0.75247633602209796</v>
      </c>
      <c r="L124" s="69">
        <f t="shared" si="33"/>
        <v>0.76165490065764985</v>
      </c>
      <c r="M124" s="69">
        <f t="shared" si="33"/>
        <v>0.7699062007149825</v>
      </c>
      <c r="N124" s="69">
        <f t="shared" si="33"/>
        <v>0.78001501008104557</v>
      </c>
      <c r="O124" s="69">
        <f t="shared" si="33"/>
        <v>0.78718991996435472</v>
      </c>
      <c r="P124" s="69">
        <f t="shared" si="33"/>
        <v>0.7962522527699194</v>
      </c>
      <c r="Q124" s="69">
        <f t="shared" si="33"/>
        <v>0.80466174617087194</v>
      </c>
      <c r="R124" s="69">
        <f t="shared" si="33"/>
        <v>0.81318483049989809</v>
      </c>
      <c r="S124" s="69">
        <f t="shared" si="33"/>
        <v>0.82205942473701943</v>
      </c>
      <c r="T124" s="69">
        <f t="shared" si="33"/>
        <v>0.83068966317008053</v>
      </c>
      <c r="U124" s="69">
        <f t="shared" si="33"/>
        <v>0.83919579142217138</v>
      </c>
      <c r="V124" s="69">
        <f t="shared" si="33"/>
        <v>0.84730284042409365</v>
      </c>
      <c r="W124" s="69">
        <f t="shared" si="33"/>
        <v>0.85603747964875221</v>
      </c>
      <c r="X124" s="69">
        <f t="shared" si="33"/>
        <v>0.86431169612719172</v>
      </c>
      <c r="Y124" s="69">
        <f t="shared" si="33"/>
        <v>0.87246226384537784</v>
      </c>
      <c r="Z124" s="69">
        <f t="shared" si="33"/>
        <v>0.88048116657270969</v>
      </c>
      <c r="AA124" s="69">
        <f t="shared" si="33"/>
        <v>0.88864387816609736</v>
      </c>
      <c r="AB124" s="69">
        <f t="shared" si="33"/>
        <v>0.89649862253413692</v>
      </c>
      <c r="AC124" s="69">
        <f t="shared" si="33"/>
        <v>0.90473913815182128</v>
      </c>
      <c r="AD124" s="69">
        <f t="shared" si="33"/>
        <v>0.91297699683109101</v>
      </c>
      <c r="AE124" s="69">
        <f t="shared" si="33"/>
        <v>0.92103005779004732</v>
      </c>
      <c r="AF124" s="69">
        <f t="shared" si="33"/>
        <v>0.92895975606869774</v>
      </c>
      <c r="AG124" s="69">
        <f t="shared" si="33"/>
        <v>0.93718455002599899</v>
      </c>
      <c r="AH124" s="69">
        <f t="shared" si="33"/>
        <v>0.94497757590662879</v>
      </c>
      <c r="AI124" s="69">
        <f t="shared" si="33"/>
        <v>0.95289193009895068</v>
      </c>
      <c r="AJ124" s="69">
        <f t="shared" si="33"/>
        <v>0.96031137535154676</v>
      </c>
      <c r="AK124" s="66"/>
    </row>
    <row r="125" spans="2:37" ht="15.75" customHeight="1" x14ac:dyDescent="0.45">
      <c r="B125" s="66" t="s">
        <v>333</v>
      </c>
      <c r="C125" s="69">
        <f t="shared" si="20"/>
        <v>0.14734517178206044</v>
      </c>
      <c r="D125" s="69">
        <f t="shared" ref="D125:AJ125" si="34">D45*$H$10*D$90</f>
        <v>0.15172317203309402</v>
      </c>
      <c r="E125" s="69">
        <f t="shared" si="34"/>
        <v>0.15332684805555585</v>
      </c>
      <c r="F125" s="69">
        <f t="shared" si="34"/>
        <v>0.15495393657520803</v>
      </c>
      <c r="G125" s="69">
        <f t="shared" si="34"/>
        <v>0.1565733949069687</v>
      </c>
      <c r="H125" s="69">
        <f t="shared" si="34"/>
        <v>0.15820480506278722</v>
      </c>
      <c r="I125" s="69">
        <f t="shared" si="34"/>
        <v>0.15985095149740086</v>
      </c>
      <c r="J125" s="69">
        <f t="shared" si="34"/>
        <v>0.16147059206142139</v>
      </c>
      <c r="K125" s="69">
        <f t="shared" si="34"/>
        <v>0.16302468235728068</v>
      </c>
      <c r="L125" s="69">
        <f t="shared" si="34"/>
        <v>0.16455741364147927</v>
      </c>
      <c r="M125" s="69">
        <f t="shared" si="34"/>
        <v>0.16608705418355638</v>
      </c>
      <c r="N125" s="69">
        <f t="shared" si="34"/>
        <v>0.16757855572558958</v>
      </c>
      <c r="O125" s="69">
        <f t="shared" si="34"/>
        <v>0.16905901919413072</v>
      </c>
      <c r="P125" s="69">
        <f t="shared" si="34"/>
        <v>0.17052656306337713</v>
      </c>
      <c r="Q125" s="69">
        <f t="shared" si="34"/>
        <v>0.17197850173648274</v>
      </c>
      <c r="R125" s="69">
        <f t="shared" si="34"/>
        <v>0.17340282544517419</v>
      </c>
      <c r="S125" s="69">
        <f t="shared" si="34"/>
        <v>0.17483981198219622</v>
      </c>
      <c r="T125" s="69">
        <f t="shared" si="34"/>
        <v>0.17627178247813552</v>
      </c>
      <c r="U125" s="69">
        <f t="shared" si="34"/>
        <v>0.17768649017972221</v>
      </c>
      <c r="V125" s="69">
        <f t="shared" si="34"/>
        <v>0.17909442622901173</v>
      </c>
      <c r="W125" s="69">
        <f t="shared" si="34"/>
        <v>0.18049163728802148</v>
      </c>
      <c r="X125" s="69">
        <f t="shared" si="34"/>
        <v>0.18186613701236043</v>
      </c>
      <c r="Y125" s="69">
        <f t="shared" si="34"/>
        <v>0.18323332622861832</v>
      </c>
      <c r="Z125" s="69">
        <f t="shared" si="34"/>
        <v>0.1845792436215449</v>
      </c>
      <c r="AA125" s="69">
        <f t="shared" si="34"/>
        <v>0.18590937611394959</v>
      </c>
      <c r="AB125" s="69">
        <f t="shared" si="34"/>
        <v>0.18722963304186507</v>
      </c>
      <c r="AC125" s="69">
        <f t="shared" si="34"/>
        <v>0.18853480541942921</v>
      </c>
      <c r="AD125" s="69">
        <f t="shared" si="34"/>
        <v>0.18982561173108511</v>
      </c>
      <c r="AE125" s="69">
        <f t="shared" si="34"/>
        <v>0.19110757636946976</v>
      </c>
      <c r="AF125" s="69">
        <f t="shared" si="34"/>
        <v>0.19237371194564953</v>
      </c>
      <c r="AG125" s="69">
        <f t="shared" si="34"/>
        <v>0.19363961270545552</v>
      </c>
      <c r="AH125" s="69">
        <f t="shared" si="34"/>
        <v>0.19489428986818116</v>
      </c>
      <c r="AI125" s="69">
        <f t="shared" si="34"/>
        <v>0.19614705396381871</v>
      </c>
      <c r="AJ125" s="69">
        <f t="shared" si="34"/>
        <v>0.1973926873767419</v>
      </c>
      <c r="AK125" s="66"/>
    </row>
    <row r="126" spans="2:37" ht="15.75" customHeight="1" x14ac:dyDescent="0.45">
      <c r="B126" s="66" t="s">
        <v>335</v>
      </c>
      <c r="C126" s="69">
        <f t="shared" si="20"/>
        <v>0.23142965680079133</v>
      </c>
      <c r="D126" s="69">
        <f t="shared" ref="D126:AJ126" si="35">D46*$H$10*D$90</f>
        <v>0.2376763799121194</v>
      </c>
      <c r="E126" s="69">
        <f t="shared" si="35"/>
        <v>0.24043155785799095</v>
      </c>
      <c r="F126" s="69">
        <f t="shared" si="35"/>
        <v>0.24288401953934136</v>
      </c>
      <c r="G126" s="69">
        <f t="shared" si="35"/>
        <v>0.24525985440816001</v>
      </c>
      <c r="H126" s="69">
        <f t="shared" si="35"/>
        <v>0.24756366946735761</v>
      </c>
      <c r="I126" s="69">
        <f t="shared" si="35"/>
        <v>0.24986830100787366</v>
      </c>
      <c r="J126" s="69">
        <f t="shared" si="35"/>
        <v>0.25218242230055188</v>
      </c>
      <c r="K126" s="69">
        <f t="shared" si="35"/>
        <v>0.25449593028136852</v>
      </c>
      <c r="L126" s="69">
        <f t="shared" si="35"/>
        <v>0.2567904729323674</v>
      </c>
      <c r="M126" s="69">
        <f t="shared" si="35"/>
        <v>0.2589732938879184</v>
      </c>
      <c r="N126" s="69">
        <f t="shared" si="35"/>
        <v>0.26140607642363639</v>
      </c>
      <c r="O126" s="69">
        <f t="shared" si="35"/>
        <v>0.26335912144731527</v>
      </c>
      <c r="P126" s="69">
        <f t="shared" si="35"/>
        <v>0.26543048166360089</v>
      </c>
      <c r="Q126" s="69">
        <f t="shared" si="35"/>
        <v>0.26736608203560042</v>
      </c>
      <c r="R126" s="69">
        <f t="shared" si="35"/>
        <v>0.26927179260498496</v>
      </c>
      <c r="S126" s="69">
        <f t="shared" si="35"/>
        <v>0.27120227288193727</v>
      </c>
      <c r="T126" s="69">
        <f t="shared" si="35"/>
        <v>0.27308146841063508</v>
      </c>
      <c r="U126" s="69">
        <f t="shared" si="35"/>
        <v>0.2748834630401617</v>
      </c>
      <c r="V126" s="69">
        <f t="shared" si="35"/>
        <v>0.276574920270382</v>
      </c>
      <c r="W126" s="69">
        <f t="shared" si="35"/>
        <v>0.27830304587143861</v>
      </c>
      <c r="X126" s="69">
        <f t="shared" si="35"/>
        <v>0.27989308518607059</v>
      </c>
      <c r="Y126" s="69">
        <f t="shared" si="35"/>
        <v>0.28140003051757195</v>
      </c>
      <c r="Z126" s="69">
        <f t="shared" si="35"/>
        <v>0.28281423847795006</v>
      </c>
      <c r="AA126" s="69">
        <f t="shared" si="35"/>
        <v>0.28411995263480122</v>
      </c>
      <c r="AB126" s="69">
        <f t="shared" si="35"/>
        <v>0.28532207267178122</v>
      </c>
      <c r="AC126" s="69">
        <f t="shared" si="35"/>
        <v>0.286496123463723</v>
      </c>
      <c r="AD126" s="69">
        <f t="shared" si="35"/>
        <v>0.28760995260588018</v>
      </c>
      <c r="AE126" s="69">
        <f t="shared" si="35"/>
        <v>0.28867093721117976</v>
      </c>
      <c r="AF126" s="69">
        <f t="shared" si="35"/>
        <v>0.28977118323632384</v>
      </c>
      <c r="AG126" s="69">
        <f t="shared" si="35"/>
        <v>0.29101552044870588</v>
      </c>
      <c r="AH126" s="69">
        <f t="shared" si="35"/>
        <v>0.292346369609991</v>
      </c>
      <c r="AI126" s="69">
        <f t="shared" si="35"/>
        <v>0.29387292177083546</v>
      </c>
      <c r="AJ126" s="69">
        <f t="shared" si="35"/>
        <v>0.29553236497782759</v>
      </c>
      <c r="AK126" s="66"/>
    </row>
    <row r="127" spans="2:37" ht="15.75" customHeight="1" x14ac:dyDescent="0.45">
      <c r="B127" s="66" t="s">
        <v>337</v>
      </c>
      <c r="C127" s="69">
        <f t="shared" si="20"/>
        <v>0.29448022250574563</v>
      </c>
      <c r="D127" s="69">
        <f t="shared" ref="D127:AJ127" si="36">D47*$H$10*D$90</f>
        <v>0.30010537963573342</v>
      </c>
      <c r="E127" s="69">
        <f t="shared" si="36"/>
        <v>0.30661361567262063</v>
      </c>
      <c r="F127" s="69">
        <f t="shared" si="36"/>
        <v>0.31118100905400203</v>
      </c>
      <c r="G127" s="69">
        <f t="shared" si="36"/>
        <v>0.31623995751809003</v>
      </c>
      <c r="H127" s="69">
        <f t="shared" si="36"/>
        <v>0.32083389888542568</v>
      </c>
      <c r="I127" s="69">
        <f t="shared" si="36"/>
        <v>0.32523406224739509</v>
      </c>
      <c r="J127" s="69">
        <f t="shared" si="36"/>
        <v>0.32977956909781664</v>
      </c>
      <c r="K127" s="69">
        <f t="shared" si="36"/>
        <v>0.33495567914231972</v>
      </c>
      <c r="L127" s="69">
        <f t="shared" si="36"/>
        <v>0.34030698458732794</v>
      </c>
      <c r="M127" s="69">
        <f t="shared" si="36"/>
        <v>0.34484582314277606</v>
      </c>
      <c r="N127" s="69">
        <f t="shared" si="36"/>
        <v>0.3510303336752949</v>
      </c>
      <c r="O127" s="69">
        <f t="shared" si="36"/>
        <v>0.35477173505980769</v>
      </c>
      <c r="P127" s="69">
        <f t="shared" si="36"/>
        <v>0.36029525231126325</v>
      </c>
      <c r="Q127" s="69">
        <f t="shared" si="36"/>
        <v>0.36531713288272033</v>
      </c>
      <c r="R127" s="69">
        <f t="shared" si="36"/>
        <v>0.37051021244973892</v>
      </c>
      <c r="S127" s="69">
        <f t="shared" si="36"/>
        <v>0.37601735463393715</v>
      </c>
      <c r="T127" s="69">
        <f t="shared" si="36"/>
        <v>0.38133635322935522</v>
      </c>
      <c r="U127" s="69">
        <f t="shared" si="36"/>
        <v>0.38662583820228758</v>
      </c>
      <c r="V127" s="69">
        <f t="shared" si="36"/>
        <v>0.39163353822437025</v>
      </c>
      <c r="W127" s="69">
        <f t="shared" si="36"/>
        <v>0.39724275218237931</v>
      </c>
      <c r="X127" s="69">
        <f t="shared" si="36"/>
        <v>0.40255247392876076</v>
      </c>
      <c r="Y127" s="69">
        <f t="shared" si="36"/>
        <v>0.40782889232571384</v>
      </c>
      <c r="Z127" s="69">
        <f t="shared" si="36"/>
        <v>0.41308768447321459</v>
      </c>
      <c r="AA127" s="69">
        <f t="shared" si="36"/>
        <v>0.41861459375163046</v>
      </c>
      <c r="AB127" s="69">
        <f t="shared" si="36"/>
        <v>0.42394690203961249</v>
      </c>
      <c r="AC127" s="69">
        <f t="shared" si="36"/>
        <v>0.4297081944850541</v>
      </c>
      <c r="AD127" s="69">
        <f t="shared" si="36"/>
        <v>0.43554143249412591</v>
      </c>
      <c r="AE127" s="69">
        <f t="shared" si="36"/>
        <v>0.44125155899849899</v>
      </c>
      <c r="AF127" s="69">
        <f t="shared" si="36"/>
        <v>0.44681487567819494</v>
      </c>
      <c r="AG127" s="69">
        <f t="shared" si="36"/>
        <v>0.45252946125520416</v>
      </c>
      <c r="AH127" s="69">
        <f t="shared" si="36"/>
        <v>0.45773691642845649</v>
      </c>
      <c r="AI127" s="69">
        <f t="shared" si="36"/>
        <v>0.4628718951655949</v>
      </c>
      <c r="AJ127" s="69">
        <f t="shared" si="36"/>
        <v>0.46738626378977838</v>
      </c>
      <c r="AK127" s="66"/>
    </row>
    <row r="128" spans="2:37" ht="15.75" customHeight="1" x14ac:dyDescent="0.45">
      <c r="B128" s="66" t="s">
        <v>339</v>
      </c>
      <c r="C128" s="69">
        <f t="shared" si="20"/>
        <v>1.9573935681720918</v>
      </c>
      <c r="D128" s="69">
        <f t="shared" ref="D128:AJ128" si="37">D48*$H$10*D$90</f>
        <v>1.9785168194688756</v>
      </c>
      <c r="E128" s="69">
        <f t="shared" si="37"/>
        <v>1.9689031201654486</v>
      </c>
      <c r="F128" s="69">
        <f t="shared" si="37"/>
        <v>1.9616145125257411</v>
      </c>
      <c r="G128" s="69">
        <f t="shared" si="37"/>
        <v>1.9547611946311216</v>
      </c>
      <c r="H128" s="69">
        <f t="shared" si="37"/>
        <v>1.9453485592882584</v>
      </c>
      <c r="I128" s="69">
        <f t="shared" si="37"/>
        <v>1.9371571627754327</v>
      </c>
      <c r="J128" s="69">
        <f t="shared" si="37"/>
        <v>1.9296763930855916</v>
      </c>
      <c r="K128" s="69">
        <f t="shared" si="37"/>
        <v>1.9219477148158701</v>
      </c>
      <c r="L128" s="69">
        <f t="shared" si="37"/>
        <v>1.9146086699506986</v>
      </c>
      <c r="M128" s="69">
        <f t="shared" si="37"/>
        <v>1.9077616193181755</v>
      </c>
      <c r="N128" s="69">
        <f t="shared" si="37"/>
        <v>1.9018251530213874</v>
      </c>
      <c r="O128" s="69">
        <f t="shared" si="37"/>
        <v>1.8966644654335327</v>
      </c>
      <c r="P128" s="69">
        <f t="shared" si="37"/>
        <v>1.8928141307393915</v>
      </c>
      <c r="Q128" s="69">
        <f t="shared" si="37"/>
        <v>1.8910631913443448</v>
      </c>
      <c r="R128" s="69">
        <f t="shared" si="37"/>
        <v>1.8890886207433626</v>
      </c>
      <c r="S128" s="69">
        <f t="shared" si="37"/>
        <v>1.8877514343381789</v>
      </c>
      <c r="T128" s="69">
        <f t="shared" si="37"/>
        <v>1.8882410069747857</v>
      </c>
      <c r="U128" s="69">
        <f t="shared" si="37"/>
        <v>1.8884823693518886</v>
      </c>
      <c r="V128" s="69">
        <f t="shared" si="37"/>
        <v>1.8886228053905152</v>
      </c>
      <c r="W128" s="69">
        <f t="shared" si="37"/>
        <v>1.8892758040345996</v>
      </c>
      <c r="X128" s="69">
        <f t="shared" si="37"/>
        <v>1.8900944728983267</v>
      </c>
      <c r="Y128" s="69">
        <f t="shared" si="37"/>
        <v>1.8907530583229026</v>
      </c>
      <c r="Z128" s="69">
        <f t="shared" si="37"/>
        <v>1.8915491877216934</v>
      </c>
      <c r="AA128" s="69">
        <f t="shared" si="37"/>
        <v>1.8923652815910579</v>
      </c>
      <c r="AB128" s="69">
        <f t="shared" si="37"/>
        <v>1.8938232307158116</v>
      </c>
      <c r="AC128" s="69">
        <f t="shared" si="37"/>
        <v>1.8952438216498582</v>
      </c>
      <c r="AD128" s="69">
        <f t="shared" si="37"/>
        <v>1.8972576902527483</v>
      </c>
      <c r="AE128" s="69">
        <f t="shared" si="37"/>
        <v>1.8993880848624698</v>
      </c>
      <c r="AF128" s="69">
        <f t="shared" si="37"/>
        <v>1.9012761380257202</v>
      </c>
      <c r="AG128" s="69">
        <f t="shared" si="37"/>
        <v>1.9026693252092231</v>
      </c>
      <c r="AH128" s="69">
        <f t="shared" si="37"/>
        <v>1.9034260227190116</v>
      </c>
      <c r="AI128" s="69">
        <f t="shared" si="37"/>
        <v>1.9043733475342643</v>
      </c>
      <c r="AJ128" s="69">
        <f t="shared" si="37"/>
        <v>1.9051571493779587</v>
      </c>
      <c r="AK128" s="66"/>
    </row>
    <row r="129" spans="2:37" ht="15.75" customHeight="1" x14ac:dyDescent="0.45">
      <c r="B129" s="66" t="s">
        <v>341</v>
      </c>
      <c r="C129" s="69">
        <f t="shared" si="20"/>
        <v>9.8240708281439364</v>
      </c>
      <c r="D129" s="69">
        <f t="shared" ref="D129:AJ129" si="38">D49*$H$10*D$90</f>
        <v>10.376897857568647</v>
      </c>
      <c r="E129" s="69">
        <f t="shared" si="38"/>
        <v>10.177875408845862</v>
      </c>
      <c r="F129" s="69">
        <f t="shared" si="38"/>
        <v>9.9207609543735966</v>
      </c>
      <c r="G129" s="69">
        <f t="shared" si="38"/>
        <v>9.7274040508676478</v>
      </c>
      <c r="H129" s="69">
        <f t="shared" si="38"/>
        <v>9.5494587251568746</v>
      </c>
      <c r="I129" s="69">
        <f t="shared" si="38"/>
        <v>9.4415436091917009</v>
      </c>
      <c r="J129" s="69">
        <f t="shared" si="38"/>
        <v>9.4580333054073531</v>
      </c>
      <c r="K129" s="69">
        <f t="shared" si="38"/>
        <v>9.6341764299978454</v>
      </c>
      <c r="L129" s="69">
        <f t="shared" si="38"/>
        <v>9.6945033897150203</v>
      </c>
      <c r="M129" s="69">
        <f t="shared" si="38"/>
        <v>9.8037850991288913</v>
      </c>
      <c r="N129" s="69">
        <f t="shared" si="38"/>
        <v>9.9373492145333184</v>
      </c>
      <c r="O129" s="69">
        <f t="shared" si="38"/>
        <v>10.045681514091175</v>
      </c>
      <c r="P129" s="69">
        <f t="shared" si="38"/>
        <v>10.077903393147194</v>
      </c>
      <c r="Q129" s="69">
        <f t="shared" si="38"/>
        <v>10.114621986544771</v>
      </c>
      <c r="R129" s="69">
        <f t="shared" si="38"/>
        <v>10.220950373999971</v>
      </c>
      <c r="S129" s="69">
        <f t="shared" si="38"/>
        <v>10.231062745159386</v>
      </c>
      <c r="T129" s="69">
        <f t="shared" si="38"/>
        <v>10.280259067876386</v>
      </c>
      <c r="U129" s="69">
        <f t="shared" si="38"/>
        <v>10.301447100304092</v>
      </c>
      <c r="V129" s="69">
        <f t="shared" si="38"/>
        <v>10.33859236005147</v>
      </c>
      <c r="W129" s="69">
        <f t="shared" si="38"/>
        <v>10.343873857649292</v>
      </c>
      <c r="X129" s="69">
        <f t="shared" si="38"/>
        <v>10.38809320754976</v>
      </c>
      <c r="Y129" s="69">
        <f t="shared" si="38"/>
        <v>10.436295991777559</v>
      </c>
      <c r="Z129" s="69">
        <f t="shared" si="38"/>
        <v>10.507190117228784</v>
      </c>
      <c r="AA129" s="69">
        <f t="shared" si="38"/>
        <v>10.574879436113836</v>
      </c>
      <c r="AB129" s="69">
        <f t="shared" si="38"/>
        <v>10.663690780651804</v>
      </c>
      <c r="AC129" s="69">
        <f t="shared" si="38"/>
        <v>10.722672117754136</v>
      </c>
      <c r="AD129" s="69">
        <f t="shared" si="38"/>
        <v>10.813321402777444</v>
      </c>
      <c r="AE129" s="69">
        <f t="shared" si="38"/>
        <v>10.892214603421628</v>
      </c>
      <c r="AF129" s="69">
        <f t="shared" si="38"/>
        <v>10.950908326144431</v>
      </c>
      <c r="AG129" s="69">
        <f t="shared" si="38"/>
        <v>11.026728289743712</v>
      </c>
      <c r="AH129" s="69">
        <f t="shared" si="38"/>
        <v>11.116712715306871</v>
      </c>
      <c r="AI129" s="69">
        <f t="shared" si="38"/>
        <v>11.217130513544891</v>
      </c>
      <c r="AJ129" s="69">
        <f t="shared" si="38"/>
        <v>11.313284632922731</v>
      </c>
      <c r="AK129" s="66"/>
    </row>
    <row r="130" spans="2:37" ht="15.75" customHeight="1" x14ac:dyDescent="0.45">
      <c r="B130" s="66"/>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6"/>
    </row>
    <row r="131" spans="2:37" ht="15.75" customHeight="1" x14ac:dyDescent="0.45">
      <c r="B131" s="66" t="s">
        <v>343</v>
      </c>
      <c r="C131" s="69">
        <f t="shared" ref="C131:C134" si="39">C51*$H$10</f>
        <v>7.7489325559731981</v>
      </c>
      <c r="D131" s="69">
        <f t="shared" ref="D131:AJ131" si="40">D51*$H$10*D$90</f>
        <v>8.2186107152953234</v>
      </c>
      <c r="E131" s="69">
        <f t="shared" si="40"/>
        <v>8.6593878130266582</v>
      </c>
      <c r="F131" s="69">
        <f t="shared" si="40"/>
        <v>8.6945738806616077</v>
      </c>
      <c r="G131" s="69">
        <f t="shared" si="40"/>
        <v>8.5759109957090267</v>
      </c>
      <c r="H131" s="69">
        <f t="shared" si="40"/>
        <v>8.4899700866349779</v>
      </c>
      <c r="I131" s="69">
        <f t="shared" si="40"/>
        <v>8.2409687260785169</v>
      </c>
      <c r="J131" s="69">
        <f t="shared" si="40"/>
        <v>8.0810370747584468</v>
      </c>
      <c r="K131" s="69">
        <f t="shared" si="40"/>
        <v>8.0648269602794507</v>
      </c>
      <c r="L131" s="69">
        <f t="shared" si="40"/>
        <v>8.0522892852815602</v>
      </c>
      <c r="M131" s="69">
        <f t="shared" si="40"/>
        <v>8.0602169410306033</v>
      </c>
      <c r="N131" s="69">
        <f t="shared" si="40"/>
        <v>8.1169637825993952</v>
      </c>
      <c r="O131" s="69">
        <f t="shared" si="40"/>
        <v>8.1329467691662796</v>
      </c>
      <c r="P131" s="69">
        <f t="shared" si="40"/>
        <v>8.1428620201394786</v>
      </c>
      <c r="Q131" s="69">
        <f t="shared" si="40"/>
        <v>8.1524546747660462</v>
      </c>
      <c r="R131" s="69">
        <f t="shared" si="40"/>
        <v>8.1614335326311007</v>
      </c>
      <c r="S131" s="69">
        <f t="shared" si="40"/>
        <v>8.169991473821808</v>
      </c>
      <c r="T131" s="69">
        <f t="shared" si="40"/>
        <v>8.1784839783126859</v>
      </c>
      <c r="U131" s="69">
        <f t="shared" si="40"/>
        <v>8.1863938916186392</v>
      </c>
      <c r="V131" s="69">
        <f t="shared" si="40"/>
        <v>8.194474617701518</v>
      </c>
      <c r="W131" s="69">
        <f t="shared" si="40"/>
        <v>8.2025641922333996</v>
      </c>
      <c r="X131" s="69">
        <f t="shared" si="40"/>
        <v>8.2101834138077354</v>
      </c>
      <c r="Y131" s="69">
        <f t="shared" si="40"/>
        <v>8.218047729614236</v>
      </c>
      <c r="Z131" s="69">
        <f t="shared" si="40"/>
        <v>8.2255333149343208</v>
      </c>
      <c r="AA131" s="69">
        <f t="shared" si="40"/>
        <v>8.2328518036636744</v>
      </c>
      <c r="AB131" s="69">
        <f t="shared" si="40"/>
        <v>8.24021859840175</v>
      </c>
      <c r="AC131" s="69">
        <f t="shared" si="40"/>
        <v>8.2473983536435131</v>
      </c>
      <c r="AD131" s="69">
        <f t="shared" si="40"/>
        <v>8.2542479591693105</v>
      </c>
      <c r="AE131" s="69">
        <f t="shared" si="40"/>
        <v>8.2610336299244338</v>
      </c>
      <c r="AF131" s="69">
        <f t="shared" si="40"/>
        <v>8.267316285794168</v>
      </c>
      <c r="AG131" s="69">
        <f t="shared" si="40"/>
        <v>8.2737306063135598</v>
      </c>
      <c r="AH131" s="69">
        <f t="shared" si="40"/>
        <v>8.2796848916644432</v>
      </c>
      <c r="AI131" s="69">
        <f t="shared" si="40"/>
        <v>8.2770147586470539</v>
      </c>
      <c r="AJ131" s="69">
        <f t="shared" si="40"/>
        <v>8.2747147284950167</v>
      </c>
      <c r="AK131" s="66"/>
    </row>
    <row r="132" spans="2:37" ht="15.75" customHeight="1" x14ac:dyDescent="0.45">
      <c r="B132" s="66" t="s">
        <v>345</v>
      </c>
      <c r="C132" s="69">
        <f t="shared" si="39"/>
        <v>5.9564813425692407</v>
      </c>
      <c r="D132" s="69">
        <f t="shared" ref="D132:AJ132" si="41">D52*$H$10*D$90</f>
        <v>6.331030245584274</v>
      </c>
      <c r="E132" s="69">
        <f t="shared" si="41"/>
        <v>6.5905097416665592</v>
      </c>
      <c r="F132" s="69">
        <f t="shared" si="41"/>
        <v>6.6510161525633791</v>
      </c>
      <c r="G132" s="69">
        <f t="shared" si="41"/>
        <v>6.5925634895537852</v>
      </c>
      <c r="H132" s="69">
        <f t="shared" si="41"/>
        <v>6.526228253470947</v>
      </c>
      <c r="I132" s="69">
        <f t="shared" si="41"/>
        <v>6.3347611889612221</v>
      </c>
      <c r="J132" s="69">
        <f t="shared" si="41"/>
        <v>6.2117894783376153</v>
      </c>
      <c r="K132" s="69">
        <f t="shared" si="41"/>
        <v>6.1993075669122772</v>
      </c>
      <c r="L132" s="69">
        <f t="shared" si="41"/>
        <v>6.1896743766561357</v>
      </c>
      <c r="M132" s="69">
        <f t="shared" si="41"/>
        <v>6.1957739453228768</v>
      </c>
      <c r="N132" s="69">
        <f t="shared" si="41"/>
        <v>6.2393974601108271</v>
      </c>
      <c r="O132" s="69">
        <f t="shared" si="41"/>
        <v>6.251675829918244</v>
      </c>
      <c r="P132" s="69">
        <f t="shared" si="41"/>
        <v>6.2593130130510639</v>
      </c>
      <c r="Q132" s="69">
        <f t="shared" si="41"/>
        <v>6.266687035058931</v>
      </c>
      <c r="R132" s="69">
        <f t="shared" si="41"/>
        <v>6.2735875223253617</v>
      </c>
      <c r="S132" s="69">
        <f t="shared" si="41"/>
        <v>6.2801624657849162</v>
      </c>
      <c r="T132" s="69">
        <f t="shared" si="41"/>
        <v>6.2866881617697796</v>
      </c>
      <c r="U132" s="69">
        <f t="shared" si="41"/>
        <v>6.2928098585491297</v>
      </c>
      <c r="V132" s="69">
        <f t="shared" si="41"/>
        <v>6.2990188835096257</v>
      </c>
      <c r="W132" s="69">
        <f t="shared" si="41"/>
        <v>6.3052431537769893</v>
      </c>
      <c r="X132" s="69">
        <f t="shared" si="41"/>
        <v>6.3110993497146382</v>
      </c>
      <c r="Y132" s="69">
        <f t="shared" si="41"/>
        <v>6.3171433152021113</v>
      </c>
      <c r="Z132" s="69">
        <f t="shared" si="41"/>
        <v>6.322893975961061</v>
      </c>
      <c r="AA132" s="69">
        <f t="shared" si="41"/>
        <v>6.3285192358276756</v>
      </c>
      <c r="AB132" s="69">
        <f t="shared" si="41"/>
        <v>6.33418359842456</v>
      </c>
      <c r="AC132" s="69">
        <f t="shared" si="41"/>
        <v>6.339672282405596</v>
      </c>
      <c r="AD132" s="69">
        <f t="shared" si="41"/>
        <v>6.3449583830071594</v>
      </c>
      <c r="AE132" s="69">
        <f t="shared" si="41"/>
        <v>6.3501696461597312</v>
      </c>
      <c r="AF132" s="69">
        <f t="shared" si="41"/>
        <v>6.355007707450433</v>
      </c>
      <c r="AG132" s="69">
        <f t="shared" si="41"/>
        <v>6.3599376702871462</v>
      </c>
      <c r="AH132" s="69">
        <f t="shared" si="41"/>
        <v>6.364513775024089</v>
      </c>
      <c r="AI132" s="69">
        <f t="shared" si="41"/>
        <v>6.3624575916715331</v>
      </c>
      <c r="AJ132" s="69">
        <f t="shared" si="41"/>
        <v>6.3606908717781838</v>
      </c>
      <c r="AK132" s="66"/>
    </row>
    <row r="133" spans="2:37" ht="15.75" customHeight="1" x14ac:dyDescent="0.45">
      <c r="B133" s="66" t="s">
        <v>347</v>
      </c>
      <c r="C133" s="69">
        <f t="shared" si="39"/>
        <v>0.27615998353564619</v>
      </c>
      <c r="D133" s="69">
        <f t="shared" ref="D133:AJ133" si="42">D53*$H$10*D$90</f>
        <v>0.27594361434191256</v>
      </c>
      <c r="E133" s="69">
        <f t="shared" si="42"/>
        <v>0.39118734893253471</v>
      </c>
      <c r="F133" s="69">
        <f t="shared" si="42"/>
        <v>0.35046492444887878</v>
      </c>
      <c r="G133" s="69">
        <f t="shared" si="42"/>
        <v>0.3051345372035611</v>
      </c>
      <c r="H133" s="69">
        <f t="shared" si="42"/>
        <v>0.30241547829524312</v>
      </c>
      <c r="I133" s="69">
        <f t="shared" si="42"/>
        <v>0.29362074436024421</v>
      </c>
      <c r="J133" s="69">
        <f t="shared" si="42"/>
        <v>0.28796506290415957</v>
      </c>
      <c r="K133" s="69">
        <f t="shared" si="42"/>
        <v>0.28741395532483266</v>
      </c>
      <c r="L133" s="69">
        <f t="shared" si="42"/>
        <v>0.28696229944537865</v>
      </c>
      <c r="M133" s="69">
        <f t="shared" si="42"/>
        <v>0.28723738437558621</v>
      </c>
      <c r="N133" s="69">
        <f t="shared" si="42"/>
        <v>0.2892550995164529</v>
      </c>
      <c r="O133" s="69">
        <f t="shared" si="42"/>
        <v>0.28983547893614742</v>
      </c>
      <c r="P133" s="69">
        <f t="shared" si="42"/>
        <v>0.29016804780174726</v>
      </c>
      <c r="Q133" s="69">
        <f t="shared" si="42"/>
        <v>0.29051026593088408</v>
      </c>
      <c r="R133" s="69">
        <f t="shared" si="42"/>
        <v>0.29083221280691945</v>
      </c>
      <c r="S133" s="69">
        <f t="shared" si="42"/>
        <v>0.29114135347677617</v>
      </c>
      <c r="T133" s="69">
        <f t="shared" si="42"/>
        <v>0.29144687728844759</v>
      </c>
      <c r="U133" s="69">
        <f t="shared" si="42"/>
        <v>0.2916767002833679</v>
      </c>
      <c r="V133" s="69">
        <f t="shared" si="42"/>
        <v>0.29196759378513615</v>
      </c>
      <c r="W133" s="69">
        <f t="shared" si="42"/>
        <v>0.29224885337939333</v>
      </c>
      <c r="X133" s="69">
        <f t="shared" si="42"/>
        <v>0.29252101446850215</v>
      </c>
      <c r="Y133" s="69">
        <f t="shared" si="42"/>
        <v>0.2928023009468545</v>
      </c>
      <c r="Z133" s="69">
        <f t="shared" si="42"/>
        <v>0.29307346026076636</v>
      </c>
      <c r="AA133" s="69">
        <f t="shared" si="42"/>
        <v>0.2933348335349184</v>
      </c>
      <c r="AB133" s="69">
        <f t="shared" si="42"/>
        <v>0.29359529961655895</v>
      </c>
      <c r="AC133" s="69">
        <f t="shared" si="42"/>
        <v>0.29388957190655196</v>
      </c>
      <c r="AD133" s="69">
        <f t="shared" si="42"/>
        <v>0.29410722511464987</v>
      </c>
      <c r="AE133" s="69">
        <f t="shared" si="42"/>
        <v>0.29435532053754299</v>
      </c>
      <c r="AF133" s="69">
        <f t="shared" si="42"/>
        <v>0.29456777615698038</v>
      </c>
      <c r="AG133" s="69">
        <f t="shared" si="42"/>
        <v>0.29479729395780518</v>
      </c>
      <c r="AH133" s="69">
        <f t="shared" si="42"/>
        <v>0.29501020397180866</v>
      </c>
      <c r="AI133" s="69">
        <f t="shared" si="42"/>
        <v>0.29491979161014426</v>
      </c>
      <c r="AJ133" s="69">
        <f t="shared" si="42"/>
        <v>0.29483688761191634</v>
      </c>
      <c r="AK133" s="66"/>
    </row>
    <row r="134" spans="2:37" ht="15.75" customHeight="1" x14ac:dyDescent="0.45">
      <c r="B134" s="66" t="s">
        <v>349</v>
      </c>
      <c r="C134" s="69">
        <f t="shared" si="39"/>
        <v>1.5162910852166114</v>
      </c>
      <c r="D134" s="69">
        <f t="shared" ref="D134:AJ134" si="43">D54*$H$10*D$90</f>
        <v>1.6116369585098786</v>
      </c>
      <c r="E134" s="69">
        <f t="shared" si="43"/>
        <v>1.6776904719248258</v>
      </c>
      <c r="F134" s="69">
        <f t="shared" si="43"/>
        <v>1.6930930247029132</v>
      </c>
      <c r="G134" s="69">
        <f t="shared" si="43"/>
        <v>1.6782132489777251</v>
      </c>
      <c r="H134" s="69">
        <f t="shared" si="43"/>
        <v>1.6613267381129677</v>
      </c>
      <c r="I134" s="69">
        <f t="shared" si="43"/>
        <v>1.6125863947186192</v>
      </c>
      <c r="J134" s="69">
        <f t="shared" si="43"/>
        <v>1.5812827104496259</v>
      </c>
      <c r="K134" s="69">
        <f t="shared" si="43"/>
        <v>1.578105187342608</v>
      </c>
      <c r="L134" s="69">
        <f t="shared" si="43"/>
        <v>1.5756530368789374</v>
      </c>
      <c r="M134" s="69">
        <f t="shared" si="43"/>
        <v>1.5772055375803113</v>
      </c>
      <c r="N134" s="69">
        <f t="shared" si="43"/>
        <v>1.5883107066459923</v>
      </c>
      <c r="O134" s="69">
        <f t="shared" si="43"/>
        <v>1.5914359767147321</v>
      </c>
      <c r="P134" s="69">
        <f t="shared" si="43"/>
        <v>1.5933803837984837</v>
      </c>
      <c r="Q134" s="69">
        <f t="shared" si="43"/>
        <v>1.5952572261958877</v>
      </c>
      <c r="R134" s="69">
        <f t="shared" si="43"/>
        <v>1.5970139746139771</v>
      </c>
      <c r="S134" s="69">
        <f t="shared" si="43"/>
        <v>1.5986874479053947</v>
      </c>
      <c r="T134" s="69">
        <f t="shared" si="43"/>
        <v>1.600348880202505</v>
      </c>
      <c r="U134" s="69">
        <f t="shared" si="43"/>
        <v>1.6019072294346939</v>
      </c>
      <c r="V134" s="69">
        <f t="shared" si="43"/>
        <v>1.6034878303090627</v>
      </c>
      <c r="W134" s="69">
        <f t="shared" si="43"/>
        <v>1.6050724952254045</v>
      </c>
      <c r="X134" s="69">
        <f t="shared" si="43"/>
        <v>1.6065630496245928</v>
      </c>
      <c r="Y134" s="69">
        <f t="shared" si="43"/>
        <v>1.6081017145814804</v>
      </c>
      <c r="Z134" s="69">
        <f t="shared" si="43"/>
        <v>1.609565716179167</v>
      </c>
      <c r="AA134" s="69">
        <f t="shared" si="43"/>
        <v>1.6109975569639468</v>
      </c>
      <c r="AB134" s="69">
        <f t="shared" si="43"/>
        <v>1.6124393899621929</v>
      </c>
      <c r="AC134" s="69">
        <f t="shared" si="43"/>
        <v>1.6138367506528184</v>
      </c>
      <c r="AD134" s="69">
        <f t="shared" si="43"/>
        <v>1.6151821736124461</v>
      </c>
      <c r="AE134" s="69">
        <f t="shared" si="43"/>
        <v>1.6165088406963726</v>
      </c>
      <c r="AF134" s="69">
        <f t="shared" si="43"/>
        <v>1.6177405951061623</v>
      </c>
      <c r="AG134" s="69">
        <f t="shared" si="43"/>
        <v>1.6189956420686085</v>
      </c>
      <c r="AH134" s="69">
        <f t="shared" si="43"/>
        <v>1.6201604095697077</v>
      </c>
      <c r="AI134" s="69">
        <f t="shared" si="43"/>
        <v>1.6196369905738153</v>
      </c>
      <c r="AJ134" s="69">
        <f t="shared" si="43"/>
        <v>1.6191873983571119</v>
      </c>
      <c r="AK134" s="66"/>
    </row>
    <row r="135" spans="2:37" ht="15.75" customHeight="1" x14ac:dyDescent="0.45">
      <c r="B135" s="66"/>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6"/>
    </row>
    <row r="136" spans="2:37" ht="15.75" customHeight="1" x14ac:dyDescent="0.45">
      <c r="B136" s="66" t="s">
        <v>229</v>
      </c>
      <c r="C136" s="69">
        <f>C56*$H$10</f>
        <v>404.19883068962872</v>
      </c>
      <c r="D136" s="69">
        <f t="shared" ref="D136:AJ136" si="44">D56*$H$10*D$90</f>
        <v>412.99159494246271</v>
      </c>
      <c r="E136" s="69">
        <f t="shared" si="44"/>
        <v>416.01379233659827</v>
      </c>
      <c r="F136" s="69">
        <f t="shared" si="44"/>
        <v>411.28380125656378</v>
      </c>
      <c r="G136" s="69">
        <f t="shared" si="44"/>
        <v>407.52042516468532</v>
      </c>
      <c r="H136" s="69">
        <f t="shared" si="44"/>
        <v>404.09845806922567</v>
      </c>
      <c r="I136" s="69">
        <f t="shared" si="44"/>
        <v>399.25906535037421</v>
      </c>
      <c r="J136" s="69">
        <f t="shared" si="44"/>
        <v>394.253447975889</v>
      </c>
      <c r="K136" s="69">
        <f t="shared" si="44"/>
        <v>389.40431237761044</v>
      </c>
      <c r="L136" s="69">
        <f t="shared" si="44"/>
        <v>385.40339362162035</v>
      </c>
      <c r="M136" s="69">
        <f t="shared" si="44"/>
        <v>381.5712501022814</v>
      </c>
      <c r="N136" s="69">
        <f t="shared" si="44"/>
        <v>378.44007941073306</v>
      </c>
      <c r="O136" s="69">
        <f t="shared" si="44"/>
        <v>375.09517178405764</v>
      </c>
      <c r="P136" s="69">
        <f t="shared" si="44"/>
        <v>371.79989330306421</v>
      </c>
      <c r="Q136" s="69">
        <f t="shared" si="44"/>
        <v>368.95486264419065</v>
      </c>
      <c r="R136" s="69">
        <f t="shared" si="44"/>
        <v>366.38346244989953</v>
      </c>
      <c r="S136" s="69">
        <f t="shared" si="44"/>
        <v>364.0839558512057</v>
      </c>
      <c r="T136" s="69">
        <f t="shared" si="44"/>
        <v>362.27886905411117</v>
      </c>
      <c r="U136" s="69">
        <f t="shared" si="44"/>
        <v>360.73000520452007</v>
      </c>
      <c r="V136" s="69">
        <f t="shared" si="44"/>
        <v>360.0418204523333</v>
      </c>
      <c r="W136" s="69">
        <f t="shared" si="44"/>
        <v>359.80432209959366</v>
      </c>
      <c r="X136" s="69">
        <f t="shared" si="44"/>
        <v>360.01108122458322</v>
      </c>
      <c r="Y136" s="69">
        <f t="shared" si="44"/>
        <v>360.43071778220002</v>
      </c>
      <c r="Z136" s="69">
        <f t="shared" si="44"/>
        <v>361.00617135010458</v>
      </c>
      <c r="AA136" s="69">
        <f t="shared" si="44"/>
        <v>361.91732677517518</v>
      </c>
      <c r="AB136" s="69">
        <f t="shared" si="44"/>
        <v>363.04316233485503</v>
      </c>
      <c r="AC136" s="69">
        <f t="shared" si="44"/>
        <v>364.56986323112369</v>
      </c>
      <c r="AD136" s="69">
        <f t="shared" si="44"/>
        <v>366.2590217623171</v>
      </c>
      <c r="AE136" s="69">
        <f t="shared" si="44"/>
        <v>368.24232437573068</v>
      </c>
      <c r="AF136" s="69">
        <f t="shared" si="44"/>
        <v>370.25373966237163</v>
      </c>
      <c r="AG136" s="69">
        <f t="shared" si="44"/>
        <v>372.5141027013367</v>
      </c>
      <c r="AH136" s="69">
        <f t="shared" si="44"/>
        <v>374.81834481955372</v>
      </c>
      <c r="AI136" s="69">
        <f t="shared" si="44"/>
        <v>377.07246024280079</v>
      </c>
      <c r="AJ136" s="69">
        <f t="shared" si="44"/>
        <v>379.37570873414865</v>
      </c>
      <c r="AK136" s="66"/>
    </row>
    <row r="137" spans="2:37" ht="15.75" customHeight="1" x14ac:dyDescent="0.45">
      <c r="B137" s="66"/>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6"/>
    </row>
    <row r="138" spans="2:37" ht="15.75" customHeight="1" x14ac:dyDescent="0.45">
      <c r="B138" s="66" t="s">
        <v>351</v>
      </c>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6"/>
    </row>
    <row r="139" spans="2:37" ht="15.75" customHeight="1" x14ac:dyDescent="0.45">
      <c r="B139" s="66" t="s">
        <v>353</v>
      </c>
      <c r="C139" s="69">
        <f t="shared" ref="C139:C152" si="45">C59*$H$10</f>
        <v>241.28801863058018</v>
      </c>
      <c r="D139" s="69">
        <f t="shared" ref="D139:AJ139" si="46">D59*$H$10*D$90</f>
        <v>244.80993606763846</v>
      </c>
      <c r="E139" s="69">
        <f t="shared" si="46"/>
        <v>243.46975525250056</v>
      </c>
      <c r="F139" s="69">
        <f t="shared" si="46"/>
        <v>240.59642738473966</v>
      </c>
      <c r="G139" s="69">
        <f t="shared" si="46"/>
        <v>236.42379141919926</v>
      </c>
      <c r="H139" s="69">
        <f t="shared" si="46"/>
        <v>231.61206109449199</v>
      </c>
      <c r="I139" s="69">
        <f t="shared" si="46"/>
        <v>226.15654537558569</v>
      </c>
      <c r="J139" s="69">
        <f t="shared" si="46"/>
        <v>220.02557474085685</v>
      </c>
      <c r="K139" s="69">
        <f t="shared" si="46"/>
        <v>213.49238046353341</v>
      </c>
      <c r="L139" s="69">
        <f t="shared" si="46"/>
        <v>208.85595707623696</v>
      </c>
      <c r="M139" s="69">
        <f t="shared" si="46"/>
        <v>204.36016777653319</v>
      </c>
      <c r="N139" s="69">
        <f t="shared" si="46"/>
        <v>200.32479702507322</v>
      </c>
      <c r="O139" s="69">
        <f t="shared" si="46"/>
        <v>196.28100406747208</v>
      </c>
      <c r="P139" s="69">
        <f t="shared" si="46"/>
        <v>192.41841379834085</v>
      </c>
      <c r="Q139" s="69">
        <f t="shared" si="46"/>
        <v>189.12639947663075</v>
      </c>
      <c r="R139" s="69">
        <f t="shared" si="46"/>
        <v>186.10310489961569</v>
      </c>
      <c r="S139" s="69">
        <f t="shared" si="46"/>
        <v>183.2434756229145</v>
      </c>
      <c r="T139" s="69">
        <f t="shared" si="46"/>
        <v>180.5483959725768</v>
      </c>
      <c r="U139" s="69">
        <f t="shared" si="46"/>
        <v>178.22462698209517</v>
      </c>
      <c r="V139" s="69">
        <f t="shared" si="46"/>
        <v>176.41967293462145</v>
      </c>
      <c r="W139" s="69">
        <f t="shared" si="46"/>
        <v>175.02026617995548</v>
      </c>
      <c r="X139" s="69">
        <f t="shared" si="46"/>
        <v>174.02211063860088</v>
      </c>
      <c r="Y139" s="69">
        <f t="shared" si="46"/>
        <v>173.33947547965565</v>
      </c>
      <c r="Z139" s="69">
        <f t="shared" si="46"/>
        <v>172.93182330707756</v>
      </c>
      <c r="AA139" s="69">
        <f t="shared" si="46"/>
        <v>172.89503357992757</v>
      </c>
      <c r="AB139" s="69">
        <f t="shared" si="46"/>
        <v>173.03403727081169</v>
      </c>
      <c r="AC139" s="69">
        <f t="shared" si="46"/>
        <v>173.51819021394502</v>
      </c>
      <c r="AD139" s="69">
        <f t="shared" si="46"/>
        <v>174.0191564628725</v>
      </c>
      <c r="AE139" s="69">
        <f t="shared" si="46"/>
        <v>174.58606245863353</v>
      </c>
      <c r="AF139" s="69">
        <f t="shared" si="46"/>
        <v>175.75609756660626</v>
      </c>
      <c r="AG139" s="69">
        <f t="shared" si="46"/>
        <v>177.20683214969077</v>
      </c>
      <c r="AH139" s="69">
        <f t="shared" si="46"/>
        <v>178.31038947381566</v>
      </c>
      <c r="AI139" s="69">
        <f t="shared" si="46"/>
        <v>178.87653690743704</v>
      </c>
      <c r="AJ139" s="69">
        <f t="shared" si="46"/>
        <v>179.44726385597673</v>
      </c>
      <c r="AK139" s="66"/>
    </row>
    <row r="140" spans="2:37" ht="15.75" customHeight="1" x14ac:dyDescent="0.45">
      <c r="B140" s="66" t="s">
        <v>355</v>
      </c>
      <c r="C140" s="69">
        <f t="shared" si="45"/>
        <v>0.15103163480340084</v>
      </c>
      <c r="D140" s="69">
        <f t="shared" ref="D140:AJ140" si="47">D60*$H$10*D$90</f>
        <v>0.73417683781887733</v>
      </c>
      <c r="E140" s="69">
        <f t="shared" si="47"/>
        <v>0.76863254484566335</v>
      </c>
      <c r="F140" s="69">
        <f t="shared" si="47"/>
        <v>0.92233928089402517</v>
      </c>
      <c r="G140" s="69">
        <f t="shared" si="47"/>
        <v>1.1298803649020417</v>
      </c>
      <c r="H140" s="69">
        <f t="shared" si="47"/>
        <v>1.2858762686266829</v>
      </c>
      <c r="I140" s="69">
        <f t="shared" si="47"/>
        <v>1.4044961632480322</v>
      </c>
      <c r="J140" s="69">
        <f t="shared" si="47"/>
        <v>1.9238682592166911</v>
      </c>
      <c r="K140" s="69">
        <f t="shared" si="47"/>
        <v>2.6631666448321059</v>
      </c>
      <c r="L140" s="69">
        <f t="shared" si="47"/>
        <v>2.7464634118349993</v>
      </c>
      <c r="M140" s="69">
        <f t="shared" si="47"/>
        <v>3.1253681211060846</v>
      </c>
      <c r="N140" s="69">
        <f t="shared" si="47"/>
        <v>3.4301460664900345</v>
      </c>
      <c r="O140" s="69">
        <f t="shared" si="47"/>
        <v>3.770380829423662</v>
      </c>
      <c r="P140" s="69">
        <f t="shared" si="47"/>
        <v>4.1781723221824336</v>
      </c>
      <c r="Q140" s="69">
        <f t="shared" si="47"/>
        <v>4.3074751229435986</v>
      </c>
      <c r="R140" s="69">
        <f t="shared" si="47"/>
        <v>4.3943554930268256</v>
      </c>
      <c r="S140" s="69">
        <f t="shared" si="47"/>
        <v>4.5598350831088261</v>
      </c>
      <c r="T140" s="69">
        <f t="shared" si="47"/>
        <v>4.8438488555580914</v>
      </c>
      <c r="U140" s="69">
        <f t="shared" si="47"/>
        <v>4.9773872036339757</v>
      </c>
      <c r="V140" s="69">
        <f t="shared" si="47"/>
        <v>5.1741743563452305</v>
      </c>
      <c r="W140" s="69">
        <f t="shared" si="47"/>
        <v>5.3437168080355715</v>
      </c>
      <c r="X140" s="69">
        <f t="shared" si="47"/>
        <v>5.4539453802029749</v>
      </c>
      <c r="Y140" s="69">
        <f t="shared" si="47"/>
        <v>5.4748628001833719</v>
      </c>
      <c r="Z140" s="69">
        <f t="shared" si="47"/>
        <v>5.4706789211192017</v>
      </c>
      <c r="AA140" s="69">
        <f t="shared" si="47"/>
        <v>5.2972217305052078</v>
      </c>
      <c r="AB140" s="69">
        <f t="shared" si="47"/>
        <v>5.1419123790384349</v>
      </c>
      <c r="AC140" s="69">
        <f t="shared" si="47"/>
        <v>4.8530671803048593</v>
      </c>
      <c r="AD140" s="69">
        <f t="shared" si="47"/>
        <v>4.6806126372534536</v>
      </c>
      <c r="AE140" s="69">
        <f t="shared" si="47"/>
        <v>4.5493889587421954</v>
      </c>
      <c r="AF140" s="69">
        <f t="shared" si="47"/>
        <v>3.9931193133873917</v>
      </c>
      <c r="AG140" s="69">
        <f t="shared" si="47"/>
        <v>3.2569220770657625</v>
      </c>
      <c r="AH140" s="69">
        <f t="shared" si="47"/>
        <v>2.8266647570259558</v>
      </c>
      <c r="AI140" s="69">
        <f t="shared" si="47"/>
        <v>2.8877031040492369</v>
      </c>
      <c r="AJ140" s="69">
        <f t="shared" si="47"/>
        <v>2.9596356360901641</v>
      </c>
      <c r="AK140" s="66"/>
    </row>
    <row r="141" spans="2:37" ht="15.75" customHeight="1" x14ac:dyDescent="0.45">
      <c r="B141" s="66" t="s">
        <v>357</v>
      </c>
      <c r="C141" s="69">
        <f t="shared" si="45"/>
        <v>96.773244044616092</v>
      </c>
      <c r="D141" s="69">
        <f t="shared" ref="D141:AJ141" si="48">D61*$H$10*D$90</f>
        <v>99.770229707265557</v>
      </c>
      <c r="E141" s="69">
        <f t="shared" si="48"/>
        <v>102.63954066790653</v>
      </c>
      <c r="F141" s="69">
        <f t="shared" si="48"/>
        <v>104.5159389726398</v>
      </c>
      <c r="G141" s="69">
        <f t="shared" si="48"/>
        <v>102.77456036947065</v>
      </c>
      <c r="H141" s="69">
        <f t="shared" si="48"/>
        <v>101.61044954485969</v>
      </c>
      <c r="I141" s="69">
        <f t="shared" si="48"/>
        <v>101.24996784884013</v>
      </c>
      <c r="J141" s="69">
        <f t="shared" si="48"/>
        <v>100.93894033336714</v>
      </c>
      <c r="K141" s="69">
        <f t="shared" si="48"/>
        <v>100.64860475936156</v>
      </c>
      <c r="L141" s="69">
        <f t="shared" si="48"/>
        <v>100.40075189839969</v>
      </c>
      <c r="M141" s="69">
        <f t="shared" si="48"/>
        <v>99.748318989208443</v>
      </c>
      <c r="N141" s="69">
        <f t="shared" si="48"/>
        <v>99.196548835191237</v>
      </c>
      <c r="O141" s="69">
        <f t="shared" si="48"/>
        <v>98.452000722687629</v>
      </c>
      <c r="P141" s="69">
        <f t="shared" si="48"/>
        <v>97.834850065394875</v>
      </c>
      <c r="Q141" s="69">
        <f t="shared" si="48"/>
        <v>97.141395174015727</v>
      </c>
      <c r="R141" s="69">
        <f t="shared" si="48"/>
        <v>96.430498314896596</v>
      </c>
      <c r="S141" s="69">
        <f t="shared" si="48"/>
        <v>95.816716178987591</v>
      </c>
      <c r="T141" s="69">
        <f t="shared" si="48"/>
        <v>95.37705241322314</v>
      </c>
      <c r="U141" s="69">
        <f t="shared" si="48"/>
        <v>95.425575929421441</v>
      </c>
      <c r="V141" s="69">
        <f t="shared" si="48"/>
        <v>95.295909037564343</v>
      </c>
      <c r="W141" s="69">
        <f t="shared" si="48"/>
        <v>95.36648281604468</v>
      </c>
      <c r="X141" s="69">
        <f t="shared" si="48"/>
        <v>95.387389924285216</v>
      </c>
      <c r="Y141" s="69">
        <f t="shared" si="48"/>
        <v>95.390660657258593</v>
      </c>
      <c r="Z141" s="69">
        <f t="shared" si="48"/>
        <v>95.271259959983112</v>
      </c>
      <c r="AA141" s="69">
        <f t="shared" si="48"/>
        <v>95.309502849581307</v>
      </c>
      <c r="AB141" s="69">
        <f t="shared" si="48"/>
        <v>95.336771426916229</v>
      </c>
      <c r="AC141" s="69">
        <f t="shared" si="48"/>
        <v>95.354583335073826</v>
      </c>
      <c r="AD141" s="69">
        <f t="shared" si="48"/>
        <v>95.732219435320019</v>
      </c>
      <c r="AE141" s="69">
        <f t="shared" si="48"/>
        <v>96.031339237829755</v>
      </c>
      <c r="AF141" s="69">
        <f t="shared" si="48"/>
        <v>96.379721042636675</v>
      </c>
      <c r="AG141" s="69">
        <f t="shared" si="48"/>
        <v>96.756829758393451</v>
      </c>
      <c r="AH141" s="69">
        <f t="shared" si="48"/>
        <v>97.157704552150719</v>
      </c>
      <c r="AI141" s="69">
        <f t="shared" si="48"/>
        <v>97.449590012137108</v>
      </c>
      <c r="AJ141" s="69">
        <f t="shared" si="48"/>
        <v>97.800883024080136</v>
      </c>
      <c r="AK141" s="66"/>
    </row>
    <row r="142" spans="2:37" ht="15.75" customHeight="1" x14ac:dyDescent="0.45">
      <c r="B142" s="66" t="s">
        <v>359</v>
      </c>
      <c r="C142" s="69">
        <f t="shared" si="45"/>
        <v>42.139102415487102</v>
      </c>
      <c r="D142" s="69">
        <f t="shared" ref="D142:AJ142" si="49">D62*$H$10*D$90</f>
        <v>43.476258706573049</v>
      </c>
      <c r="E142" s="69">
        <f t="shared" si="49"/>
        <v>44.298016492107585</v>
      </c>
      <c r="F142" s="69">
        <f t="shared" si="49"/>
        <v>44.849944265894962</v>
      </c>
      <c r="G142" s="69">
        <f t="shared" si="49"/>
        <v>45.165462270840209</v>
      </c>
      <c r="H142" s="69">
        <f t="shared" si="49"/>
        <v>45.446895598714832</v>
      </c>
      <c r="I142" s="69">
        <f t="shared" si="49"/>
        <v>45.64349653445143</v>
      </c>
      <c r="J142" s="69">
        <f t="shared" si="49"/>
        <v>45.93302540292548</v>
      </c>
      <c r="K142" s="69">
        <f t="shared" si="49"/>
        <v>46.390341427135318</v>
      </c>
      <c r="L142" s="69">
        <f t="shared" si="49"/>
        <v>46.843682828754012</v>
      </c>
      <c r="M142" s="69">
        <f t="shared" si="49"/>
        <v>47.27488647636816</v>
      </c>
      <c r="N142" s="69">
        <f t="shared" si="49"/>
        <v>47.880532037302885</v>
      </c>
      <c r="O142" s="69">
        <f t="shared" si="49"/>
        <v>48.341757749663131</v>
      </c>
      <c r="P142" s="69">
        <f t="shared" si="49"/>
        <v>48.806329126929768</v>
      </c>
      <c r="Q142" s="69">
        <f t="shared" si="49"/>
        <v>49.291286715596641</v>
      </c>
      <c r="R142" s="69">
        <f t="shared" si="49"/>
        <v>49.764253691871041</v>
      </c>
      <c r="S142" s="69">
        <f t="shared" si="49"/>
        <v>50.238276161080776</v>
      </c>
      <c r="T142" s="69">
        <f t="shared" si="49"/>
        <v>50.735083011780766</v>
      </c>
      <c r="U142" s="69">
        <f t="shared" si="49"/>
        <v>51.216810106750053</v>
      </c>
      <c r="V142" s="69">
        <f t="shared" si="49"/>
        <v>51.6882409025337</v>
      </c>
      <c r="W142" s="69">
        <f t="shared" si="49"/>
        <v>52.167340383415393</v>
      </c>
      <c r="X142" s="69">
        <f t="shared" si="49"/>
        <v>52.655286585843875</v>
      </c>
      <c r="Y142" s="69">
        <f t="shared" si="49"/>
        <v>53.133194965693527</v>
      </c>
      <c r="Z142" s="69">
        <f t="shared" si="49"/>
        <v>53.615363679055164</v>
      </c>
      <c r="AA142" s="69">
        <f t="shared" si="49"/>
        <v>54.096557501984982</v>
      </c>
      <c r="AB142" s="69">
        <f t="shared" si="49"/>
        <v>54.584028714352243</v>
      </c>
      <c r="AC142" s="69">
        <f t="shared" si="49"/>
        <v>55.112432166342337</v>
      </c>
      <c r="AD142" s="69">
        <f t="shared" si="49"/>
        <v>55.646513442377341</v>
      </c>
      <c r="AE142" s="69">
        <f t="shared" si="49"/>
        <v>56.216547618185729</v>
      </c>
      <c r="AF142" s="69">
        <f t="shared" si="49"/>
        <v>56.783506397122544</v>
      </c>
      <c r="AG142" s="69">
        <f t="shared" si="49"/>
        <v>57.377593933631232</v>
      </c>
      <c r="AH142" s="69">
        <f t="shared" si="49"/>
        <v>57.967239286061549</v>
      </c>
      <c r="AI142" s="69">
        <f t="shared" si="49"/>
        <v>58.547031723012651</v>
      </c>
      <c r="AJ142" s="69">
        <f t="shared" si="49"/>
        <v>59.113390675914296</v>
      </c>
      <c r="AK142" s="66"/>
    </row>
    <row r="143" spans="2:37" ht="15.75" customHeight="1" x14ac:dyDescent="0.45">
      <c r="B143" s="66" t="s">
        <v>347</v>
      </c>
      <c r="C143" s="69">
        <f t="shared" si="45"/>
        <v>10.075268962262857</v>
      </c>
      <c r="D143" s="69">
        <f t="shared" ref="D143:AJ143" si="50">D63*$H$10*D$90</f>
        <v>9.531108325106965</v>
      </c>
      <c r="E143" s="69">
        <f t="shared" si="50"/>
        <v>10.041408765627938</v>
      </c>
      <c r="F143" s="69">
        <f t="shared" si="50"/>
        <v>5.5409959842356455</v>
      </c>
      <c r="G143" s="69">
        <f t="shared" si="50"/>
        <v>6.5578584320659381</v>
      </c>
      <c r="H143" s="69">
        <f t="shared" si="50"/>
        <v>8.652296284892282</v>
      </c>
      <c r="I143" s="69">
        <f t="shared" si="50"/>
        <v>9.0438587980441785</v>
      </c>
      <c r="J143" s="69">
        <f t="shared" si="50"/>
        <v>9.2406288099274541</v>
      </c>
      <c r="K143" s="69">
        <f t="shared" si="50"/>
        <v>9.4234919147553544</v>
      </c>
      <c r="L143" s="69">
        <f t="shared" si="50"/>
        <v>9.2608040163748999</v>
      </c>
      <c r="M143" s="69">
        <f t="shared" si="50"/>
        <v>9.1250684035369574</v>
      </c>
      <c r="N143" s="69">
        <f t="shared" si="50"/>
        <v>9.0479967338381471</v>
      </c>
      <c r="O143" s="69">
        <f t="shared" si="50"/>
        <v>9.0995172142905485</v>
      </c>
      <c r="P143" s="69">
        <f t="shared" si="50"/>
        <v>8.8027087731275859</v>
      </c>
      <c r="Q143" s="69">
        <f t="shared" si="50"/>
        <v>8.7585825632702328</v>
      </c>
      <c r="R143" s="69">
        <f t="shared" si="50"/>
        <v>8.734106589112308</v>
      </c>
      <c r="S143" s="69">
        <f t="shared" si="50"/>
        <v>8.7162341586436476</v>
      </c>
      <c r="T143" s="69">
        <f t="shared" si="50"/>
        <v>8.6659698665463587</v>
      </c>
      <c r="U143" s="69">
        <f t="shared" si="50"/>
        <v>8.1267952307049054</v>
      </c>
      <c r="V143" s="69">
        <f t="shared" si="50"/>
        <v>8.0899541824997989</v>
      </c>
      <c r="W143" s="69">
        <f t="shared" si="50"/>
        <v>7.9604590668977195</v>
      </c>
      <c r="X143" s="69">
        <f t="shared" si="50"/>
        <v>7.9205788865654343</v>
      </c>
      <c r="Y143" s="69">
        <f t="shared" si="50"/>
        <v>7.8848077866514998</v>
      </c>
      <c r="Z143" s="69">
        <f t="shared" si="50"/>
        <v>7.8558652266092244</v>
      </c>
      <c r="AA143" s="69">
        <f t="shared" si="50"/>
        <v>7.8148113980003986</v>
      </c>
      <c r="AB143" s="69">
        <f t="shared" si="50"/>
        <v>7.7400531381406932</v>
      </c>
      <c r="AC143" s="69">
        <f t="shared" si="50"/>
        <v>7.9748092063052214</v>
      </c>
      <c r="AD143" s="69">
        <f t="shared" si="50"/>
        <v>7.7225438387051835</v>
      </c>
      <c r="AE143" s="69">
        <f t="shared" si="50"/>
        <v>7.7207006827857203</v>
      </c>
      <c r="AF143" s="69">
        <f t="shared" si="50"/>
        <v>7.5905983644662456</v>
      </c>
      <c r="AG143" s="69">
        <f t="shared" si="50"/>
        <v>7.5781058571992963</v>
      </c>
      <c r="AH143" s="69">
        <f t="shared" si="50"/>
        <v>7.5788393266091445</v>
      </c>
      <c r="AI143" s="69">
        <f t="shared" si="50"/>
        <v>7.6044415859984751</v>
      </c>
      <c r="AJ143" s="69">
        <f t="shared" si="50"/>
        <v>7.5919428574964636</v>
      </c>
      <c r="AK143" s="66"/>
    </row>
    <row r="144" spans="2:37" ht="15.75" customHeight="1" x14ac:dyDescent="0.45">
      <c r="B144" s="66" t="s">
        <v>362</v>
      </c>
      <c r="C144" s="69">
        <f t="shared" si="45"/>
        <v>0.32578578665960023</v>
      </c>
      <c r="D144" s="69">
        <f t="shared" ref="D144:AJ144" si="51">D64*$H$10*D$90</f>
        <v>0.3314318608761378</v>
      </c>
      <c r="E144" s="69">
        <f t="shared" si="51"/>
        <v>0.33111045549831858</v>
      </c>
      <c r="F144" s="69">
        <f t="shared" si="51"/>
        <v>0.33085725215940759</v>
      </c>
      <c r="G144" s="69">
        <f t="shared" si="51"/>
        <v>0.33065020101291115</v>
      </c>
      <c r="H144" s="69">
        <f t="shared" si="51"/>
        <v>0.3304982558672846</v>
      </c>
      <c r="I144" s="69">
        <f t="shared" si="51"/>
        <v>0.33038125936813101</v>
      </c>
      <c r="J144" s="69">
        <f t="shared" si="51"/>
        <v>0.3302976730222566</v>
      </c>
      <c r="K144" s="69">
        <f t="shared" si="51"/>
        <v>0.33024575378851428</v>
      </c>
      <c r="L144" s="69">
        <f t="shared" si="51"/>
        <v>0.33018077090433084</v>
      </c>
      <c r="M144" s="69">
        <f t="shared" si="51"/>
        <v>0.33015251172878213</v>
      </c>
      <c r="N144" s="69">
        <f t="shared" si="51"/>
        <v>0.3301301750688756</v>
      </c>
      <c r="O144" s="69">
        <f t="shared" si="51"/>
        <v>0.33012725026980144</v>
      </c>
      <c r="P144" s="69">
        <f t="shared" si="51"/>
        <v>0.33012317418635706</v>
      </c>
      <c r="Q144" s="69">
        <f t="shared" si="51"/>
        <v>0.33013070296389968</v>
      </c>
      <c r="R144" s="69">
        <f t="shared" si="51"/>
        <v>0.33013620677082794</v>
      </c>
      <c r="S144" s="69">
        <f t="shared" si="51"/>
        <v>0.33014436145218162</v>
      </c>
      <c r="T144" s="69">
        <f t="shared" si="51"/>
        <v>0.33016753923511249</v>
      </c>
      <c r="U144" s="69">
        <f t="shared" si="51"/>
        <v>0.33018450497469382</v>
      </c>
      <c r="V144" s="69">
        <f t="shared" si="51"/>
        <v>0.33021682981906242</v>
      </c>
      <c r="W144" s="69">
        <f t="shared" si="51"/>
        <v>0.33025941401672587</v>
      </c>
      <c r="X144" s="69">
        <f t="shared" si="51"/>
        <v>0.33029170200791425</v>
      </c>
      <c r="Y144" s="69">
        <f t="shared" si="51"/>
        <v>0.33034282044636609</v>
      </c>
      <c r="Z144" s="69">
        <f t="shared" si="51"/>
        <v>0.33038740333956107</v>
      </c>
      <c r="AA144" s="69">
        <f t="shared" si="51"/>
        <v>0.3304343090577278</v>
      </c>
      <c r="AB144" s="69">
        <f t="shared" si="51"/>
        <v>0.33049212547534546</v>
      </c>
      <c r="AC144" s="69">
        <f t="shared" si="51"/>
        <v>0.33054965495343924</v>
      </c>
      <c r="AD144" s="69">
        <f t="shared" si="51"/>
        <v>0.33060563084666017</v>
      </c>
      <c r="AE144" s="69">
        <f t="shared" si="51"/>
        <v>0.33066676422771762</v>
      </c>
      <c r="AF144" s="69">
        <f t="shared" si="51"/>
        <v>0.33071765730052843</v>
      </c>
      <c r="AG144" s="69">
        <f t="shared" si="51"/>
        <v>0.33078267655743021</v>
      </c>
      <c r="AH144" s="69">
        <f t="shared" si="51"/>
        <v>0.33083869845387615</v>
      </c>
      <c r="AI144" s="69">
        <f t="shared" si="51"/>
        <v>0.3308967813373116</v>
      </c>
      <c r="AJ144" s="69">
        <f t="shared" si="51"/>
        <v>0.33094330273724354</v>
      </c>
      <c r="AK144" s="66"/>
    </row>
    <row r="145" spans="2:37" ht="15.75" customHeight="1" x14ac:dyDescent="0.45">
      <c r="B145" s="66" t="s">
        <v>364</v>
      </c>
      <c r="C145" s="69">
        <f t="shared" si="45"/>
        <v>0.10102374868096663</v>
      </c>
      <c r="D145" s="69">
        <f t="shared" ref="D145:AJ145" si="52">D65*$H$10*D$90</f>
        <v>0.11348156071085101</v>
      </c>
      <c r="E145" s="69">
        <f t="shared" si="52"/>
        <v>0.11444152866887342</v>
      </c>
      <c r="F145" s="69">
        <f t="shared" si="52"/>
        <v>0.11705608598194114</v>
      </c>
      <c r="G145" s="69">
        <f t="shared" si="52"/>
        <v>0.11669339713612921</v>
      </c>
      <c r="H145" s="69">
        <f t="shared" si="52"/>
        <v>0.11602366798303468</v>
      </c>
      <c r="I145" s="69">
        <f t="shared" si="52"/>
        <v>0.1161001592674126</v>
      </c>
      <c r="J145" s="69">
        <f t="shared" si="52"/>
        <v>0.115648775611243</v>
      </c>
      <c r="K145" s="69">
        <f t="shared" si="52"/>
        <v>0.11514718311676982</v>
      </c>
      <c r="L145" s="69">
        <f t="shared" si="52"/>
        <v>0.11462996889454438</v>
      </c>
      <c r="M145" s="69">
        <f t="shared" si="52"/>
        <v>0.11494964515665534</v>
      </c>
      <c r="N145" s="69">
        <f t="shared" si="52"/>
        <v>0.11472124735618985</v>
      </c>
      <c r="O145" s="69">
        <f t="shared" si="52"/>
        <v>0.11500959736248642</v>
      </c>
      <c r="P145" s="69">
        <f t="shared" si="52"/>
        <v>0.11501134291447228</v>
      </c>
      <c r="Q145" s="69">
        <f t="shared" si="52"/>
        <v>0.11489014545477955</v>
      </c>
      <c r="R145" s="69">
        <f t="shared" si="52"/>
        <v>0.11584249457386435</v>
      </c>
      <c r="S145" s="69">
        <f t="shared" si="52"/>
        <v>0.11692676058687036</v>
      </c>
      <c r="T145" s="69">
        <f t="shared" si="52"/>
        <v>0.11855646878752434</v>
      </c>
      <c r="U145" s="69">
        <f t="shared" si="52"/>
        <v>0.12059259590786264</v>
      </c>
      <c r="V145" s="69">
        <f t="shared" si="52"/>
        <v>0.12305899073141138</v>
      </c>
      <c r="W145" s="69">
        <f t="shared" si="52"/>
        <v>0.12578822579226548</v>
      </c>
      <c r="X145" s="69">
        <f t="shared" si="52"/>
        <v>0.12893847204956294</v>
      </c>
      <c r="Y145" s="69">
        <f t="shared" si="52"/>
        <v>0.13229554118252165</v>
      </c>
      <c r="Z145" s="69">
        <f t="shared" si="52"/>
        <v>0.13589398141187412</v>
      </c>
      <c r="AA145" s="69">
        <f t="shared" si="52"/>
        <v>0.1398023415804428</v>
      </c>
      <c r="AB145" s="69">
        <f t="shared" si="52"/>
        <v>0.1439100574800258</v>
      </c>
      <c r="AC145" s="69">
        <f t="shared" si="52"/>
        <v>0.14797762842626666</v>
      </c>
      <c r="AD145" s="69">
        <f t="shared" si="52"/>
        <v>0.15232725595674432</v>
      </c>
      <c r="AE145" s="69">
        <f t="shared" si="52"/>
        <v>0.15708662431464296</v>
      </c>
      <c r="AF145" s="69">
        <f t="shared" si="52"/>
        <v>0.1620857646108067</v>
      </c>
      <c r="AG145" s="69">
        <f t="shared" si="52"/>
        <v>0.16796260724720638</v>
      </c>
      <c r="AH145" s="69">
        <f t="shared" si="52"/>
        <v>0.17292424475840928</v>
      </c>
      <c r="AI145" s="69">
        <f t="shared" si="52"/>
        <v>0.1785921081913292</v>
      </c>
      <c r="AJ145" s="69">
        <f t="shared" si="52"/>
        <v>0.18488238379823496</v>
      </c>
      <c r="AK145" s="66"/>
    </row>
    <row r="146" spans="2:37" ht="15.75" customHeight="1" x14ac:dyDescent="0.45">
      <c r="B146" s="66" t="s">
        <v>339</v>
      </c>
      <c r="C146" s="69">
        <f t="shared" si="45"/>
        <v>1.9573935681720918</v>
      </c>
      <c r="D146" s="69">
        <f t="shared" ref="D146:AJ146" si="53">D66*$H$10*D$90</f>
        <v>1.9785168194688756</v>
      </c>
      <c r="E146" s="69">
        <f t="shared" si="53"/>
        <v>1.9689031201654486</v>
      </c>
      <c r="F146" s="69">
        <f t="shared" si="53"/>
        <v>1.9616145125257411</v>
      </c>
      <c r="G146" s="69">
        <f t="shared" si="53"/>
        <v>1.9547611946311216</v>
      </c>
      <c r="H146" s="69">
        <f t="shared" si="53"/>
        <v>1.9453485592882584</v>
      </c>
      <c r="I146" s="69">
        <f t="shared" si="53"/>
        <v>1.9371571627754327</v>
      </c>
      <c r="J146" s="69">
        <f t="shared" si="53"/>
        <v>1.9296763930855916</v>
      </c>
      <c r="K146" s="69">
        <f t="shared" si="53"/>
        <v>1.9219477148158701</v>
      </c>
      <c r="L146" s="69">
        <f t="shared" si="53"/>
        <v>1.9146086699506986</v>
      </c>
      <c r="M146" s="69">
        <f t="shared" si="53"/>
        <v>1.9077616193181755</v>
      </c>
      <c r="N146" s="69">
        <f t="shared" si="53"/>
        <v>1.9018251530213874</v>
      </c>
      <c r="O146" s="69">
        <f t="shared" si="53"/>
        <v>1.8966644654335327</v>
      </c>
      <c r="P146" s="69">
        <f t="shared" si="53"/>
        <v>1.8928141307393915</v>
      </c>
      <c r="Q146" s="69">
        <f t="shared" si="53"/>
        <v>1.8910631913443448</v>
      </c>
      <c r="R146" s="69">
        <f t="shared" si="53"/>
        <v>1.8890886207433626</v>
      </c>
      <c r="S146" s="69">
        <f t="shared" si="53"/>
        <v>1.8877514343381789</v>
      </c>
      <c r="T146" s="69">
        <f t="shared" si="53"/>
        <v>1.8882410069747857</v>
      </c>
      <c r="U146" s="69">
        <f t="shared" si="53"/>
        <v>1.8884823693518886</v>
      </c>
      <c r="V146" s="69">
        <f t="shared" si="53"/>
        <v>1.8886228053905152</v>
      </c>
      <c r="W146" s="69">
        <f t="shared" si="53"/>
        <v>1.8892758040345996</v>
      </c>
      <c r="X146" s="69">
        <f t="shared" si="53"/>
        <v>1.8900944728983267</v>
      </c>
      <c r="Y146" s="69">
        <f t="shared" si="53"/>
        <v>1.8907530583229026</v>
      </c>
      <c r="Z146" s="69">
        <f t="shared" si="53"/>
        <v>1.8915491877216934</v>
      </c>
      <c r="AA146" s="69">
        <f t="shared" si="53"/>
        <v>1.8923652815910579</v>
      </c>
      <c r="AB146" s="69">
        <f t="shared" si="53"/>
        <v>1.8938232307158116</v>
      </c>
      <c r="AC146" s="69">
        <f t="shared" si="53"/>
        <v>1.8952438216498582</v>
      </c>
      <c r="AD146" s="69">
        <f t="shared" si="53"/>
        <v>1.8972576902527483</v>
      </c>
      <c r="AE146" s="69">
        <f t="shared" si="53"/>
        <v>1.8993880848624698</v>
      </c>
      <c r="AF146" s="69">
        <f t="shared" si="53"/>
        <v>1.9012761380257202</v>
      </c>
      <c r="AG146" s="69">
        <f t="shared" si="53"/>
        <v>1.9026693252092231</v>
      </c>
      <c r="AH146" s="69">
        <f t="shared" si="53"/>
        <v>1.9034260227190116</v>
      </c>
      <c r="AI146" s="69">
        <f t="shared" si="53"/>
        <v>1.9043733475342643</v>
      </c>
      <c r="AJ146" s="69">
        <f t="shared" si="53"/>
        <v>1.9051571493779587</v>
      </c>
      <c r="AK146" s="66"/>
    </row>
    <row r="147" spans="2:37" ht="15.75" customHeight="1" x14ac:dyDescent="0.45">
      <c r="B147" s="66" t="s">
        <v>367</v>
      </c>
      <c r="C147" s="69">
        <f t="shared" si="45"/>
        <v>392.81087139499289</v>
      </c>
      <c r="D147" s="69">
        <f t="shared" ref="D147:AJ147" si="54">D67*$H$10*D$90</f>
        <v>400.74515688894701</v>
      </c>
      <c r="E147" s="69">
        <f t="shared" si="54"/>
        <v>403.63180795792908</v>
      </c>
      <c r="F147" s="69">
        <f t="shared" si="54"/>
        <v>398.83520427393694</v>
      </c>
      <c r="G147" s="69">
        <f t="shared" si="54"/>
        <v>394.45370404515262</v>
      </c>
      <c r="H147" s="69">
        <f t="shared" si="54"/>
        <v>390.99949321514356</v>
      </c>
      <c r="I147" s="69">
        <f t="shared" si="54"/>
        <v>385.88199106558426</v>
      </c>
      <c r="J147" s="69">
        <f t="shared" si="54"/>
        <v>380.43764512754541</v>
      </c>
      <c r="K147" s="69">
        <f t="shared" si="54"/>
        <v>374.98536222754711</v>
      </c>
      <c r="L147" s="69">
        <f t="shared" si="54"/>
        <v>370.46708716583146</v>
      </c>
      <c r="M147" s="69">
        <f t="shared" si="54"/>
        <v>365.986681950665</v>
      </c>
      <c r="N147" s="69">
        <f t="shared" si="54"/>
        <v>362.22674763726724</v>
      </c>
      <c r="O147" s="69">
        <f t="shared" si="54"/>
        <v>358.2864608933059</v>
      </c>
      <c r="P147" s="69">
        <f t="shared" si="54"/>
        <v>354.37843535028742</v>
      </c>
      <c r="Q147" s="69">
        <f t="shared" si="54"/>
        <v>350.9612158755412</v>
      </c>
      <c r="R147" s="69">
        <f t="shared" si="54"/>
        <v>347.76137744009293</v>
      </c>
      <c r="S147" s="69">
        <f t="shared" si="54"/>
        <v>344.90935010738502</v>
      </c>
      <c r="T147" s="69">
        <f t="shared" si="54"/>
        <v>342.5073346365906</v>
      </c>
      <c r="U147" s="69">
        <f t="shared" si="54"/>
        <v>340.31045239811175</v>
      </c>
      <c r="V147" s="69">
        <f t="shared" si="54"/>
        <v>339.00985982973265</v>
      </c>
      <c r="W147" s="69">
        <f t="shared" si="54"/>
        <v>338.20357722270205</v>
      </c>
      <c r="X147" s="69">
        <f t="shared" si="54"/>
        <v>337.78864369897747</v>
      </c>
      <c r="Y147" s="69">
        <f t="shared" si="54"/>
        <v>337.57641362974937</v>
      </c>
      <c r="Z147" s="69">
        <f t="shared" si="54"/>
        <v>337.5027903121611</v>
      </c>
      <c r="AA147" s="69">
        <f t="shared" si="54"/>
        <v>337.77572172140617</v>
      </c>
      <c r="AB147" s="69">
        <f t="shared" si="54"/>
        <v>338.20502272619694</v>
      </c>
      <c r="AC147" s="69">
        <f t="shared" si="54"/>
        <v>339.18685839604967</v>
      </c>
      <c r="AD147" s="69">
        <f t="shared" si="54"/>
        <v>340.1812380052865</v>
      </c>
      <c r="AE147" s="69">
        <f t="shared" si="54"/>
        <v>341.49115099927025</v>
      </c>
      <c r="AF147" s="69">
        <f t="shared" si="54"/>
        <v>342.89714567384584</v>
      </c>
      <c r="AG147" s="69">
        <f t="shared" si="54"/>
        <v>344.57772081338896</v>
      </c>
      <c r="AH147" s="69">
        <f t="shared" si="54"/>
        <v>346.24800687391286</v>
      </c>
      <c r="AI147" s="69">
        <f t="shared" si="54"/>
        <v>347.77910429904125</v>
      </c>
      <c r="AJ147" s="69">
        <f t="shared" si="54"/>
        <v>349.33406834935823</v>
      </c>
      <c r="AK147" s="66"/>
    </row>
    <row r="148" spans="2:37" ht="15.75" customHeight="1" x14ac:dyDescent="0.45">
      <c r="B148" s="66" t="s">
        <v>369</v>
      </c>
      <c r="C148" s="69">
        <f t="shared" si="45"/>
        <v>0</v>
      </c>
      <c r="D148" s="69">
        <f t="shared" ref="D148:AJ148" si="55">D68*$H$10*D$90</f>
        <v>0</v>
      </c>
      <c r="E148" s="69">
        <f t="shared" si="55"/>
        <v>0</v>
      </c>
      <c r="F148" s="69">
        <f t="shared" si="55"/>
        <v>0</v>
      </c>
      <c r="G148" s="69">
        <f t="shared" si="55"/>
        <v>0</v>
      </c>
      <c r="H148" s="69">
        <f t="shared" si="55"/>
        <v>0</v>
      </c>
      <c r="I148" s="69">
        <f t="shared" si="55"/>
        <v>0</v>
      </c>
      <c r="J148" s="69">
        <f t="shared" si="55"/>
        <v>0</v>
      </c>
      <c r="K148" s="69">
        <f t="shared" si="55"/>
        <v>0</v>
      </c>
      <c r="L148" s="69">
        <f t="shared" si="55"/>
        <v>0</v>
      </c>
      <c r="M148" s="69">
        <f t="shared" si="55"/>
        <v>0</v>
      </c>
      <c r="N148" s="69">
        <f t="shared" si="55"/>
        <v>0</v>
      </c>
      <c r="O148" s="69">
        <f t="shared" si="55"/>
        <v>0</v>
      </c>
      <c r="P148" s="69">
        <f t="shared" si="55"/>
        <v>0</v>
      </c>
      <c r="Q148" s="69">
        <f t="shared" si="55"/>
        <v>0</v>
      </c>
      <c r="R148" s="69">
        <f t="shared" si="55"/>
        <v>0</v>
      </c>
      <c r="S148" s="69">
        <f t="shared" si="55"/>
        <v>0</v>
      </c>
      <c r="T148" s="69">
        <f t="shared" si="55"/>
        <v>0</v>
      </c>
      <c r="U148" s="69">
        <f t="shared" si="55"/>
        <v>0</v>
      </c>
      <c r="V148" s="69">
        <f t="shared" si="55"/>
        <v>0</v>
      </c>
      <c r="W148" s="69">
        <f t="shared" si="55"/>
        <v>0</v>
      </c>
      <c r="X148" s="69">
        <f t="shared" si="55"/>
        <v>0</v>
      </c>
      <c r="Y148" s="69">
        <f t="shared" si="55"/>
        <v>0</v>
      </c>
      <c r="Z148" s="69">
        <f t="shared" si="55"/>
        <v>0</v>
      </c>
      <c r="AA148" s="69">
        <f t="shared" si="55"/>
        <v>0</v>
      </c>
      <c r="AB148" s="69">
        <f t="shared" si="55"/>
        <v>0</v>
      </c>
      <c r="AC148" s="69">
        <f t="shared" si="55"/>
        <v>0</v>
      </c>
      <c r="AD148" s="69">
        <f t="shared" si="55"/>
        <v>0</v>
      </c>
      <c r="AE148" s="69">
        <f t="shared" si="55"/>
        <v>0</v>
      </c>
      <c r="AF148" s="69">
        <f t="shared" si="55"/>
        <v>0</v>
      </c>
      <c r="AG148" s="69">
        <f t="shared" si="55"/>
        <v>0</v>
      </c>
      <c r="AH148" s="69">
        <f t="shared" si="55"/>
        <v>0</v>
      </c>
      <c r="AI148" s="69">
        <f t="shared" si="55"/>
        <v>0</v>
      </c>
      <c r="AJ148" s="69">
        <f t="shared" si="55"/>
        <v>0</v>
      </c>
      <c r="AK148" s="66"/>
    </row>
    <row r="149" spans="2:37" ht="15.75" customHeight="1" x14ac:dyDescent="0.45">
      <c r="B149" s="66" t="s">
        <v>371</v>
      </c>
      <c r="C149" s="69">
        <f t="shared" si="45"/>
        <v>0.51857217595263094</v>
      </c>
      <c r="D149" s="69">
        <f t="shared" ref="D149:AJ149" si="56">D69*$H$10*D$90</f>
        <v>0.62560119603877218</v>
      </c>
      <c r="E149" s="69">
        <f t="shared" si="56"/>
        <v>0.80450912002173869</v>
      </c>
      <c r="F149" s="69">
        <f t="shared" si="56"/>
        <v>1.0173263810328932</v>
      </c>
      <c r="G149" s="69">
        <f t="shared" si="56"/>
        <v>1.2655622840030165</v>
      </c>
      <c r="H149" s="69">
        <f t="shared" si="56"/>
        <v>1.523415287360492</v>
      </c>
      <c r="I149" s="69">
        <f t="shared" si="56"/>
        <v>1.7782540882049274</v>
      </c>
      <c r="J149" s="69">
        <f t="shared" si="56"/>
        <v>2.0369565200859596</v>
      </c>
      <c r="K149" s="69">
        <f t="shared" si="56"/>
        <v>2.3021341234076043</v>
      </c>
      <c r="L149" s="69">
        <f t="shared" si="56"/>
        <v>2.5586788070572335</v>
      </c>
      <c r="M149" s="69">
        <f t="shared" si="56"/>
        <v>2.8062962611924536</v>
      </c>
      <c r="N149" s="69">
        <f t="shared" si="56"/>
        <v>3.0496281561463605</v>
      </c>
      <c r="O149" s="69">
        <f t="shared" si="56"/>
        <v>3.294244053413204</v>
      </c>
      <c r="P149" s="69">
        <f t="shared" si="56"/>
        <v>3.5432181629953496</v>
      </c>
      <c r="Q149" s="69">
        <f t="shared" si="56"/>
        <v>3.7999240406964674</v>
      </c>
      <c r="R149" s="69">
        <f t="shared" si="56"/>
        <v>4.0644671589212713</v>
      </c>
      <c r="S149" s="69">
        <f t="shared" si="56"/>
        <v>4.3459921893459663</v>
      </c>
      <c r="T149" s="69">
        <f t="shared" si="56"/>
        <v>4.6095598415080294</v>
      </c>
      <c r="U149" s="69">
        <f t="shared" si="56"/>
        <v>4.8573648714885858</v>
      </c>
      <c r="V149" s="69">
        <f t="shared" si="56"/>
        <v>5.1164663572650975</v>
      </c>
      <c r="W149" s="69">
        <f t="shared" si="56"/>
        <v>5.3784685952508218</v>
      </c>
      <c r="X149" s="69">
        <f t="shared" si="56"/>
        <v>5.6427707680783472</v>
      </c>
      <c r="Y149" s="69">
        <f t="shared" si="56"/>
        <v>5.9114156097227788</v>
      </c>
      <c r="Z149" s="69">
        <f t="shared" si="56"/>
        <v>6.1832236656867972</v>
      </c>
      <c r="AA149" s="69">
        <f t="shared" si="56"/>
        <v>6.4519506849722053</v>
      </c>
      <c r="AB149" s="69">
        <f t="shared" si="56"/>
        <v>6.7197431265241097</v>
      </c>
      <c r="AC149" s="69">
        <f t="shared" si="56"/>
        <v>6.9868695982652707</v>
      </c>
      <c r="AD149" s="69">
        <f t="shared" si="56"/>
        <v>7.2532806077335312</v>
      </c>
      <c r="AE149" s="69">
        <f t="shared" si="56"/>
        <v>7.5171149501218473</v>
      </c>
      <c r="AF149" s="69">
        <f t="shared" si="56"/>
        <v>7.7827646999922226</v>
      </c>
      <c r="AG149" s="69">
        <f t="shared" si="56"/>
        <v>8.0468103629517085</v>
      </c>
      <c r="AH149" s="69">
        <f t="shared" si="56"/>
        <v>8.3089014244657893</v>
      </c>
      <c r="AI149" s="69">
        <f t="shared" si="56"/>
        <v>8.5705422559939795</v>
      </c>
      <c r="AJ149" s="69">
        <f t="shared" si="56"/>
        <v>8.8290314741143465</v>
      </c>
      <c r="AK149" s="66"/>
    </row>
    <row r="150" spans="2:37" ht="15.75" customHeight="1" x14ac:dyDescent="0.45">
      <c r="B150" s="66" t="s">
        <v>373</v>
      </c>
      <c r="C150" s="69">
        <f t="shared" si="45"/>
        <v>1.0347936894660996</v>
      </c>
      <c r="D150" s="69">
        <f t="shared" ref="D150:AJ150" si="57">D70*$H$10*D$90</f>
        <v>1.1983873473319271</v>
      </c>
      <c r="E150" s="69">
        <f t="shared" si="57"/>
        <v>1.3311961421226892</v>
      </c>
      <c r="F150" s="69">
        <f t="shared" si="57"/>
        <v>1.4105839009592147</v>
      </c>
      <c r="G150" s="69">
        <f t="shared" si="57"/>
        <v>1.9292981020273556</v>
      </c>
      <c r="H150" s="69">
        <f t="shared" si="57"/>
        <v>1.8297266049089054</v>
      </c>
      <c r="I150" s="69">
        <f t="shared" si="57"/>
        <v>1.9106997398858523</v>
      </c>
      <c r="J150" s="69">
        <f t="shared" si="57"/>
        <v>1.9998093135584765</v>
      </c>
      <c r="K150" s="69">
        <f t="shared" si="57"/>
        <v>2.0678292693246996</v>
      </c>
      <c r="L150" s="69">
        <f t="shared" si="57"/>
        <v>2.208695533271622</v>
      </c>
      <c r="M150" s="69">
        <f t="shared" si="57"/>
        <v>2.4241569996219692</v>
      </c>
      <c r="N150" s="69">
        <f t="shared" si="57"/>
        <v>2.6035117199675306</v>
      </c>
      <c r="O150" s="69">
        <f t="shared" si="57"/>
        <v>2.7729042494322833</v>
      </c>
      <c r="P150" s="69">
        <f t="shared" si="57"/>
        <v>3.0203004122063248</v>
      </c>
      <c r="Q150" s="69">
        <f t="shared" si="57"/>
        <v>3.2380207122002087</v>
      </c>
      <c r="R150" s="69">
        <f t="shared" si="57"/>
        <v>3.4408800474362353</v>
      </c>
      <c r="S150" s="69">
        <f t="shared" si="57"/>
        <v>3.6403686169100431</v>
      </c>
      <c r="T150" s="69">
        <f t="shared" si="57"/>
        <v>3.8532058270675025</v>
      </c>
      <c r="U150" s="69">
        <f t="shared" si="57"/>
        <v>4.1760291304061408</v>
      </c>
      <c r="V150" s="69">
        <f t="shared" si="57"/>
        <v>4.4306510982045335</v>
      </c>
      <c r="W150" s="69">
        <f t="shared" si="57"/>
        <v>4.6753280384955449</v>
      </c>
      <c r="X150" s="69">
        <f t="shared" si="57"/>
        <v>4.9385293158445531</v>
      </c>
      <c r="Y150" s="69">
        <f t="shared" si="57"/>
        <v>5.2139577881516219</v>
      </c>
      <c r="Z150" s="69">
        <f t="shared" si="57"/>
        <v>5.4806640969375673</v>
      </c>
      <c r="AA150" s="69">
        <f t="shared" si="57"/>
        <v>5.7650673888805724</v>
      </c>
      <c r="AB150" s="69">
        <f t="shared" si="57"/>
        <v>6.0847599033019133</v>
      </c>
      <c r="AC150" s="69">
        <f t="shared" si="57"/>
        <v>6.3017775309747863</v>
      </c>
      <c r="AD150" s="69">
        <f t="shared" si="57"/>
        <v>6.6218703620931958</v>
      </c>
      <c r="AE150" s="69">
        <f t="shared" si="57"/>
        <v>6.9272772168508796</v>
      </c>
      <c r="AF150" s="69">
        <f t="shared" si="57"/>
        <v>7.247625648251355</v>
      </c>
      <c r="AG150" s="69">
        <f t="shared" si="57"/>
        <v>7.5587170279285019</v>
      </c>
      <c r="AH150" s="69">
        <f t="shared" si="57"/>
        <v>7.8676233421297654</v>
      </c>
      <c r="AI150" s="69">
        <f t="shared" si="57"/>
        <v>8.1747376502610702</v>
      </c>
      <c r="AJ150" s="69">
        <f t="shared" si="57"/>
        <v>8.5107069425446209</v>
      </c>
      <c r="AK150" s="66"/>
    </row>
    <row r="151" spans="2:37" ht="15.75" customHeight="1" x14ac:dyDescent="0.45">
      <c r="B151" s="66" t="s">
        <v>375</v>
      </c>
      <c r="C151" s="69">
        <f t="shared" si="45"/>
        <v>4.167487782128703E-3</v>
      </c>
      <c r="D151" s="69">
        <f t="shared" ref="D151:AJ151" si="58">D71*$H$10*D$90</f>
        <v>9.0350554538235848E-3</v>
      </c>
      <c r="E151" s="69">
        <f t="shared" si="58"/>
        <v>1.7512617122262042E-2</v>
      </c>
      <c r="F151" s="69">
        <f t="shared" si="58"/>
        <v>3.0791199524685824E-2</v>
      </c>
      <c r="G151" s="69">
        <f t="shared" si="58"/>
        <v>5.3623160271228938E-2</v>
      </c>
      <c r="H151" s="69">
        <f t="shared" si="58"/>
        <v>8.4531491206078502E-2</v>
      </c>
      <c r="I151" s="69">
        <f t="shared" si="58"/>
        <v>0.11413075356163993</v>
      </c>
      <c r="J151" s="69">
        <f t="shared" si="58"/>
        <v>0.14537351199164261</v>
      </c>
      <c r="K151" s="69">
        <f t="shared" si="58"/>
        <v>0.17818479007491414</v>
      </c>
      <c r="L151" s="69">
        <f t="shared" si="58"/>
        <v>0.20891536343451825</v>
      </c>
      <c r="M151" s="69">
        <f t="shared" si="58"/>
        <v>0.2372379070709309</v>
      </c>
      <c r="N151" s="69">
        <f t="shared" si="58"/>
        <v>0.26193284708659548</v>
      </c>
      <c r="O151" s="69">
        <f t="shared" si="58"/>
        <v>0.2850850448997132</v>
      </c>
      <c r="P151" s="69">
        <f t="shared" si="58"/>
        <v>0.30628553876168985</v>
      </c>
      <c r="Q151" s="69">
        <f t="shared" si="58"/>
        <v>0.32540817628025492</v>
      </c>
      <c r="R151" s="69">
        <f t="shared" si="58"/>
        <v>0.34029075019218774</v>
      </c>
      <c r="S151" s="69">
        <f t="shared" si="58"/>
        <v>0.35173422946715466</v>
      </c>
      <c r="T151" s="69">
        <f t="shared" si="58"/>
        <v>0.36171279816801472</v>
      </c>
      <c r="U151" s="69">
        <f t="shared" si="58"/>
        <v>0.37016908374560603</v>
      </c>
      <c r="V151" s="69">
        <f t="shared" si="58"/>
        <v>0.37795269256652658</v>
      </c>
      <c r="W151" s="69">
        <f t="shared" si="58"/>
        <v>0.38414505282653499</v>
      </c>
      <c r="X151" s="69">
        <f t="shared" si="58"/>
        <v>0.38931614859286701</v>
      </c>
      <c r="Y151" s="69">
        <f t="shared" si="58"/>
        <v>0.39404444357994733</v>
      </c>
      <c r="Z151" s="69">
        <f t="shared" si="58"/>
        <v>0.39853600186142318</v>
      </c>
      <c r="AA151" s="69">
        <f t="shared" si="58"/>
        <v>0.402028680039002</v>
      </c>
      <c r="AB151" s="69">
        <f t="shared" si="58"/>
        <v>0.40520811876169066</v>
      </c>
      <c r="AC151" s="69">
        <f t="shared" si="58"/>
        <v>0.40800302410742656</v>
      </c>
      <c r="AD151" s="69">
        <f t="shared" si="58"/>
        <v>0.41043382502922637</v>
      </c>
      <c r="AE151" s="69">
        <f t="shared" si="58"/>
        <v>0.41246760516791631</v>
      </c>
      <c r="AF151" s="69">
        <f t="shared" si="58"/>
        <v>0.41441800482070229</v>
      </c>
      <c r="AG151" s="69">
        <f t="shared" si="58"/>
        <v>0.41655489340254886</v>
      </c>
      <c r="AH151" s="69">
        <f t="shared" si="58"/>
        <v>0.4190126738173014</v>
      </c>
      <c r="AI151" s="69">
        <f t="shared" si="58"/>
        <v>0.42172068732304585</v>
      </c>
      <c r="AJ151" s="69">
        <f t="shared" si="58"/>
        <v>0.42472846845558376</v>
      </c>
      <c r="AK151" s="66"/>
    </row>
    <row r="152" spans="2:37" ht="15.75" customHeight="1" x14ac:dyDescent="0.45">
      <c r="B152" s="66" t="s">
        <v>377</v>
      </c>
      <c r="C152" s="69">
        <f t="shared" si="45"/>
        <v>9.8240708281439364</v>
      </c>
      <c r="D152" s="69">
        <f t="shared" ref="D152:AJ152" si="59">D72*$H$10*D$90</f>
        <v>10.376897857568647</v>
      </c>
      <c r="E152" s="69">
        <f t="shared" si="59"/>
        <v>10.177875408845862</v>
      </c>
      <c r="F152" s="69">
        <f t="shared" si="59"/>
        <v>9.9207609543735966</v>
      </c>
      <c r="G152" s="69">
        <f t="shared" si="59"/>
        <v>9.7274040508676478</v>
      </c>
      <c r="H152" s="69">
        <f t="shared" si="59"/>
        <v>9.5494587251568746</v>
      </c>
      <c r="I152" s="69">
        <f t="shared" si="59"/>
        <v>9.4415436091917009</v>
      </c>
      <c r="J152" s="69">
        <f t="shared" si="59"/>
        <v>9.4580333054073531</v>
      </c>
      <c r="K152" s="69">
        <f t="shared" si="59"/>
        <v>9.6341764299978454</v>
      </c>
      <c r="L152" s="69">
        <f t="shared" si="59"/>
        <v>9.6945033897150203</v>
      </c>
      <c r="M152" s="69">
        <f t="shared" si="59"/>
        <v>9.8037850991288913</v>
      </c>
      <c r="N152" s="69">
        <f t="shared" si="59"/>
        <v>9.9373492145333184</v>
      </c>
      <c r="O152" s="69">
        <f t="shared" si="59"/>
        <v>10.045681514091175</v>
      </c>
      <c r="P152" s="69">
        <f t="shared" si="59"/>
        <v>10.077903393147194</v>
      </c>
      <c r="Q152" s="69">
        <f t="shared" si="59"/>
        <v>10.114621986544771</v>
      </c>
      <c r="R152" s="69">
        <f t="shared" si="59"/>
        <v>10.220950373999971</v>
      </c>
      <c r="S152" s="69">
        <f t="shared" si="59"/>
        <v>10.231062745159386</v>
      </c>
      <c r="T152" s="69">
        <f t="shared" si="59"/>
        <v>10.280259067876386</v>
      </c>
      <c r="U152" s="69">
        <f t="shared" si="59"/>
        <v>10.301447100304092</v>
      </c>
      <c r="V152" s="69">
        <f t="shared" si="59"/>
        <v>10.33859236005147</v>
      </c>
      <c r="W152" s="69">
        <f t="shared" si="59"/>
        <v>10.343873857649292</v>
      </c>
      <c r="X152" s="69">
        <f t="shared" si="59"/>
        <v>10.38809320754976</v>
      </c>
      <c r="Y152" s="69">
        <f t="shared" si="59"/>
        <v>10.436295991777559</v>
      </c>
      <c r="Z152" s="69">
        <f t="shared" si="59"/>
        <v>10.507190117228784</v>
      </c>
      <c r="AA152" s="69">
        <f t="shared" si="59"/>
        <v>10.574879436113836</v>
      </c>
      <c r="AB152" s="69">
        <f t="shared" si="59"/>
        <v>10.663690780651804</v>
      </c>
      <c r="AC152" s="69">
        <f t="shared" si="59"/>
        <v>10.722672117754136</v>
      </c>
      <c r="AD152" s="69">
        <f t="shared" si="59"/>
        <v>10.813321402777444</v>
      </c>
      <c r="AE152" s="69">
        <f t="shared" si="59"/>
        <v>10.892214603421628</v>
      </c>
      <c r="AF152" s="69">
        <f t="shared" si="59"/>
        <v>10.950908326144431</v>
      </c>
      <c r="AG152" s="69">
        <f t="shared" si="59"/>
        <v>11.026728289743712</v>
      </c>
      <c r="AH152" s="69">
        <f t="shared" si="59"/>
        <v>11.116712715306871</v>
      </c>
      <c r="AI152" s="69">
        <f t="shared" si="59"/>
        <v>11.217130513544891</v>
      </c>
      <c r="AJ152" s="69">
        <f t="shared" si="59"/>
        <v>11.313284632922731</v>
      </c>
      <c r="AK152" s="66"/>
    </row>
    <row r="153" spans="2:37" ht="15.75" customHeight="1" x14ac:dyDescent="0.45">
      <c r="B153" s="66"/>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6"/>
    </row>
    <row r="154" spans="2:37" ht="15.75" customHeight="1" x14ac:dyDescent="0.45">
      <c r="B154" s="66" t="s">
        <v>379</v>
      </c>
      <c r="C154" s="69">
        <f>C74*$H$10</f>
        <v>404.19250217778517</v>
      </c>
      <c r="D154" s="69">
        <f t="shared" ref="D154:AJ154" si="60">D74*$H$10*D$90</f>
        <v>412.95507551633699</v>
      </c>
      <c r="E154" s="69">
        <f t="shared" si="60"/>
        <v>415.96290898215568</v>
      </c>
      <c r="F154" s="69">
        <f t="shared" si="60"/>
        <v>411.21469323625519</v>
      </c>
      <c r="G154" s="69">
        <f t="shared" si="60"/>
        <v>407.42957790630743</v>
      </c>
      <c r="H154" s="69">
        <f t="shared" si="60"/>
        <v>403.98664012289743</v>
      </c>
      <c r="I154" s="69">
        <f t="shared" si="60"/>
        <v>399.12661621954254</v>
      </c>
      <c r="J154" s="69">
        <f t="shared" si="60"/>
        <v>394.07778212659844</v>
      </c>
      <c r="K154" s="69">
        <f t="shared" si="60"/>
        <v>389.16766840654833</v>
      </c>
      <c r="L154" s="69">
        <f t="shared" si="60"/>
        <v>385.13789652661592</v>
      </c>
      <c r="M154" s="69">
        <f t="shared" si="60"/>
        <v>381.25815054748898</v>
      </c>
      <c r="N154" s="69">
        <f t="shared" si="60"/>
        <v>378.07916975202716</v>
      </c>
      <c r="O154" s="69">
        <f t="shared" si="60"/>
        <v>374.68438369299167</v>
      </c>
      <c r="P154" s="69">
        <f t="shared" si="60"/>
        <v>371.32614155886051</v>
      </c>
      <c r="Q154" s="69">
        <f t="shared" si="60"/>
        <v>368.4391961779454</v>
      </c>
      <c r="R154" s="69">
        <f t="shared" si="60"/>
        <v>365.82798848566182</v>
      </c>
      <c r="S154" s="69">
        <f t="shared" si="60"/>
        <v>363.47849327482669</v>
      </c>
      <c r="T154" s="69">
        <f t="shared" si="60"/>
        <v>361.61208367157883</v>
      </c>
      <c r="U154" s="69">
        <f t="shared" si="60"/>
        <v>360.01545567427365</v>
      </c>
      <c r="V154" s="69">
        <f t="shared" si="60"/>
        <v>359.27352688591975</v>
      </c>
      <c r="W154" s="69">
        <f t="shared" si="60"/>
        <v>358.98539419951447</v>
      </c>
      <c r="X154" s="69">
        <f t="shared" si="60"/>
        <v>359.14736223787935</v>
      </c>
      <c r="Y154" s="69">
        <f t="shared" si="60"/>
        <v>359.53213278143181</v>
      </c>
      <c r="Z154" s="69">
        <f t="shared" si="60"/>
        <v>360.07238390676133</v>
      </c>
      <c r="AA154" s="69">
        <f t="shared" si="60"/>
        <v>360.96965259606776</v>
      </c>
      <c r="AB154" s="69">
        <f t="shared" si="60"/>
        <v>362.07839249224583</v>
      </c>
      <c r="AC154" s="69">
        <f t="shared" si="60"/>
        <v>363.60618520572103</v>
      </c>
      <c r="AD154" s="69">
        <f t="shared" si="60"/>
        <v>365.28015437586305</v>
      </c>
      <c r="AE154" s="69">
        <f t="shared" si="60"/>
        <v>367.24021833522033</v>
      </c>
      <c r="AF154" s="69">
        <f t="shared" si="60"/>
        <v>369.29287186397022</v>
      </c>
      <c r="AG154" s="69">
        <f t="shared" si="60"/>
        <v>371.62652205211396</v>
      </c>
      <c r="AH154" s="69">
        <f t="shared" si="60"/>
        <v>373.96026189785368</v>
      </c>
      <c r="AI154" s="69">
        <f t="shared" si="60"/>
        <v>376.16326300755884</v>
      </c>
      <c r="AJ154" s="69">
        <f t="shared" si="60"/>
        <v>378.41185716793103</v>
      </c>
      <c r="AK154" s="66"/>
    </row>
    <row r="155" spans="2:37" ht="15.75" customHeight="1" x14ac:dyDescent="0.45">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row>
    <row r="156" spans="2:37" ht="15.75" customHeight="1" x14ac:dyDescent="0.45">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row>
    <row r="157" spans="2:37" ht="15.75" customHeight="1" x14ac:dyDescent="0.45">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row>
    <row r="158" spans="2:37" ht="15.75" customHeight="1" x14ac:dyDescent="0.45">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row>
    <row r="159" spans="2:37" ht="15.75" customHeight="1" x14ac:dyDescent="0.45">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row>
    <row r="160" spans="2:37" ht="15.75" customHeight="1" x14ac:dyDescent="0.45">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row>
    <row r="161" spans="2:37" ht="15.75" customHeight="1" x14ac:dyDescent="0.45">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row>
    <row r="162" spans="2:37" ht="15.75" customHeight="1" x14ac:dyDescent="0.45">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row>
    <row r="163" spans="2:37" ht="15.75" customHeight="1" x14ac:dyDescent="0.45">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row>
    <row r="164" spans="2:37" ht="15.75" customHeight="1" x14ac:dyDescent="0.45">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row>
    <row r="165" spans="2:37" ht="15.75" customHeight="1" x14ac:dyDescent="0.45">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row>
    <row r="166" spans="2:37" ht="15.75" customHeight="1" x14ac:dyDescent="0.45">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row>
    <row r="167" spans="2:37" ht="15.75" customHeight="1" x14ac:dyDescent="0.4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row>
    <row r="168" spans="2:37" ht="15.75" customHeight="1" x14ac:dyDescent="0.4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row>
    <row r="169" spans="2:37" ht="15.75" customHeight="1" x14ac:dyDescent="0.4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row>
    <row r="170" spans="2:37" ht="15.75" customHeight="1" x14ac:dyDescent="0.4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row>
    <row r="171" spans="2:37" ht="15.75" customHeight="1" x14ac:dyDescent="0.45">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row>
    <row r="172" spans="2:37" ht="15.75" customHeight="1" x14ac:dyDescent="0.45">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row>
    <row r="173" spans="2:37" ht="15.75" customHeight="1" x14ac:dyDescent="0.45">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row>
    <row r="174" spans="2:37" ht="15.75" customHeight="1" x14ac:dyDescent="0.4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row>
    <row r="175" spans="2:37" ht="15.75" customHeight="1" x14ac:dyDescent="0.4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row>
    <row r="176" spans="2:37" ht="15.75" customHeight="1" x14ac:dyDescent="0.4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row>
    <row r="177" spans="2:37" ht="15.75" customHeight="1" x14ac:dyDescent="0.4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row>
    <row r="178" spans="2:37" ht="15.75" customHeight="1" x14ac:dyDescent="0.4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row>
    <row r="179" spans="2:37" ht="15.75" customHeight="1" x14ac:dyDescent="0.4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row>
    <row r="180" spans="2:37" ht="15.75" customHeight="1" x14ac:dyDescent="0.4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row>
    <row r="181" spans="2:37" ht="15.75" customHeight="1" x14ac:dyDescent="0.4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row>
    <row r="182" spans="2:37" ht="15.75" customHeight="1" x14ac:dyDescent="0.4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row>
    <row r="183" spans="2:37" ht="15.75" customHeight="1" x14ac:dyDescent="0.4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row>
    <row r="184" spans="2:37" ht="15.75" customHeight="1" x14ac:dyDescent="0.4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row>
    <row r="185" spans="2:37" ht="15.75" customHeight="1" x14ac:dyDescent="0.4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row>
    <row r="186" spans="2:37" ht="15.75" customHeight="1" x14ac:dyDescent="0.4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row>
    <row r="187" spans="2:37" ht="15.75" customHeight="1" x14ac:dyDescent="0.4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row>
    <row r="188" spans="2:37" ht="15.75" customHeight="1" x14ac:dyDescent="0.4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row>
    <row r="189" spans="2:37" ht="15.75" customHeight="1" x14ac:dyDescent="0.4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row>
    <row r="190" spans="2:37" ht="15.75" customHeight="1" x14ac:dyDescent="0.4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row>
    <row r="191" spans="2:37" ht="15.75" customHeight="1" x14ac:dyDescent="0.4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2:37" ht="15.75" customHeight="1" x14ac:dyDescent="0.4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row>
    <row r="193" spans="2:37" ht="15.75" customHeight="1" x14ac:dyDescent="0.4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row>
    <row r="194" spans="2:37" ht="15.75" customHeight="1" x14ac:dyDescent="0.4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row>
    <row r="195" spans="2:37" ht="15.75" customHeight="1" x14ac:dyDescent="0.4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row>
    <row r="196" spans="2:37" ht="15.75" customHeight="1" x14ac:dyDescent="0.4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row>
    <row r="197" spans="2:37" ht="15.75" customHeight="1" x14ac:dyDescent="0.4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row>
    <row r="198" spans="2:37" ht="15.75" customHeight="1" x14ac:dyDescent="0.4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row>
    <row r="199" spans="2:37" ht="15.75" customHeight="1" x14ac:dyDescent="0.4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row>
    <row r="200" spans="2:37" ht="15.75" customHeight="1" x14ac:dyDescent="0.4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row>
    <row r="201" spans="2:37" ht="15.75" customHeight="1" x14ac:dyDescent="0.4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row>
    <row r="202" spans="2:37" ht="15.75" customHeight="1" x14ac:dyDescent="0.4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row>
    <row r="203" spans="2:37" ht="15.75" customHeight="1" x14ac:dyDescent="0.4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row>
    <row r="204" spans="2:37" ht="15.75" customHeight="1" x14ac:dyDescent="0.4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row>
    <row r="205" spans="2:37" ht="15.75" customHeight="1" x14ac:dyDescent="0.4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row>
    <row r="206" spans="2:37" ht="15.75" customHeight="1" x14ac:dyDescent="0.4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row>
    <row r="207" spans="2:37" ht="15.75" customHeight="1" x14ac:dyDescent="0.4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row>
    <row r="208" spans="2:37" ht="15.75" customHeight="1" x14ac:dyDescent="0.4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row>
    <row r="209" spans="2:37" ht="15.75" customHeight="1" x14ac:dyDescent="0.4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row>
    <row r="210" spans="2:37" ht="15.75" customHeight="1" x14ac:dyDescent="0.4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row>
    <row r="211" spans="2:37" ht="15.75" customHeight="1" x14ac:dyDescent="0.4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row>
    <row r="212" spans="2:37" ht="15.75" customHeight="1" x14ac:dyDescent="0.4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row>
    <row r="213" spans="2:37" ht="15.75" customHeight="1" x14ac:dyDescent="0.4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row>
    <row r="214" spans="2:37" ht="15.75" customHeight="1" x14ac:dyDescent="0.4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row>
    <row r="215" spans="2:37" ht="15.75" customHeight="1" x14ac:dyDescent="0.4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row>
    <row r="216" spans="2:37" ht="15.75" customHeight="1" x14ac:dyDescent="0.4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row>
    <row r="217" spans="2:37" ht="15.75" customHeight="1" x14ac:dyDescent="0.4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row>
    <row r="218" spans="2:37" ht="15.75" customHeight="1" x14ac:dyDescent="0.4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row>
    <row r="219" spans="2:37" ht="15.75" customHeight="1" x14ac:dyDescent="0.4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row>
    <row r="220" spans="2:37" ht="15.75" customHeight="1" x14ac:dyDescent="0.4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row>
    <row r="221" spans="2:37" ht="15.75" customHeight="1" x14ac:dyDescent="0.4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row>
    <row r="222" spans="2:37" ht="15.75" customHeight="1" x14ac:dyDescent="0.4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row>
    <row r="223" spans="2:37" ht="15.75" customHeight="1" x14ac:dyDescent="0.4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row>
    <row r="224" spans="2:37" ht="15.75" customHeight="1" x14ac:dyDescent="0.4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row>
    <row r="225" spans="2:37" ht="15.75" customHeight="1" x14ac:dyDescent="0.4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row>
    <row r="226" spans="2:37" ht="15.75" customHeight="1" x14ac:dyDescent="0.4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row>
    <row r="227" spans="2:37" ht="15.75" customHeight="1" x14ac:dyDescent="0.4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row>
    <row r="228" spans="2:37" ht="15.75" customHeight="1" x14ac:dyDescent="0.4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row>
    <row r="229" spans="2:37" ht="15.75" customHeight="1" x14ac:dyDescent="0.4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row>
    <row r="230" spans="2:37" ht="15.75" customHeight="1" x14ac:dyDescent="0.4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row>
    <row r="231" spans="2:37" ht="15.75" customHeight="1" x14ac:dyDescent="0.4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row>
    <row r="232" spans="2:37" ht="15.75" customHeight="1" x14ac:dyDescent="0.4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row>
    <row r="233" spans="2:37" ht="15.75" customHeight="1" x14ac:dyDescent="0.4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row>
    <row r="234" spans="2:37" ht="15.75" customHeight="1" x14ac:dyDescent="0.4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row>
    <row r="235" spans="2:37" ht="15.75" customHeight="1" x14ac:dyDescent="0.4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row>
    <row r="236" spans="2:37" ht="15.75" customHeight="1" x14ac:dyDescent="0.4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row>
    <row r="237" spans="2:37" ht="15.75" customHeight="1" x14ac:dyDescent="0.4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row>
    <row r="238" spans="2:37" ht="15.75" customHeight="1" x14ac:dyDescent="0.4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row>
    <row r="239" spans="2:37" ht="15.75" customHeight="1" x14ac:dyDescent="0.4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row>
    <row r="240" spans="2:37" ht="15.75" customHeight="1" x14ac:dyDescent="0.4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row>
    <row r="241" spans="2:37" ht="15.75" customHeight="1" x14ac:dyDescent="0.4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row>
    <row r="242" spans="2:37" ht="15.75" customHeight="1" x14ac:dyDescent="0.4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row>
    <row r="243" spans="2:37" ht="15.75" customHeight="1" x14ac:dyDescent="0.4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row>
    <row r="244" spans="2:37" ht="15.75" customHeight="1" x14ac:dyDescent="0.4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row>
    <row r="245" spans="2:37" ht="15.75" customHeight="1" x14ac:dyDescent="0.4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row>
    <row r="246" spans="2:37" ht="15.75" customHeight="1" x14ac:dyDescent="0.4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row>
    <row r="247" spans="2:37" ht="15.75" customHeight="1" x14ac:dyDescent="0.4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row>
    <row r="248" spans="2:37" ht="15.75" customHeight="1" x14ac:dyDescent="0.4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row>
    <row r="249" spans="2:37" ht="15.75" customHeight="1" x14ac:dyDescent="0.4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row>
    <row r="250" spans="2:37" ht="15.75" customHeight="1" x14ac:dyDescent="0.4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row>
    <row r="251" spans="2:37" ht="15.75" customHeight="1" x14ac:dyDescent="0.4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row>
    <row r="252" spans="2:37" ht="15.75" customHeight="1" x14ac:dyDescent="0.4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2:37" ht="15.75" customHeight="1" x14ac:dyDescent="0.4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row>
    <row r="254" spans="2:37" ht="15.75" customHeight="1" x14ac:dyDescent="0.4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row>
    <row r="255" spans="2:37" ht="15.75" customHeight="1" x14ac:dyDescent="0.4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row>
    <row r="256" spans="2:37" ht="15.75" customHeight="1" x14ac:dyDescent="0.4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row>
    <row r="257" spans="2:37" ht="15.75" customHeight="1" x14ac:dyDescent="0.4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row>
    <row r="258" spans="2:37" ht="15.75" customHeight="1" x14ac:dyDescent="0.4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row>
    <row r="259" spans="2:37" ht="15.75" customHeight="1" x14ac:dyDescent="0.4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row>
    <row r="260" spans="2:37" ht="15.75" customHeight="1" x14ac:dyDescent="0.4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row>
    <row r="261" spans="2:37" ht="15.75" customHeight="1" x14ac:dyDescent="0.4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row>
    <row r="262" spans="2:37" ht="15.75" customHeight="1" x14ac:dyDescent="0.4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row>
    <row r="263" spans="2:37" ht="15.75" customHeight="1" x14ac:dyDescent="0.4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row>
    <row r="264" spans="2:37" ht="15.75" customHeight="1" x14ac:dyDescent="0.4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row>
    <row r="265" spans="2:37" ht="15.75" customHeight="1" x14ac:dyDescent="0.4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row>
    <row r="266" spans="2:37" ht="15.75" customHeight="1" x14ac:dyDescent="0.4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row>
    <row r="267" spans="2:37" ht="15.75" customHeight="1" x14ac:dyDescent="0.4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row>
    <row r="268" spans="2:37" ht="15.75" customHeight="1" x14ac:dyDescent="0.4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row>
    <row r="269" spans="2:37" ht="15.75" customHeight="1" x14ac:dyDescent="0.4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row>
    <row r="270" spans="2:37" ht="15.75" customHeight="1" x14ac:dyDescent="0.4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row>
    <row r="271" spans="2:37" ht="15.75" customHeight="1" x14ac:dyDescent="0.4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row>
    <row r="272" spans="2:37" ht="15.75" customHeight="1" x14ac:dyDescent="0.4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row>
    <row r="273" spans="2:37" ht="15.75" customHeight="1" x14ac:dyDescent="0.4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row>
    <row r="274" spans="2:37" ht="15.75" customHeight="1" x14ac:dyDescent="0.4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row>
    <row r="275" spans="2:37" ht="15.75" customHeight="1" x14ac:dyDescent="0.4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row>
    <row r="276" spans="2:37" ht="15.75" customHeight="1" x14ac:dyDescent="0.4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row>
    <row r="277" spans="2:37" ht="15.75" customHeight="1" x14ac:dyDescent="0.4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row>
    <row r="278" spans="2:37" ht="15.75" customHeight="1" x14ac:dyDescent="0.4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row>
    <row r="279" spans="2:37" ht="15.75" customHeight="1" x14ac:dyDescent="0.4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row>
    <row r="280" spans="2:37" ht="15.75" customHeight="1" x14ac:dyDescent="0.4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row>
    <row r="281" spans="2:37" ht="15.75" customHeight="1" x14ac:dyDescent="0.4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row>
    <row r="282" spans="2:37" ht="15.75" customHeight="1" x14ac:dyDescent="0.4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row>
    <row r="283" spans="2:37" ht="15.75" customHeight="1" x14ac:dyDescent="0.4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row>
    <row r="284" spans="2:37" ht="15.75" customHeight="1" x14ac:dyDescent="0.4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row>
    <row r="285" spans="2:37" ht="15.75" customHeight="1" x14ac:dyDescent="0.4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row>
    <row r="286" spans="2:37" ht="15.75" customHeight="1" x14ac:dyDescent="0.4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row>
    <row r="287" spans="2:37" ht="15.75" customHeight="1" x14ac:dyDescent="0.4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row>
    <row r="288" spans="2:37" ht="15.75" customHeight="1" x14ac:dyDescent="0.4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row>
    <row r="289" spans="2:37" ht="15.75" customHeight="1" x14ac:dyDescent="0.4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row>
    <row r="290" spans="2:37" ht="15.75" customHeight="1" x14ac:dyDescent="0.4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row>
    <row r="291" spans="2:37" ht="15.75" customHeight="1" x14ac:dyDescent="0.4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row>
    <row r="292" spans="2:37" ht="15.75" customHeight="1" x14ac:dyDescent="0.4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row>
    <row r="293" spans="2:37" ht="15.75" customHeight="1" x14ac:dyDescent="0.4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row>
    <row r="294" spans="2:37" ht="15.75" customHeight="1" x14ac:dyDescent="0.4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row>
    <row r="295" spans="2:37" ht="15.75" customHeight="1" x14ac:dyDescent="0.4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row>
    <row r="296" spans="2:37" ht="15.75" customHeight="1" x14ac:dyDescent="0.4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2:37" ht="15.75" customHeight="1" x14ac:dyDescent="0.4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2:37" ht="15.75" customHeight="1" x14ac:dyDescent="0.4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row>
    <row r="299" spans="2:37" ht="15.75" customHeight="1" x14ac:dyDescent="0.4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row>
    <row r="300" spans="2:37" ht="15.75" customHeight="1" x14ac:dyDescent="0.4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row>
    <row r="301" spans="2:37" ht="15.75" customHeight="1" x14ac:dyDescent="0.4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row>
    <row r="302" spans="2:37" ht="15.75" customHeight="1" x14ac:dyDescent="0.4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row>
    <row r="303" spans="2:37" ht="15.75" customHeight="1" x14ac:dyDescent="0.4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row>
    <row r="304" spans="2:37" ht="15.75" customHeight="1" x14ac:dyDescent="0.4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row>
    <row r="305" spans="2:37" ht="15.75" customHeight="1" x14ac:dyDescent="0.4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row>
    <row r="306" spans="2:37" ht="15.75" customHeight="1" x14ac:dyDescent="0.4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row>
    <row r="307" spans="2:37" ht="15.75" customHeight="1" x14ac:dyDescent="0.4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row>
    <row r="308" spans="2:37" ht="15.75" customHeight="1" x14ac:dyDescent="0.4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row>
    <row r="309" spans="2:37" ht="15.75" customHeight="1" x14ac:dyDescent="0.4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row>
    <row r="310" spans="2:37" ht="15.75" customHeight="1" x14ac:dyDescent="0.4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row>
    <row r="311" spans="2:37" ht="15.75" customHeight="1" x14ac:dyDescent="0.4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row>
    <row r="312" spans="2:37" ht="15.75" customHeight="1" x14ac:dyDescent="0.4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row>
    <row r="313" spans="2:37" ht="15.75" customHeight="1" x14ac:dyDescent="0.4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row>
    <row r="314" spans="2:37" ht="15.75" customHeight="1" x14ac:dyDescent="0.4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row>
    <row r="315" spans="2:37" ht="15.75" customHeight="1" x14ac:dyDescent="0.4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row>
    <row r="316" spans="2:37" ht="15.75" customHeight="1" x14ac:dyDescent="0.4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row>
    <row r="317" spans="2:37" ht="15.75" customHeight="1" x14ac:dyDescent="0.4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row>
    <row r="318" spans="2:37" ht="15.75" customHeight="1" x14ac:dyDescent="0.4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row>
    <row r="319" spans="2:37" ht="15.75" customHeight="1" x14ac:dyDescent="0.4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row>
    <row r="320" spans="2:37" ht="15.75" customHeight="1" x14ac:dyDescent="0.4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row>
    <row r="321" spans="2:37" ht="15.75" customHeight="1" x14ac:dyDescent="0.4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row>
    <row r="322" spans="2:37" ht="15.75" customHeight="1" x14ac:dyDescent="0.4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row>
    <row r="323" spans="2:37" ht="15.75" customHeight="1" x14ac:dyDescent="0.4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row>
    <row r="324" spans="2:37" ht="15.75" customHeight="1" x14ac:dyDescent="0.4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row>
    <row r="325" spans="2:37" ht="15.75" customHeight="1" x14ac:dyDescent="0.4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row>
    <row r="326" spans="2:37" ht="15.75" customHeight="1" x14ac:dyDescent="0.4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row>
    <row r="327" spans="2:37" ht="15.75" customHeight="1" x14ac:dyDescent="0.4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row>
    <row r="328" spans="2:37" ht="15.75" customHeight="1" x14ac:dyDescent="0.4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row>
    <row r="329" spans="2:37" ht="15.75" customHeight="1" x14ac:dyDescent="0.4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row>
    <row r="330" spans="2:37" ht="15.75" customHeight="1" x14ac:dyDescent="0.4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row>
    <row r="331" spans="2:37" ht="15.75" customHeight="1" x14ac:dyDescent="0.4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row>
    <row r="332" spans="2:37" ht="15.75" customHeight="1" x14ac:dyDescent="0.4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row>
    <row r="333" spans="2:37" ht="15.75" customHeight="1" x14ac:dyDescent="0.4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row>
    <row r="334" spans="2:37" ht="15.75" customHeight="1" x14ac:dyDescent="0.4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row>
    <row r="335" spans="2:37" ht="15.75" customHeight="1" x14ac:dyDescent="0.4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row>
    <row r="336" spans="2:37" ht="15.75" customHeight="1" x14ac:dyDescent="0.4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row>
    <row r="337" spans="2:37" ht="15.75" customHeight="1" x14ac:dyDescent="0.4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row>
    <row r="338" spans="2:37" ht="15.75" customHeight="1" x14ac:dyDescent="0.4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row>
    <row r="339" spans="2:37" ht="15.75" customHeight="1" x14ac:dyDescent="0.4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row>
    <row r="340" spans="2:37" ht="15.75" customHeight="1" x14ac:dyDescent="0.4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row>
    <row r="341" spans="2:37" ht="15.75" customHeight="1" x14ac:dyDescent="0.4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row>
    <row r="342" spans="2:37" ht="15.75" customHeight="1" x14ac:dyDescent="0.4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row>
    <row r="343" spans="2:37" ht="15.75" customHeight="1" x14ac:dyDescent="0.4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row>
    <row r="344" spans="2:37" ht="15.75" customHeight="1" x14ac:dyDescent="0.4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row>
    <row r="345" spans="2:37" ht="15.75" customHeight="1" x14ac:dyDescent="0.4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row>
    <row r="346" spans="2:37" ht="15.75" customHeight="1" x14ac:dyDescent="0.4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row>
    <row r="347" spans="2:37" ht="15.75" customHeight="1" x14ac:dyDescent="0.4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row>
    <row r="348" spans="2:37" ht="15.75" customHeight="1" x14ac:dyDescent="0.4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row>
    <row r="349" spans="2:37" ht="15.75" customHeight="1" x14ac:dyDescent="0.4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row>
    <row r="350" spans="2:37" ht="15.75" customHeight="1" x14ac:dyDescent="0.4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row>
    <row r="351" spans="2:37" ht="15.75" customHeight="1" x14ac:dyDescent="0.4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row>
    <row r="352" spans="2:37" ht="15.75" customHeight="1" x14ac:dyDescent="0.4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row>
    <row r="353" spans="2:37" ht="15.75" customHeight="1" x14ac:dyDescent="0.4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row>
    <row r="354" spans="2:37" ht="15.75" customHeight="1" x14ac:dyDescent="0.4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row>
    <row r="355" spans="2:37" ht="15.75" customHeight="1" x14ac:dyDescent="0.4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row>
    <row r="356" spans="2:37" ht="15.75" customHeight="1" x14ac:dyDescent="0.4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row>
    <row r="357" spans="2:37" ht="15.75" customHeight="1" x14ac:dyDescent="0.4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row>
    <row r="358" spans="2:37" ht="15.75" customHeight="1" x14ac:dyDescent="0.4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row>
    <row r="359" spans="2:37" ht="15.75" customHeight="1" x14ac:dyDescent="0.4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row>
    <row r="360" spans="2:37" ht="15.75" customHeight="1" x14ac:dyDescent="0.4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row>
    <row r="361" spans="2:37" ht="15.75" customHeight="1" x14ac:dyDescent="0.4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row>
    <row r="362" spans="2:37" ht="15.75" customHeight="1" x14ac:dyDescent="0.4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row>
    <row r="363" spans="2:37" ht="15.75" customHeight="1" x14ac:dyDescent="0.4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row>
    <row r="364" spans="2:37" ht="15.75" customHeight="1" x14ac:dyDescent="0.4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row>
    <row r="365" spans="2:37" ht="15.75" customHeight="1" x14ac:dyDescent="0.4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row>
    <row r="366" spans="2:37" ht="15.75" customHeight="1" x14ac:dyDescent="0.4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row>
    <row r="367" spans="2:37" ht="15.75" customHeight="1" x14ac:dyDescent="0.4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row>
    <row r="368" spans="2:37" ht="15.75" customHeight="1" x14ac:dyDescent="0.4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row>
    <row r="369" spans="2:37" ht="15.75" customHeight="1" x14ac:dyDescent="0.4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row>
    <row r="370" spans="2:37" ht="15.75" customHeight="1" x14ac:dyDescent="0.45">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row>
    <row r="371" spans="2:37" ht="15.75" customHeight="1" x14ac:dyDescent="0.45">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row>
    <row r="372" spans="2:37" ht="15.75" customHeight="1" x14ac:dyDescent="0.45">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row>
    <row r="373" spans="2:37" ht="15.75" customHeight="1" x14ac:dyDescent="0.45">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row>
    <row r="374" spans="2:37" ht="15.75" customHeight="1" x14ac:dyDescent="0.45">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row>
    <row r="375" spans="2:37" ht="15.75" customHeight="1" x14ac:dyDescent="0.45">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row>
    <row r="376" spans="2:37" ht="15.75" customHeight="1" x14ac:dyDescent="0.45">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row>
    <row r="377" spans="2:37" ht="15.75" customHeight="1" x14ac:dyDescent="0.45">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row>
    <row r="378" spans="2:37" ht="15.75" customHeight="1" x14ac:dyDescent="0.45">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row>
    <row r="379" spans="2:37" ht="15.75" customHeight="1" x14ac:dyDescent="0.45">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row>
    <row r="380" spans="2:37" ht="15.75" customHeight="1" x14ac:dyDescent="0.45">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row>
    <row r="381" spans="2:37" ht="15.75" customHeight="1" x14ac:dyDescent="0.45">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row>
    <row r="382" spans="2:37" ht="15.75" customHeight="1" x14ac:dyDescent="0.45">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row>
    <row r="383" spans="2:37" ht="15.75" customHeight="1" x14ac:dyDescent="0.45">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row>
    <row r="384" spans="2:37" ht="15.75" customHeight="1" x14ac:dyDescent="0.45">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row>
    <row r="385" spans="2:37" ht="15.75" customHeight="1" x14ac:dyDescent="0.45">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row>
    <row r="386" spans="2:37" ht="15.75" customHeight="1" x14ac:dyDescent="0.45">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row>
    <row r="387" spans="2:37" ht="15.75" customHeight="1" x14ac:dyDescent="0.45">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row>
    <row r="388" spans="2:37" ht="15.75" customHeight="1" x14ac:dyDescent="0.45">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row>
    <row r="389" spans="2:37" ht="15.75" customHeight="1" x14ac:dyDescent="0.45">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row>
    <row r="390" spans="2:37" ht="15.75" customHeight="1" x14ac:dyDescent="0.45">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row>
    <row r="391" spans="2:37" ht="15.75" customHeight="1" x14ac:dyDescent="0.45">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row>
    <row r="392" spans="2:37" ht="15.75" customHeight="1" x14ac:dyDescent="0.45">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row>
    <row r="393" spans="2:37" ht="15.75" customHeight="1" x14ac:dyDescent="0.45">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row>
    <row r="394" spans="2:37" ht="15.75" customHeight="1" x14ac:dyDescent="0.45">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row>
    <row r="395" spans="2:37" ht="15.75" customHeight="1" x14ac:dyDescent="0.45">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row>
    <row r="396" spans="2:37" ht="15.75" customHeight="1" x14ac:dyDescent="0.45">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row>
    <row r="397" spans="2:37" ht="15.75" customHeight="1" x14ac:dyDescent="0.45">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row>
    <row r="398" spans="2:37" ht="15.75" customHeight="1" x14ac:dyDescent="0.45">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row>
    <row r="399" spans="2:37" ht="15.75" customHeight="1" x14ac:dyDescent="0.45">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row>
    <row r="400" spans="2:37" ht="15.75" customHeight="1" x14ac:dyDescent="0.45">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row>
    <row r="401" spans="2:37" ht="15.75" customHeight="1" x14ac:dyDescent="0.45">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row>
    <row r="402" spans="2:37" ht="15.75" customHeight="1" x14ac:dyDescent="0.45">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row>
    <row r="403" spans="2:37" ht="15.75" customHeight="1" x14ac:dyDescent="0.45">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row>
    <row r="404" spans="2:37" ht="15.75" customHeight="1" x14ac:dyDescent="0.45">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row>
    <row r="405" spans="2:37" ht="15.75" customHeight="1" x14ac:dyDescent="0.45">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row>
    <row r="406" spans="2:37" ht="15.75" customHeight="1" x14ac:dyDescent="0.45">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row>
    <row r="407" spans="2:37" ht="15.75" customHeight="1" x14ac:dyDescent="0.45">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row>
    <row r="408" spans="2:37" ht="15.75" customHeight="1" x14ac:dyDescent="0.45">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row>
    <row r="409" spans="2:37" ht="15.75" customHeight="1" x14ac:dyDescent="0.45">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row>
    <row r="410" spans="2:37" ht="15.75" customHeight="1" x14ac:dyDescent="0.45">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row>
    <row r="411" spans="2:37" ht="15.75" customHeight="1" x14ac:dyDescent="0.45">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row>
    <row r="412" spans="2:37" ht="15.75" customHeight="1" x14ac:dyDescent="0.45">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row>
    <row r="413" spans="2:37" ht="15.75" customHeight="1" x14ac:dyDescent="0.45">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row>
    <row r="414" spans="2:37" ht="15.75" customHeight="1" x14ac:dyDescent="0.45">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row>
    <row r="415" spans="2:37" ht="15.75" customHeight="1" x14ac:dyDescent="0.45">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row>
    <row r="416" spans="2:37" ht="15.75" customHeight="1" x14ac:dyDescent="0.45">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row>
    <row r="417" spans="2:37" ht="15.75" customHeight="1" x14ac:dyDescent="0.45">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row>
    <row r="418" spans="2:37" ht="15.75" customHeight="1" x14ac:dyDescent="0.45">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row>
    <row r="419" spans="2:37" ht="15.75" customHeight="1" x14ac:dyDescent="0.45">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row>
    <row r="420" spans="2:37" ht="15.75" customHeight="1" x14ac:dyDescent="0.45">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row>
    <row r="421" spans="2:37" ht="15.75" customHeight="1" x14ac:dyDescent="0.45">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row>
    <row r="422" spans="2:37" ht="15.75" customHeight="1" x14ac:dyDescent="0.45">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row>
    <row r="423" spans="2:37" ht="15.75" customHeight="1" x14ac:dyDescent="0.45">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row>
    <row r="424" spans="2:37" ht="15.75" customHeight="1" x14ac:dyDescent="0.45">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row>
    <row r="425" spans="2:37" ht="15.75" customHeight="1" x14ac:dyDescent="0.45">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row>
    <row r="426" spans="2:37" ht="15.75" customHeight="1" x14ac:dyDescent="0.45">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row>
    <row r="427" spans="2:37" ht="15.75" customHeight="1" x14ac:dyDescent="0.45">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row>
    <row r="428" spans="2:37" ht="15.75" customHeight="1" x14ac:dyDescent="0.45">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row>
    <row r="429" spans="2:37" ht="15.75" customHeight="1" x14ac:dyDescent="0.45">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row>
    <row r="430" spans="2:37" ht="15.75" customHeight="1" x14ac:dyDescent="0.45">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row>
    <row r="431" spans="2:37" ht="15.75" customHeight="1" x14ac:dyDescent="0.45">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row>
    <row r="432" spans="2:37" ht="15.75" customHeight="1" x14ac:dyDescent="0.45">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row>
    <row r="433" spans="2:37" ht="15.75" customHeight="1" x14ac:dyDescent="0.45">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row>
    <row r="434" spans="2:37" ht="15.75" customHeight="1" x14ac:dyDescent="0.45">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row>
    <row r="435" spans="2:37" ht="15.75" customHeight="1" x14ac:dyDescent="0.45">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row>
    <row r="436" spans="2:37" ht="15.75" customHeight="1" x14ac:dyDescent="0.45">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row>
    <row r="437" spans="2:37" ht="15.75" customHeight="1" x14ac:dyDescent="0.45">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row>
    <row r="438" spans="2:37" ht="15.75" customHeight="1" x14ac:dyDescent="0.45">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row>
    <row r="439" spans="2:37" ht="15.75" customHeight="1" x14ac:dyDescent="0.45">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row>
    <row r="440" spans="2:37" ht="15.75" customHeight="1" x14ac:dyDescent="0.45">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row>
    <row r="441" spans="2:37" ht="15.75" customHeight="1" x14ac:dyDescent="0.45">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row>
    <row r="442" spans="2:37" ht="15.75" customHeight="1" x14ac:dyDescent="0.45">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row>
    <row r="443" spans="2:37" ht="15.75" customHeight="1" x14ac:dyDescent="0.45">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row>
    <row r="444" spans="2:37" ht="15.75" customHeight="1" x14ac:dyDescent="0.45">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row>
    <row r="445" spans="2:37" ht="15.75" customHeight="1" x14ac:dyDescent="0.45">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row>
    <row r="446" spans="2:37" ht="15.75" customHeight="1" x14ac:dyDescent="0.45">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row>
    <row r="447" spans="2:37" ht="15.75" customHeight="1" x14ac:dyDescent="0.45">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row>
    <row r="448" spans="2:37" ht="15.75" customHeight="1" x14ac:dyDescent="0.45">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row>
    <row r="449" spans="2:37" ht="15.75" customHeight="1" x14ac:dyDescent="0.45">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row>
    <row r="450" spans="2:37" ht="15.75" customHeight="1" x14ac:dyDescent="0.45">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row>
    <row r="451" spans="2:37" ht="15.75" customHeight="1" x14ac:dyDescent="0.45">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row>
    <row r="452" spans="2:37" ht="15.75" customHeight="1" x14ac:dyDescent="0.45">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row>
    <row r="453" spans="2:37" ht="15.75" customHeight="1" x14ac:dyDescent="0.45">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row>
    <row r="454" spans="2:37" ht="15.75" customHeight="1" x14ac:dyDescent="0.45">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row>
    <row r="455" spans="2:37" ht="15.75" customHeight="1" x14ac:dyDescent="0.45">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row>
    <row r="456" spans="2:37" ht="15.75" customHeight="1" x14ac:dyDescent="0.45">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row>
    <row r="457" spans="2:37" ht="15.75" customHeight="1" x14ac:dyDescent="0.45">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row>
    <row r="458" spans="2:37" ht="15.75" customHeight="1" x14ac:dyDescent="0.45">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row>
    <row r="459" spans="2:37" ht="15.75" customHeight="1" x14ac:dyDescent="0.45">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row>
    <row r="460" spans="2:37" ht="15.75" customHeight="1" x14ac:dyDescent="0.45">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row>
    <row r="461" spans="2:37" ht="15.75" customHeight="1" x14ac:dyDescent="0.45">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row>
    <row r="462" spans="2:37" ht="15.75" customHeight="1" x14ac:dyDescent="0.45">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row>
    <row r="463" spans="2:37" ht="15.75" customHeight="1" x14ac:dyDescent="0.45">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row>
    <row r="464" spans="2:37" ht="15.75" customHeight="1" x14ac:dyDescent="0.45">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row>
    <row r="465" spans="2:37" ht="15.75" customHeight="1" x14ac:dyDescent="0.45">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row>
    <row r="466" spans="2:37" ht="15.75" customHeight="1" x14ac:dyDescent="0.45">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row>
    <row r="467" spans="2:37" ht="15.75" customHeight="1" x14ac:dyDescent="0.45">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row>
    <row r="468" spans="2:37" ht="15.75" customHeight="1" x14ac:dyDescent="0.45">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row>
    <row r="469" spans="2:37" ht="15.75" customHeight="1" x14ac:dyDescent="0.45">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row>
    <row r="470" spans="2:37" ht="15.75" customHeight="1" x14ac:dyDescent="0.45">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row>
    <row r="471" spans="2:37" ht="15.75" customHeight="1" x14ac:dyDescent="0.45">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row>
    <row r="472" spans="2:37" ht="15.75" customHeight="1" x14ac:dyDescent="0.45">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row>
    <row r="473" spans="2:37" ht="15.75" customHeight="1" x14ac:dyDescent="0.45">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row>
    <row r="474" spans="2:37" ht="15.75" customHeight="1" x14ac:dyDescent="0.45">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row>
    <row r="475" spans="2:37" ht="15.75" customHeight="1" x14ac:dyDescent="0.45">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row>
    <row r="476" spans="2:37" ht="15.75" customHeight="1" x14ac:dyDescent="0.45">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row>
    <row r="477" spans="2:37" ht="15.75" customHeight="1" x14ac:dyDescent="0.45">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row>
    <row r="478" spans="2:37" ht="15.75" customHeight="1" x14ac:dyDescent="0.45">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row>
    <row r="479" spans="2:37" ht="15.75" customHeight="1" x14ac:dyDescent="0.45">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row>
    <row r="480" spans="2:37" ht="15.75" customHeight="1" x14ac:dyDescent="0.45">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row>
    <row r="481" spans="2:37" ht="15.75" customHeight="1" x14ac:dyDescent="0.45">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row>
    <row r="482" spans="2:37" ht="15.75" customHeight="1" x14ac:dyDescent="0.45">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row>
    <row r="483" spans="2:37" ht="15.75" customHeight="1" x14ac:dyDescent="0.45">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row>
    <row r="484" spans="2:37" ht="15.75" customHeight="1" x14ac:dyDescent="0.45">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row>
    <row r="485" spans="2:37" ht="15.75" customHeight="1" x14ac:dyDescent="0.45">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row>
    <row r="486" spans="2:37" ht="15.75" customHeight="1" x14ac:dyDescent="0.45">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row>
    <row r="487" spans="2:37" ht="15.75" customHeight="1" x14ac:dyDescent="0.45">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row>
    <row r="488" spans="2:37" ht="15.75" customHeight="1" x14ac:dyDescent="0.45">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row>
    <row r="489" spans="2:37" ht="15.75" customHeight="1" x14ac:dyDescent="0.45">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row>
    <row r="490" spans="2:37" ht="15.75" customHeight="1" x14ac:dyDescent="0.45">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row>
    <row r="491" spans="2:37" ht="15.75" customHeight="1" x14ac:dyDescent="0.45">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row>
    <row r="492" spans="2:37" ht="15.75" customHeight="1" x14ac:dyDescent="0.45">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row>
    <row r="493" spans="2:37" ht="15.75" customHeight="1" x14ac:dyDescent="0.45">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row>
    <row r="494" spans="2:37" ht="15.75" customHeight="1" x14ac:dyDescent="0.45">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row>
    <row r="495" spans="2:37" ht="15.75" customHeight="1" x14ac:dyDescent="0.45">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row>
    <row r="496" spans="2:37" ht="15.75" customHeight="1" x14ac:dyDescent="0.45">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row>
    <row r="497" spans="2:37" ht="15.75" customHeight="1" x14ac:dyDescent="0.45">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row>
    <row r="498" spans="2:37" ht="15.75" customHeight="1" x14ac:dyDescent="0.45">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row>
    <row r="499" spans="2:37" ht="15.75" customHeight="1" x14ac:dyDescent="0.45">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row>
    <row r="500" spans="2:37" ht="15.75" customHeight="1" x14ac:dyDescent="0.45">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row>
    <row r="501" spans="2:37" ht="15.75" customHeight="1" x14ac:dyDescent="0.45">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row>
    <row r="502" spans="2:37" ht="15.75" customHeight="1" x14ac:dyDescent="0.45">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row>
    <row r="503" spans="2:37" ht="15.75" customHeight="1" x14ac:dyDescent="0.45">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row>
    <row r="504" spans="2:37" ht="15.75" customHeight="1" x14ac:dyDescent="0.45">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row>
    <row r="505" spans="2:37" ht="15.75" customHeight="1" x14ac:dyDescent="0.45">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row>
    <row r="506" spans="2:37" ht="15.75" customHeight="1" x14ac:dyDescent="0.45">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row>
    <row r="507" spans="2:37" ht="15.75" customHeight="1" x14ac:dyDescent="0.45">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row>
    <row r="508" spans="2:37" ht="15.75" customHeight="1" x14ac:dyDescent="0.45">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row>
    <row r="509" spans="2:37" ht="15.75" customHeight="1" x14ac:dyDescent="0.45">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row>
    <row r="510" spans="2:37" ht="15.75" customHeight="1" x14ac:dyDescent="0.45">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row>
    <row r="511" spans="2:37" ht="15.75" customHeight="1" x14ac:dyDescent="0.45">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row>
    <row r="512" spans="2:37" ht="15.75" customHeight="1" x14ac:dyDescent="0.45">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row>
    <row r="513" spans="2:37" ht="15.75" customHeight="1" x14ac:dyDescent="0.45">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row>
    <row r="514" spans="2:37" ht="15.75" customHeight="1" x14ac:dyDescent="0.45">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row>
    <row r="515" spans="2:37" ht="15.75" customHeight="1" x14ac:dyDescent="0.45">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row>
    <row r="516" spans="2:37" ht="15.75" customHeight="1" x14ac:dyDescent="0.45">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row>
    <row r="517" spans="2:37" ht="15.75" customHeight="1" x14ac:dyDescent="0.45">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row>
    <row r="518" spans="2:37" ht="15.75" customHeight="1" x14ac:dyDescent="0.45">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row>
    <row r="519" spans="2:37" ht="15.75" customHeight="1" x14ac:dyDescent="0.45">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row>
    <row r="520" spans="2:37" ht="15.75" customHeight="1" x14ac:dyDescent="0.45">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row>
    <row r="521" spans="2:37" ht="15.75" customHeight="1" x14ac:dyDescent="0.45">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row>
    <row r="522" spans="2:37" ht="15.75" customHeight="1" x14ac:dyDescent="0.45">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row>
    <row r="523" spans="2:37" ht="15.75" customHeight="1" x14ac:dyDescent="0.45">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row>
    <row r="524" spans="2:37" ht="15.75" customHeight="1" x14ac:dyDescent="0.45">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row>
    <row r="525" spans="2:37" ht="15.75" customHeight="1" x14ac:dyDescent="0.45">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row>
    <row r="526" spans="2:37" ht="15.75" customHeight="1" x14ac:dyDescent="0.45">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row>
    <row r="527" spans="2:37" ht="15.75" customHeight="1" x14ac:dyDescent="0.45">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row>
    <row r="528" spans="2:37" ht="15.75" customHeight="1" x14ac:dyDescent="0.45">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row>
    <row r="529" spans="2:37" ht="15.75" customHeight="1" x14ac:dyDescent="0.45">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row>
    <row r="530" spans="2:37" ht="15.75" customHeight="1" x14ac:dyDescent="0.45">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row>
    <row r="531" spans="2:37" ht="15.75" customHeight="1" x14ac:dyDescent="0.45">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row>
    <row r="532" spans="2:37" ht="15.75" customHeight="1" x14ac:dyDescent="0.45">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row>
    <row r="533" spans="2:37" ht="15.75" customHeight="1" x14ac:dyDescent="0.45">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row>
    <row r="534" spans="2:37" ht="15.75" customHeight="1" x14ac:dyDescent="0.45">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row>
    <row r="535" spans="2:37" ht="15.75" customHeight="1" x14ac:dyDescent="0.45">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row>
    <row r="536" spans="2:37" ht="15.75" customHeight="1" x14ac:dyDescent="0.45">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row>
    <row r="537" spans="2:37" ht="15.75" customHeight="1" x14ac:dyDescent="0.45">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row>
    <row r="538" spans="2:37" ht="15.75" customHeight="1" x14ac:dyDescent="0.45">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row>
    <row r="539" spans="2:37" ht="15.75" customHeight="1" x14ac:dyDescent="0.45">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row>
    <row r="540" spans="2:37" ht="15.75" customHeight="1" x14ac:dyDescent="0.45">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row>
    <row r="541" spans="2:37" ht="15.75" customHeight="1" x14ac:dyDescent="0.45">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row>
    <row r="542" spans="2:37" ht="15.75" customHeight="1" x14ac:dyDescent="0.45">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row>
    <row r="543" spans="2:37" ht="15.75" customHeight="1" x14ac:dyDescent="0.45">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row>
    <row r="544" spans="2:37" ht="15.75" customHeight="1" x14ac:dyDescent="0.45">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row>
    <row r="545" spans="2:37" ht="15.75" customHeight="1" x14ac:dyDescent="0.45">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row>
    <row r="546" spans="2:37" ht="15.75" customHeight="1" x14ac:dyDescent="0.45">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row>
    <row r="547" spans="2:37" ht="15.75" customHeight="1" x14ac:dyDescent="0.45">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row>
    <row r="548" spans="2:37" ht="15.75" customHeight="1" x14ac:dyDescent="0.45">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row>
    <row r="549" spans="2:37" ht="15.75" customHeight="1" x14ac:dyDescent="0.45">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2:37" ht="15.75" customHeight="1" x14ac:dyDescent="0.45">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2:37" ht="15.75" customHeight="1" x14ac:dyDescent="0.45">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2:37" ht="15.75" customHeight="1" x14ac:dyDescent="0.45">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row>
    <row r="553" spans="2:37" ht="15.75" customHeight="1" x14ac:dyDescent="0.45">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2:37" ht="15.75" customHeight="1" x14ac:dyDescent="0.45">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2:37" ht="15.75" customHeight="1" x14ac:dyDescent="0.45">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2:37" ht="15.75" customHeight="1" x14ac:dyDescent="0.45">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2:37" ht="15.75" customHeight="1" x14ac:dyDescent="0.45">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2:37" ht="15.75" customHeight="1" x14ac:dyDescent="0.45">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2:37" ht="15.75" customHeight="1" x14ac:dyDescent="0.45">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2:37" ht="15.75" customHeight="1" x14ac:dyDescent="0.45">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2:37" ht="15.75" customHeight="1" x14ac:dyDescent="0.45">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2:37" ht="15.75" customHeight="1" x14ac:dyDescent="0.45">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2:37" ht="15.75" customHeight="1" x14ac:dyDescent="0.45">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row r="564" spans="2:37" ht="15.75" customHeight="1" x14ac:dyDescent="0.45">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row>
    <row r="565" spans="2:37" ht="15.75" customHeight="1" x14ac:dyDescent="0.45">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row>
    <row r="566" spans="2:37" ht="15.75" customHeight="1" x14ac:dyDescent="0.45">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row>
    <row r="567" spans="2:37" ht="15.75" customHeight="1" x14ac:dyDescent="0.45">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row>
    <row r="568" spans="2:37" ht="15.75" customHeight="1" x14ac:dyDescent="0.45">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row>
    <row r="569" spans="2:37" ht="15.75" customHeight="1" x14ac:dyDescent="0.45">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row>
    <row r="570" spans="2:37" ht="15.75" customHeight="1" x14ac:dyDescent="0.45">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row>
    <row r="571" spans="2:37" ht="15.75" customHeight="1" x14ac:dyDescent="0.45">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row>
    <row r="572" spans="2:37" ht="15.75" customHeight="1" x14ac:dyDescent="0.45">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row>
    <row r="573" spans="2:37" ht="15.75" customHeight="1" x14ac:dyDescent="0.45">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row>
    <row r="574" spans="2:37" ht="15.75" customHeight="1" x14ac:dyDescent="0.45">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row>
    <row r="575" spans="2:37" ht="15.75" customHeight="1" x14ac:dyDescent="0.45">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row>
    <row r="576" spans="2:37" ht="15.75" customHeight="1" x14ac:dyDescent="0.45">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row>
    <row r="577" spans="2:37" ht="15.75" customHeight="1" x14ac:dyDescent="0.45">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row>
    <row r="578" spans="2:37" ht="15.75" customHeight="1" x14ac:dyDescent="0.45">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row>
    <row r="579" spans="2:37" ht="15.75" customHeight="1" x14ac:dyDescent="0.45">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row>
    <row r="580" spans="2:37" ht="15.75" customHeight="1" x14ac:dyDescent="0.45">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row>
    <row r="581" spans="2:37" ht="15.75" customHeight="1" x14ac:dyDescent="0.45">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row>
    <row r="582" spans="2:37" ht="15.75" customHeight="1" x14ac:dyDescent="0.45">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row>
    <row r="583" spans="2:37" ht="15.75" customHeight="1" x14ac:dyDescent="0.45">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row>
    <row r="584" spans="2:37" ht="15.75" customHeight="1" x14ac:dyDescent="0.45">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row>
    <row r="585" spans="2:37" ht="15.75" customHeight="1" x14ac:dyDescent="0.45">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row>
    <row r="586" spans="2:37" ht="15.75" customHeight="1" x14ac:dyDescent="0.45">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row>
    <row r="587" spans="2:37" ht="15.75" customHeight="1" x14ac:dyDescent="0.45">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row>
    <row r="588" spans="2:37" ht="15.75" customHeight="1" x14ac:dyDescent="0.45">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row>
    <row r="589" spans="2:37" ht="15.75" customHeight="1" x14ac:dyDescent="0.45">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row>
    <row r="590" spans="2:37" ht="15.75" customHeight="1" x14ac:dyDescent="0.45">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row>
    <row r="591" spans="2:37" ht="15.75" customHeight="1" x14ac:dyDescent="0.45">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row>
    <row r="592" spans="2:37" ht="15.75" customHeight="1" x14ac:dyDescent="0.45">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row>
    <row r="593" spans="2:37" ht="15.75" customHeight="1" x14ac:dyDescent="0.45">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row>
    <row r="594" spans="2:37" ht="15.75" customHeight="1" x14ac:dyDescent="0.45">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row>
    <row r="595" spans="2:37" ht="15.75" customHeight="1" x14ac:dyDescent="0.45">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row>
    <row r="596" spans="2:37" ht="15.75" customHeight="1" x14ac:dyDescent="0.45">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row>
    <row r="597" spans="2:37" ht="15.75" customHeight="1" x14ac:dyDescent="0.45">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row>
    <row r="598" spans="2:37" ht="15.75" customHeight="1" x14ac:dyDescent="0.45">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row>
    <row r="599" spans="2:37" ht="15.75" customHeight="1" x14ac:dyDescent="0.45">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row>
    <row r="600" spans="2:37" ht="15.75" customHeight="1" x14ac:dyDescent="0.45">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row>
    <row r="601" spans="2:37" ht="15.75" customHeight="1" x14ac:dyDescent="0.45">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row>
    <row r="602" spans="2:37" ht="15.75" customHeight="1" x14ac:dyDescent="0.45">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row>
    <row r="603" spans="2:37" ht="15.75" customHeight="1" x14ac:dyDescent="0.45">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row>
    <row r="604" spans="2:37" ht="15.75" customHeight="1" x14ac:dyDescent="0.45">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row>
    <row r="605" spans="2:37" ht="15.75" customHeight="1" x14ac:dyDescent="0.45">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row>
    <row r="606" spans="2:37" ht="15.75" customHeight="1" x14ac:dyDescent="0.45">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row>
    <row r="607" spans="2:37" ht="15.75" customHeight="1" x14ac:dyDescent="0.45">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row>
    <row r="608" spans="2:37" ht="15.75" customHeight="1" x14ac:dyDescent="0.45">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row>
    <row r="609" spans="2:37" ht="15.75" customHeight="1" x14ac:dyDescent="0.45">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row>
    <row r="610" spans="2:37" ht="15.75" customHeight="1" x14ac:dyDescent="0.45">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row>
    <row r="611" spans="2:37" ht="15.75" customHeight="1" x14ac:dyDescent="0.45">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row>
    <row r="612" spans="2:37" ht="15.75" customHeight="1" x14ac:dyDescent="0.45">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row>
    <row r="613" spans="2:37" ht="15.75" customHeight="1" x14ac:dyDescent="0.45">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row>
    <row r="614" spans="2:37" ht="15.75" customHeight="1" x14ac:dyDescent="0.45">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row>
    <row r="615" spans="2:37" ht="15.75" customHeight="1" x14ac:dyDescent="0.45">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row>
    <row r="616" spans="2:37" ht="15.75" customHeight="1" x14ac:dyDescent="0.45">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row>
    <row r="617" spans="2:37" ht="15.75" customHeight="1" x14ac:dyDescent="0.45">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row>
    <row r="618" spans="2:37" ht="15.75" customHeight="1" x14ac:dyDescent="0.45">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row>
    <row r="619" spans="2:37" ht="15.75" customHeight="1" x14ac:dyDescent="0.45">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row>
    <row r="620" spans="2:37" ht="15.75" customHeight="1" x14ac:dyDescent="0.45">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row>
    <row r="621" spans="2:37" ht="15.75" customHeight="1" x14ac:dyDescent="0.45">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row>
    <row r="622" spans="2:37" ht="15.75" customHeight="1" x14ac:dyDescent="0.45">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row>
    <row r="623" spans="2:37" ht="15.75" customHeight="1" x14ac:dyDescent="0.45">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row>
    <row r="624" spans="2:37" ht="15.75" customHeight="1" x14ac:dyDescent="0.45">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row>
    <row r="625" spans="2:37" ht="15.75" customHeight="1" x14ac:dyDescent="0.45">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row>
    <row r="626" spans="2:37" ht="15.75" customHeight="1" x14ac:dyDescent="0.45">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row>
    <row r="627" spans="2:37" ht="15.75" customHeight="1" x14ac:dyDescent="0.45">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row>
    <row r="628" spans="2:37" ht="15.75" customHeight="1" x14ac:dyDescent="0.45">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row>
    <row r="629" spans="2:37" ht="15.75" customHeight="1" x14ac:dyDescent="0.45">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row>
    <row r="630" spans="2:37" ht="15.75" customHeight="1" x14ac:dyDescent="0.45">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row>
    <row r="631" spans="2:37" ht="15.75" customHeight="1" x14ac:dyDescent="0.45">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row>
    <row r="632" spans="2:37" ht="15.75" customHeight="1" x14ac:dyDescent="0.45">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row>
    <row r="633" spans="2:37" ht="15.75" customHeight="1" x14ac:dyDescent="0.45">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row>
    <row r="634" spans="2:37" ht="15.75" customHeight="1" x14ac:dyDescent="0.45">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row>
    <row r="635" spans="2:37" ht="15.75" customHeight="1" x14ac:dyDescent="0.45">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row>
    <row r="636" spans="2:37" ht="15.75" customHeight="1" x14ac:dyDescent="0.45">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row>
    <row r="637" spans="2:37" ht="15.75" customHeight="1" x14ac:dyDescent="0.45">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row>
    <row r="638" spans="2:37" ht="15.75" customHeight="1" x14ac:dyDescent="0.45">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row>
    <row r="639" spans="2:37" ht="15.75" customHeight="1" x14ac:dyDescent="0.45">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row>
    <row r="640" spans="2:37" ht="15.75" customHeight="1" x14ac:dyDescent="0.45">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row>
    <row r="641" spans="2:37" ht="15.75" customHeight="1" x14ac:dyDescent="0.45">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row>
    <row r="642" spans="2:37" ht="15.75" customHeight="1" x14ac:dyDescent="0.45">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row>
    <row r="643" spans="2:37" ht="15.75" customHeight="1" x14ac:dyDescent="0.45">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row>
    <row r="644" spans="2:37" ht="15.75" customHeight="1" x14ac:dyDescent="0.45">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row>
    <row r="645" spans="2:37" ht="15.75" customHeight="1" x14ac:dyDescent="0.45">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row>
    <row r="646" spans="2:37" ht="15.75" customHeight="1" x14ac:dyDescent="0.45">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row>
    <row r="647" spans="2:37" ht="15.75" customHeight="1" x14ac:dyDescent="0.45">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row>
    <row r="648" spans="2:37" ht="15.75" customHeight="1" x14ac:dyDescent="0.45">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row>
    <row r="649" spans="2:37" ht="15.75" customHeight="1" x14ac:dyDescent="0.45">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row>
    <row r="650" spans="2:37" ht="15.75" customHeight="1" x14ac:dyDescent="0.45">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row>
    <row r="651" spans="2:37" ht="15.75" customHeight="1" x14ac:dyDescent="0.45">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row>
    <row r="652" spans="2:37" ht="15.75" customHeight="1" x14ac:dyDescent="0.45">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row>
    <row r="653" spans="2:37" ht="15.75" customHeight="1" x14ac:dyDescent="0.45">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row>
    <row r="654" spans="2:37" ht="15.75" customHeight="1" x14ac:dyDescent="0.45">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row>
    <row r="655" spans="2:37" ht="15.75" customHeight="1" x14ac:dyDescent="0.45">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row>
    <row r="656" spans="2:37" ht="15.75" customHeight="1" x14ac:dyDescent="0.45">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row>
    <row r="657" spans="2:37" ht="15.75" customHeight="1" x14ac:dyDescent="0.45">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row>
    <row r="658" spans="2:37" ht="15.75" customHeight="1" x14ac:dyDescent="0.45">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row>
    <row r="659" spans="2:37" ht="15.75" customHeight="1" x14ac:dyDescent="0.45">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row>
    <row r="660" spans="2:37" ht="15.75" customHeight="1" x14ac:dyDescent="0.45">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row>
    <row r="661" spans="2:37" ht="15.75" customHeight="1" x14ac:dyDescent="0.45">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row>
    <row r="662" spans="2:37" ht="15.75" customHeight="1" x14ac:dyDescent="0.45">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row>
    <row r="663" spans="2:37" ht="15.75" customHeight="1" x14ac:dyDescent="0.45">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row>
    <row r="664" spans="2:37" ht="15.75" customHeight="1" x14ac:dyDescent="0.45">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row>
    <row r="665" spans="2:37" ht="15.75" customHeight="1" x14ac:dyDescent="0.45">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row>
    <row r="666" spans="2:37" ht="15.75" customHeight="1" x14ac:dyDescent="0.45">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row>
    <row r="667" spans="2:37" ht="15.75" customHeight="1" x14ac:dyDescent="0.45">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row>
    <row r="668" spans="2:37" ht="15.75" customHeight="1" x14ac:dyDescent="0.45">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row>
    <row r="669" spans="2:37" ht="15.75" customHeight="1" x14ac:dyDescent="0.45">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row>
    <row r="670" spans="2:37" ht="15.75" customHeight="1" x14ac:dyDescent="0.45">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row>
    <row r="671" spans="2:37" ht="15.75" customHeight="1" x14ac:dyDescent="0.45">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row>
    <row r="672" spans="2:37" ht="15.75" customHeight="1" x14ac:dyDescent="0.45">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row>
    <row r="673" spans="2:37" ht="15.75" customHeight="1" x14ac:dyDescent="0.45">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row>
    <row r="674" spans="2:37" ht="15.75" customHeight="1" x14ac:dyDescent="0.45">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row>
    <row r="675" spans="2:37" ht="15.75" customHeight="1" x14ac:dyDescent="0.45">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row>
    <row r="676" spans="2:37" ht="15.75" customHeight="1" x14ac:dyDescent="0.45">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row>
    <row r="677" spans="2:37" ht="15.75" customHeight="1" x14ac:dyDescent="0.45">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row>
    <row r="678" spans="2:37" ht="15.75" customHeight="1" x14ac:dyDescent="0.45">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row>
    <row r="679" spans="2:37" ht="15.75" customHeight="1" x14ac:dyDescent="0.45">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row>
    <row r="680" spans="2:37" ht="15.75" customHeight="1" x14ac:dyDescent="0.45">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row>
    <row r="681" spans="2:37" ht="15.75" customHeight="1" x14ac:dyDescent="0.45">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row>
    <row r="682" spans="2:37" ht="15.75" customHeight="1" x14ac:dyDescent="0.45">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row>
    <row r="683" spans="2:37" ht="15.75" customHeight="1" x14ac:dyDescent="0.45">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row>
    <row r="684" spans="2:37" ht="15.75" customHeight="1" x14ac:dyDescent="0.45">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row>
    <row r="685" spans="2:37" ht="15.75" customHeight="1" x14ac:dyDescent="0.45">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row>
    <row r="686" spans="2:37" ht="15.75" customHeight="1" x14ac:dyDescent="0.45">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row>
    <row r="687" spans="2:37" ht="15.75" customHeight="1" x14ac:dyDescent="0.45">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row>
    <row r="688" spans="2:37" ht="15.75" customHeight="1" x14ac:dyDescent="0.45">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row>
    <row r="689" spans="2:37" ht="15.75" customHeight="1" x14ac:dyDescent="0.45">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row>
    <row r="690" spans="2:37" ht="15.75" customHeight="1" x14ac:dyDescent="0.45">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row>
    <row r="691" spans="2:37" ht="15.75" customHeight="1" x14ac:dyDescent="0.45">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row>
    <row r="692" spans="2:37" ht="15.75" customHeight="1" x14ac:dyDescent="0.45">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row>
    <row r="693" spans="2:37" ht="15.75" customHeight="1" x14ac:dyDescent="0.45">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row>
    <row r="694" spans="2:37" ht="15.75" customHeight="1" x14ac:dyDescent="0.45">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row>
    <row r="695" spans="2:37" ht="15.75" customHeight="1" x14ac:dyDescent="0.45">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row>
    <row r="696" spans="2:37" ht="15.75" customHeight="1" x14ac:dyDescent="0.45">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row>
    <row r="697" spans="2:37" ht="15.75" customHeight="1" x14ac:dyDescent="0.45">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row>
    <row r="698" spans="2:37" ht="15.75" customHeight="1" x14ac:dyDescent="0.45">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row>
    <row r="699" spans="2:37" ht="15.75" customHeight="1" x14ac:dyDescent="0.45">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row>
    <row r="700" spans="2:37" ht="15.75" customHeight="1" x14ac:dyDescent="0.45">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row>
    <row r="701" spans="2:37" ht="15.75" customHeight="1" x14ac:dyDescent="0.45">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row>
    <row r="702" spans="2:37" ht="15.75" customHeight="1" x14ac:dyDescent="0.45">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row>
    <row r="703" spans="2:37" ht="15.75" customHeight="1" x14ac:dyDescent="0.45">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row>
    <row r="704" spans="2:37" ht="15.75" customHeight="1" x14ac:dyDescent="0.45">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row>
    <row r="705" spans="2:37" ht="15.75" customHeight="1" x14ac:dyDescent="0.45">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row>
    <row r="706" spans="2:37" ht="15.75" customHeight="1" x14ac:dyDescent="0.45">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row>
    <row r="707" spans="2:37" ht="15.75" customHeight="1" x14ac:dyDescent="0.45">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row>
    <row r="708" spans="2:37" ht="15.75" customHeight="1" x14ac:dyDescent="0.45">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row>
    <row r="709" spans="2:37" ht="15.75" customHeight="1" x14ac:dyDescent="0.45">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row>
    <row r="710" spans="2:37" ht="15.75" customHeight="1" x14ac:dyDescent="0.45">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row>
    <row r="711" spans="2:37" ht="15.75" customHeight="1" x14ac:dyDescent="0.45">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row>
    <row r="712" spans="2:37" ht="15.75" customHeight="1" x14ac:dyDescent="0.45">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row>
    <row r="713" spans="2:37" ht="15.75" customHeight="1" x14ac:dyDescent="0.45">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row>
    <row r="714" spans="2:37" ht="15.75" customHeight="1" x14ac:dyDescent="0.45">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row>
    <row r="715" spans="2:37" ht="15.75" customHeight="1" x14ac:dyDescent="0.45">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row>
    <row r="716" spans="2:37" ht="15.75" customHeight="1" x14ac:dyDescent="0.45">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row>
    <row r="717" spans="2:37" ht="15.75" customHeight="1" x14ac:dyDescent="0.45">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row>
    <row r="718" spans="2:37" ht="15.75" customHeight="1" x14ac:dyDescent="0.45">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row>
    <row r="719" spans="2:37" ht="15.75" customHeight="1" x14ac:dyDescent="0.45">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row>
    <row r="720" spans="2:37" ht="15.75" customHeight="1" x14ac:dyDescent="0.45">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row>
    <row r="721" spans="2:37" ht="15.75" customHeight="1" x14ac:dyDescent="0.45">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row>
    <row r="722" spans="2:37" ht="15.75" customHeight="1" x14ac:dyDescent="0.45">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row>
    <row r="723" spans="2:37" ht="15.75" customHeight="1" x14ac:dyDescent="0.45">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row>
    <row r="724" spans="2:37" ht="15.75" customHeight="1" x14ac:dyDescent="0.45">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row>
    <row r="725" spans="2:37" ht="15.75" customHeight="1" x14ac:dyDescent="0.45">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row>
    <row r="726" spans="2:37" ht="15.75" customHeight="1" x14ac:dyDescent="0.45">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row>
    <row r="727" spans="2:37" ht="15.75" customHeight="1" x14ac:dyDescent="0.45">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row>
    <row r="728" spans="2:37" ht="15.75" customHeight="1" x14ac:dyDescent="0.45">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row>
    <row r="729" spans="2:37" ht="15.75" customHeight="1" x14ac:dyDescent="0.45">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row>
    <row r="730" spans="2:37" ht="15.75" customHeight="1" x14ac:dyDescent="0.45">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row>
    <row r="731" spans="2:37" ht="15.75" customHeight="1" x14ac:dyDescent="0.45">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row>
    <row r="732" spans="2:37" ht="15.75" customHeight="1" x14ac:dyDescent="0.45">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row>
    <row r="733" spans="2:37" ht="15.75" customHeight="1" x14ac:dyDescent="0.45">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row>
    <row r="734" spans="2:37" ht="15.75" customHeight="1" x14ac:dyDescent="0.45">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row>
    <row r="735" spans="2:37" ht="15.75" customHeight="1" x14ac:dyDescent="0.45">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row>
    <row r="736" spans="2:37" ht="15.75" customHeight="1" x14ac:dyDescent="0.45">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row>
    <row r="737" spans="2:37" ht="15.75" customHeight="1" x14ac:dyDescent="0.45">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row>
    <row r="738" spans="2:37" ht="15.75" customHeight="1" x14ac:dyDescent="0.45">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row>
    <row r="739" spans="2:37" ht="15.75" customHeight="1" x14ac:dyDescent="0.45">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row>
    <row r="740" spans="2:37" ht="15.75" customHeight="1" x14ac:dyDescent="0.45">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row>
    <row r="741" spans="2:37" ht="15.75" customHeight="1" x14ac:dyDescent="0.45">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row>
    <row r="742" spans="2:37" ht="15.75" customHeight="1" x14ac:dyDescent="0.45">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row>
    <row r="743" spans="2:37" ht="15.75" customHeight="1" x14ac:dyDescent="0.45">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row>
    <row r="744" spans="2:37" ht="15.75" customHeight="1" x14ac:dyDescent="0.45">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row>
    <row r="745" spans="2:37" ht="15.75" customHeight="1" x14ac:dyDescent="0.45">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row>
    <row r="746" spans="2:37" ht="15.75" customHeight="1" x14ac:dyDescent="0.45">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row>
    <row r="747" spans="2:37" ht="15.75" customHeight="1" x14ac:dyDescent="0.45">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row>
    <row r="748" spans="2:37" ht="15.75" customHeight="1" x14ac:dyDescent="0.45">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row>
    <row r="749" spans="2:37" ht="15.75" customHeight="1" x14ac:dyDescent="0.45">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row>
    <row r="750" spans="2:37" ht="15.75" customHeight="1" x14ac:dyDescent="0.45">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row>
    <row r="751" spans="2:37" ht="15.75" customHeight="1" x14ac:dyDescent="0.45">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row>
    <row r="752" spans="2:37" ht="15.75" customHeight="1" x14ac:dyDescent="0.45">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row>
    <row r="753" spans="2:37" ht="15.75" customHeight="1" x14ac:dyDescent="0.45">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row>
    <row r="754" spans="2:37" ht="15.75" customHeight="1" x14ac:dyDescent="0.45">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row>
    <row r="755" spans="2:37" ht="15.75" customHeight="1" x14ac:dyDescent="0.45">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row>
    <row r="756" spans="2:37" ht="15.75" customHeight="1" x14ac:dyDescent="0.45">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row>
    <row r="757" spans="2:37" ht="15.75" customHeight="1" x14ac:dyDescent="0.45">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row>
    <row r="758" spans="2:37" ht="15.75" customHeight="1" x14ac:dyDescent="0.45">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row>
    <row r="759" spans="2:37" ht="15.75" customHeight="1" x14ac:dyDescent="0.45">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row>
    <row r="760" spans="2:37" ht="15.75" customHeight="1" x14ac:dyDescent="0.45">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row>
    <row r="761" spans="2:37" ht="15.75" customHeight="1" x14ac:dyDescent="0.45">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row>
    <row r="762" spans="2:37" ht="15.75" customHeight="1" x14ac:dyDescent="0.45">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row>
    <row r="763" spans="2:37" ht="15.75" customHeight="1" x14ac:dyDescent="0.45">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row>
    <row r="764" spans="2:37" ht="15.75" customHeight="1" x14ac:dyDescent="0.45">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row>
    <row r="765" spans="2:37" ht="15.75" customHeight="1" x14ac:dyDescent="0.45">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row>
    <row r="766" spans="2:37" ht="15.75" customHeight="1" x14ac:dyDescent="0.45">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row>
    <row r="767" spans="2:37" ht="15.75" customHeight="1" x14ac:dyDescent="0.45">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row>
    <row r="768" spans="2:37" ht="15.75" customHeight="1" x14ac:dyDescent="0.45">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row>
    <row r="769" spans="2:37" ht="15.75" customHeight="1" x14ac:dyDescent="0.45">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row>
    <row r="770" spans="2:37" ht="15.75" customHeight="1" x14ac:dyDescent="0.45">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row>
    <row r="771" spans="2:37" ht="15.75" customHeight="1" x14ac:dyDescent="0.45">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row>
    <row r="772" spans="2:37" ht="15.75" customHeight="1" x14ac:dyDescent="0.45">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row>
    <row r="773" spans="2:37" ht="15.75" customHeight="1" x14ac:dyDescent="0.45">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row>
    <row r="774" spans="2:37" ht="15.75" customHeight="1" x14ac:dyDescent="0.45">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row>
    <row r="775" spans="2:37" ht="15.75" customHeight="1" x14ac:dyDescent="0.45">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row>
    <row r="776" spans="2:37" ht="15.75" customHeight="1" x14ac:dyDescent="0.45">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row>
    <row r="777" spans="2:37" ht="15.75" customHeight="1" x14ac:dyDescent="0.45">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row>
    <row r="778" spans="2:37" ht="15.75" customHeight="1" x14ac:dyDescent="0.45">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row>
    <row r="779" spans="2:37" ht="15.75" customHeight="1" x14ac:dyDescent="0.45">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row>
    <row r="780" spans="2:37" ht="15.75" customHeight="1" x14ac:dyDescent="0.45">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row>
    <row r="781" spans="2:37" ht="15.75" customHeight="1" x14ac:dyDescent="0.45">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row>
    <row r="782" spans="2:37" ht="15.75" customHeight="1" x14ac:dyDescent="0.45">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row>
    <row r="783" spans="2:37" ht="15.75" customHeight="1" x14ac:dyDescent="0.45">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row>
    <row r="784" spans="2:37" ht="15.75" customHeight="1" x14ac:dyDescent="0.45">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row>
    <row r="785" spans="2:37" ht="15.75" customHeight="1" x14ac:dyDescent="0.45">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row>
    <row r="786" spans="2:37" ht="15.75" customHeight="1" x14ac:dyDescent="0.45">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row>
    <row r="787" spans="2:37" ht="15.75" customHeight="1" x14ac:dyDescent="0.45">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row>
    <row r="788" spans="2:37" ht="15.75" customHeight="1" x14ac:dyDescent="0.45">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row>
    <row r="789" spans="2:37" ht="15.75" customHeight="1" x14ac:dyDescent="0.45">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row>
    <row r="790" spans="2:37" ht="15.75" customHeight="1" x14ac:dyDescent="0.45">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row>
    <row r="791" spans="2:37" ht="15.75" customHeight="1" x14ac:dyDescent="0.45">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row>
    <row r="792" spans="2:37" ht="15.75" customHeight="1" x14ac:dyDescent="0.45">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row>
    <row r="793" spans="2:37" ht="15.75" customHeight="1" x14ac:dyDescent="0.45">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row>
    <row r="794" spans="2:37" ht="15.75" customHeight="1" x14ac:dyDescent="0.45">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row>
    <row r="795" spans="2:37" ht="15.75" customHeight="1" x14ac:dyDescent="0.45">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row>
    <row r="796" spans="2:37" ht="15.75" customHeight="1" x14ac:dyDescent="0.45">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row>
    <row r="797" spans="2:37" ht="15.75" customHeight="1" x14ac:dyDescent="0.45">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row>
    <row r="798" spans="2:37" ht="15.75" customHeight="1" x14ac:dyDescent="0.45">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row>
    <row r="799" spans="2:37" ht="15.75" customHeight="1" x14ac:dyDescent="0.45">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row>
    <row r="800" spans="2:37" ht="15.75" customHeight="1" x14ac:dyDescent="0.45">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row>
    <row r="801" spans="2:37" ht="15.75" customHeight="1" x14ac:dyDescent="0.45">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row>
    <row r="802" spans="2:37" ht="15.75" customHeight="1" x14ac:dyDescent="0.45">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row>
    <row r="803" spans="2:37" ht="15.75" customHeight="1" x14ac:dyDescent="0.45">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row>
    <row r="804" spans="2:37" ht="15.75" customHeight="1" x14ac:dyDescent="0.45">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row>
    <row r="805" spans="2:37" ht="15.75" customHeight="1" x14ac:dyDescent="0.45">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row>
    <row r="806" spans="2:37" ht="15.75" customHeight="1" x14ac:dyDescent="0.45">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row>
    <row r="807" spans="2:37" ht="15.75" customHeight="1" x14ac:dyDescent="0.45">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row>
    <row r="808" spans="2:37" ht="15.75" customHeight="1" x14ac:dyDescent="0.45">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row>
    <row r="809" spans="2:37" ht="15.75" customHeight="1" x14ac:dyDescent="0.45">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row>
    <row r="810" spans="2:37" ht="15.75" customHeight="1" x14ac:dyDescent="0.45">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row>
    <row r="811" spans="2:37" ht="15.75" customHeight="1" x14ac:dyDescent="0.45">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row>
    <row r="812" spans="2:37" ht="15.75" customHeight="1" x14ac:dyDescent="0.45">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row>
    <row r="813" spans="2:37" ht="15.75" customHeight="1" x14ac:dyDescent="0.45">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row>
    <row r="814" spans="2:37" ht="15.75" customHeight="1" x14ac:dyDescent="0.45">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row>
    <row r="815" spans="2:37" ht="15.75" customHeight="1" x14ac:dyDescent="0.45">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row>
    <row r="816" spans="2:37" ht="15.75" customHeight="1" x14ac:dyDescent="0.45">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row>
    <row r="817" spans="2:37" ht="15.75" customHeight="1" x14ac:dyDescent="0.45">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row>
    <row r="818" spans="2:37" ht="15.75" customHeight="1" x14ac:dyDescent="0.45">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row>
    <row r="819" spans="2:37" ht="15.75" customHeight="1" x14ac:dyDescent="0.45">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row>
    <row r="820" spans="2:37" ht="15.75" customHeight="1" x14ac:dyDescent="0.45">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row>
    <row r="821" spans="2:37" ht="15.75" customHeight="1" x14ac:dyDescent="0.45">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row>
    <row r="822" spans="2:37" ht="15.75" customHeight="1" x14ac:dyDescent="0.45">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row>
    <row r="823" spans="2:37" ht="15.75" customHeight="1" x14ac:dyDescent="0.45">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row>
    <row r="824" spans="2:37" ht="15.75" customHeight="1" x14ac:dyDescent="0.45">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row>
    <row r="825" spans="2:37" ht="15.75" customHeight="1" x14ac:dyDescent="0.45">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row>
    <row r="826" spans="2:37" ht="15.75" customHeight="1" x14ac:dyDescent="0.45">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row>
    <row r="827" spans="2:37" ht="15.75" customHeight="1" x14ac:dyDescent="0.45">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row>
    <row r="828" spans="2:37" ht="15.75" customHeight="1" x14ac:dyDescent="0.45">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row>
    <row r="829" spans="2:37" ht="15.75" customHeight="1" x14ac:dyDescent="0.45">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row>
    <row r="830" spans="2:37" ht="15.75" customHeight="1" x14ac:dyDescent="0.45">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row>
    <row r="831" spans="2:37" ht="15.75" customHeight="1" x14ac:dyDescent="0.45">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row>
    <row r="832" spans="2:37" ht="15.75" customHeight="1" x14ac:dyDescent="0.45">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row>
    <row r="833" spans="2:37" ht="15.75" customHeight="1" x14ac:dyDescent="0.45">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row>
    <row r="834" spans="2:37" ht="15.75" customHeight="1" x14ac:dyDescent="0.45">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row>
    <row r="835" spans="2:37" ht="15.75" customHeight="1" x14ac:dyDescent="0.45">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row>
    <row r="836" spans="2:37" ht="15.75" customHeight="1" x14ac:dyDescent="0.45">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row>
    <row r="837" spans="2:37" ht="15.75" customHeight="1" x14ac:dyDescent="0.45">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row>
    <row r="838" spans="2:37" ht="15.75" customHeight="1" x14ac:dyDescent="0.45">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row>
    <row r="839" spans="2:37" ht="15.75" customHeight="1" x14ac:dyDescent="0.45">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row>
    <row r="840" spans="2:37" ht="15.75" customHeight="1" x14ac:dyDescent="0.45">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row>
    <row r="841" spans="2:37" ht="15.75" customHeight="1" x14ac:dyDescent="0.45">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row>
    <row r="842" spans="2:37" ht="15.75" customHeight="1" x14ac:dyDescent="0.45">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row>
    <row r="843" spans="2:37" ht="15.75" customHeight="1" x14ac:dyDescent="0.45">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row>
    <row r="844" spans="2:37" ht="15.75" customHeight="1" x14ac:dyDescent="0.45">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row>
    <row r="845" spans="2:37" ht="15.75" customHeight="1" x14ac:dyDescent="0.45">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row>
    <row r="846" spans="2:37" ht="15.75" customHeight="1" x14ac:dyDescent="0.45">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row>
    <row r="847" spans="2:37" ht="15.75" customHeight="1" x14ac:dyDescent="0.45">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row>
    <row r="848" spans="2:37" ht="15.75" customHeight="1" x14ac:dyDescent="0.45">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row>
    <row r="849" spans="2:37" ht="15.75" customHeight="1" x14ac:dyDescent="0.45">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row>
    <row r="850" spans="2:37" ht="15.75" customHeight="1" x14ac:dyDescent="0.45">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row>
    <row r="851" spans="2:37" ht="15.75" customHeight="1" x14ac:dyDescent="0.45">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row>
    <row r="852" spans="2:37" ht="15.75" customHeight="1" x14ac:dyDescent="0.45">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row>
    <row r="853" spans="2:37" ht="15.75" customHeight="1" x14ac:dyDescent="0.45">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row>
    <row r="854" spans="2:37" ht="15.75" customHeight="1" x14ac:dyDescent="0.45">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row>
    <row r="855" spans="2:37" ht="15.75" customHeight="1" x14ac:dyDescent="0.45">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row>
    <row r="856" spans="2:37" ht="15.75" customHeight="1" x14ac:dyDescent="0.45">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row>
    <row r="857" spans="2:37" ht="15.75" customHeight="1" x14ac:dyDescent="0.45">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row>
    <row r="858" spans="2:37" ht="15.75" customHeight="1" x14ac:dyDescent="0.45">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row>
    <row r="859" spans="2:37" ht="15.75" customHeight="1" x14ac:dyDescent="0.45">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row>
    <row r="860" spans="2:37" ht="15.75" customHeight="1" x14ac:dyDescent="0.45">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row>
    <row r="861" spans="2:37" ht="15.75" customHeight="1" x14ac:dyDescent="0.45">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row>
    <row r="862" spans="2:37" ht="15.75" customHeight="1" x14ac:dyDescent="0.45">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row>
    <row r="863" spans="2:37" ht="15.75" customHeight="1" x14ac:dyDescent="0.45">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row>
    <row r="864" spans="2:37" ht="15.75" customHeight="1" x14ac:dyDescent="0.45">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row>
    <row r="865" spans="2:37" ht="15.75" customHeight="1" x14ac:dyDescent="0.45">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row>
    <row r="866" spans="2:37" ht="15.75" customHeight="1" x14ac:dyDescent="0.45">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row>
    <row r="867" spans="2:37" ht="15.75" customHeight="1" x14ac:dyDescent="0.45">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row>
    <row r="868" spans="2:37" ht="15.75" customHeight="1" x14ac:dyDescent="0.45">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row>
    <row r="869" spans="2:37" ht="15.75" customHeight="1" x14ac:dyDescent="0.45">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row>
    <row r="870" spans="2:37" ht="15.75" customHeight="1" x14ac:dyDescent="0.45">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row>
    <row r="871" spans="2:37" ht="15.75" customHeight="1" x14ac:dyDescent="0.45">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row>
    <row r="872" spans="2:37" ht="15.75" customHeight="1" x14ac:dyDescent="0.45">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row>
    <row r="873" spans="2:37" ht="15.75" customHeight="1" x14ac:dyDescent="0.45">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row>
    <row r="874" spans="2:37" ht="15.75" customHeight="1" x14ac:dyDescent="0.45">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row>
    <row r="875" spans="2:37" ht="15.75" customHeight="1" x14ac:dyDescent="0.45">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row>
    <row r="876" spans="2:37" ht="15.75" customHeight="1" x14ac:dyDescent="0.45">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row>
    <row r="877" spans="2:37" ht="15.75" customHeight="1" x14ac:dyDescent="0.45">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row>
    <row r="878" spans="2:37" ht="15.75" customHeight="1" x14ac:dyDescent="0.45">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row>
    <row r="879" spans="2:37" ht="15.75" customHeight="1" x14ac:dyDescent="0.45">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row>
    <row r="880" spans="2:37" ht="15.75" customHeight="1" x14ac:dyDescent="0.45">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row>
    <row r="881" spans="2:37" ht="15.75" customHeight="1" x14ac:dyDescent="0.45">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row>
    <row r="882" spans="2:37" ht="15.75" customHeight="1" x14ac:dyDescent="0.45">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row>
    <row r="883" spans="2:37" ht="15.75" customHeight="1" x14ac:dyDescent="0.45">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row>
    <row r="884" spans="2:37" ht="15.75" customHeight="1" x14ac:dyDescent="0.45">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row>
    <row r="885" spans="2:37" ht="15.75" customHeight="1" x14ac:dyDescent="0.45">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row>
    <row r="886" spans="2:37" ht="15.75" customHeight="1" x14ac:dyDescent="0.45">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row>
    <row r="887" spans="2:37" ht="15.75" customHeight="1" x14ac:dyDescent="0.45">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row>
    <row r="888" spans="2:37" ht="15.75" customHeight="1" x14ac:dyDescent="0.45">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row>
    <row r="889" spans="2:37" ht="15.75" customHeight="1" x14ac:dyDescent="0.45">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row>
    <row r="890" spans="2:37" ht="15.75" customHeight="1" x14ac:dyDescent="0.45">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row>
    <row r="891" spans="2:37" ht="15.75" customHeight="1" x14ac:dyDescent="0.45">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row>
    <row r="892" spans="2:37" ht="15.75" customHeight="1" x14ac:dyDescent="0.45">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row>
    <row r="893" spans="2:37" ht="15.75" customHeight="1" x14ac:dyDescent="0.45">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row>
    <row r="894" spans="2:37" ht="15.75" customHeight="1" x14ac:dyDescent="0.45">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row>
    <row r="895" spans="2:37" ht="15.75" customHeight="1" x14ac:dyDescent="0.45">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row>
    <row r="896" spans="2:37" ht="15.75" customHeight="1" x14ac:dyDescent="0.45">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row>
    <row r="897" spans="2:37" ht="15.75" customHeight="1" x14ac:dyDescent="0.45">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row>
    <row r="898" spans="2:37" ht="15.75" customHeight="1" x14ac:dyDescent="0.45">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row>
    <row r="899" spans="2:37" ht="15.75" customHeight="1" x14ac:dyDescent="0.45">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row>
    <row r="900" spans="2:37" ht="15.75" customHeight="1" x14ac:dyDescent="0.45">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row>
    <row r="901" spans="2:37" ht="15.75" customHeight="1" x14ac:dyDescent="0.45">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row>
    <row r="902" spans="2:37" ht="15.75" customHeight="1" x14ac:dyDescent="0.45">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row>
    <row r="903" spans="2:37" ht="15.75" customHeight="1" x14ac:dyDescent="0.45">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row>
    <row r="904" spans="2:37" ht="15.75" customHeight="1" x14ac:dyDescent="0.45">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row>
    <row r="905" spans="2:37" ht="15.75" customHeight="1" x14ac:dyDescent="0.45">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row>
    <row r="906" spans="2:37" ht="15.75" customHeight="1" x14ac:dyDescent="0.45">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row>
    <row r="907" spans="2:37" ht="15.75" customHeight="1" x14ac:dyDescent="0.45">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row>
    <row r="908" spans="2:37" ht="15.75" customHeight="1" x14ac:dyDescent="0.45">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row>
    <row r="909" spans="2:37" ht="15.75" customHeight="1" x14ac:dyDescent="0.45">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row>
    <row r="910" spans="2:37" ht="15.75" customHeight="1" x14ac:dyDescent="0.45">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row>
    <row r="911" spans="2:37" ht="15.75" customHeight="1" x14ac:dyDescent="0.45">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row>
    <row r="912" spans="2:37" ht="15.75" customHeight="1" x14ac:dyDescent="0.45">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row>
    <row r="913" spans="2:37" ht="15.75" customHeight="1" x14ac:dyDescent="0.45">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row>
    <row r="914" spans="2:37" ht="15.75" customHeight="1" x14ac:dyDescent="0.45">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row>
    <row r="915" spans="2:37" ht="15.75" customHeight="1" x14ac:dyDescent="0.45">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row>
    <row r="916" spans="2:37" ht="15.75" customHeight="1" x14ac:dyDescent="0.45">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row>
    <row r="917" spans="2:37" ht="15.75" customHeight="1" x14ac:dyDescent="0.45">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row>
    <row r="918" spans="2:37" ht="15.75" customHeight="1" x14ac:dyDescent="0.45">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row>
    <row r="919" spans="2:37" ht="15.75" customHeight="1" x14ac:dyDescent="0.45">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row>
    <row r="920" spans="2:37" ht="15.75" customHeight="1" x14ac:dyDescent="0.45">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row>
    <row r="921" spans="2:37" ht="15.75" customHeight="1" x14ac:dyDescent="0.45">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row>
    <row r="922" spans="2:37" ht="15.75" customHeight="1" x14ac:dyDescent="0.45">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row>
    <row r="923" spans="2:37" ht="15.75" customHeight="1" x14ac:dyDescent="0.45">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row>
    <row r="924" spans="2:37" ht="15.75" customHeight="1" x14ac:dyDescent="0.45">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row>
    <row r="925" spans="2:37" ht="15.75" customHeight="1" x14ac:dyDescent="0.45">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row>
    <row r="926" spans="2:37" ht="15.75" customHeight="1" x14ac:dyDescent="0.45">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row>
    <row r="927" spans="2:37" ht="15.75" customHeight="1" x14ac:dyDescent="0.45">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row>
    <row r="928" spans="2:37" ht="15.75" customHeight="1" x14ac:dyDescent="0.45">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row>
    <row r="929" spans="2:37" ht="15.75" customHeight="1" x14ac:dyDescent="0.45">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row>
    <row r="930" spans="2:37" ht="15.75" customHeight="1" x14ac:dyDescent="0.45">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row>
    <row r="931" spans="2:37" ht="15.75" customHeight="1" x14ac:dyDescent="0.45">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row>
    <row r="932" spans="2:37" ht="15.75" customHeight="1" x14ac:dyDescent="0.45">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row>
    <row r="933" spans="2:37" ht="15.75" customHeight="1" x14ac:dyDescent="0.45">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row>
    <row r="934" spans="2:37" ht="15.75" customHeight="1" x14ac:dyDescent="0.45">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row>
    <row r="935" spans="2:37" ht="15.75" customHeight="1" x14ac:dyDescent="0.45">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row>
    <row r="936" spans="2:37" ht="15.75" customHeight="1" x14ac:dyDescent="0.45">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row>
    <row r="937" spans="2:37" ht="15.75" customHeight="1" x14ac:dyDescent="0.45">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row>
    <row r="938" spans="2:37" ht="15.75" customHeight="1" x14ac:dyDescent="0.45">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row>
    <row r="939" spans="2:37" ht="15.75" customHeight="1" x14ac:dyDescent="0.45">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row>
    <row r="940" spans="2:37" ht="15.75" customHeight="1" x14ac:dyDescent="0.45">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row>
    <row r="941" spans="2:37" ht="15.75" customHeight="1" x14ac:dyDescent="0.45">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row>
    <row r="942" spans="2:37" ht="15.75" customHeight="1" x14ac:dyDescent="0.45">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row>
    <row r="943" spans="2:37" ht="15.75" customHeight="1" x14ac:dyDescent="0.45">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row>
    <row r="944" spans="2:37" ht="15.75" customHeight="1" x14ac:dyDescent="0.45">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row>
    <row r="945" spans="2:37" ht="15.75" customHeight="1" x14ac:dyDescent="0.45">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row>
    <row r="946" spans="2:37" ht="15.75" customHeight="1" x14ac:dyDescent="0.45">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row>
    <row r="947" spans="2:37" ht="15.75" customHeight="1" x14ac:dyDescent="0.45">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row>
    <row r="948" spans="2:37" ht="15.75" customHeight="1" x14ac:dyDescent="0.45">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row>
    <row r="949" spans="2:37" ht="15.75" customHeight="1" x14ac:dyDescent="0.45">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row>
    <row r="950" spans="2:37" ht="15.75" customHeight="1" x14ac:dyDescent="0.45">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row>
    <row r="951" spans="2:37" ht="15.75" customHeight="1" x14ac:dyDescent="0.45">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row>
    <row r="952" spans="2:37" ht="15.75" customHeight="1" x14ac:dyDescent="0.45">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row>
    <row r="953" spans="2:37" ht="15.75" customHeight="1" x14ac:dyDescent="0.45">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row>
    <row r="954" spans="2:37" ht="15.75" customHeight="1" x14ac:dyDescent="0.45">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row>
    <row r="955" spans="2:37" ht="15.75" customHeight="1" x14ac:dyDescent="0.45">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row>
    <row r="956" spans="2:37" ht="15.75" customHeight="1" x14ac:dyDescent="0.45">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row>
    <row r="957" spans="2:37" ht="15.75" customHeight="1" x14ac:dyDescent="0.45">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row>
    <row r="958" spans="2:37" ht="15.75" customHeight="1" x14ac:dyDescent="0.45">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row>
    <row r="959" spans="2:37" ht="15.75" customHeight="1" x14ac:dyDescent="0.45">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row>
    <row r="960" spans="2:37" ht="15.75" customHeight="1" x14ac:dyDescent="0.45">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row>
    <row r="961" spans="2:37" ht="15.75" customHeight="1" x14ac:dyDescent="0.45">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row>
    <row r="962" spans="2:37" ht="15.75" customHeight="1" x14ac:dyDescent="0.45">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row>
    <row r="963" spans="2:37" ht="15.75" customHeight="1" x14ac:dyDescent="0.45">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row>
    <row r="964" spans="2:37" ht="15.75" customHeight="1" x14ac:dyDescent="0.45">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row>
    <row r="965" spans="2:37" ht="15.75" customHeight="1" x14ac:dyDescent="0.45">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row>
    <row r="966" spans="2:37" ht="15.75" customHeight="1" x14ac:dyDescent="0.45">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row>
    <row r="967" spans="2:37" ht="15.75" customHeight="1" x14ac:dyDescent="0.45">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row>
    <row r="968" spans="2:37" ht="15.75" customHeight="1" x14ac:dyDescent="0.45">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row>
    <row r="969" spans="2:37" ht="15.75" customHeight="1" x14ac:dyDescent="0.45">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row>
    <row r="970" spans="2:37" ht="15.75" customHeight="1" x14ac:dyDescent="0.45">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row>
    <row r="971" spans="2:37" ht="15.75" customHeight="1" x14ac:dyDescent="0.45">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row>
    <row r="972" spans="2:37" ht="15.75" customHeight="1" x14ac:dyDescent="0.45">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row>
    <row r="973" spans="2:37" ht="15.75" customHeight="1" x14ac:dyDescent="0.45">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row>
    <row r="974" spans="2:37" ht="15.75" customHeight="1" x14ac:dyDescent="0.45">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row>
    <row r="975" spans="2:37" ht="15.75" customHeight="1" x14ac:dyDescent="0.45">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row>
    <row r="976" spans="2:37" ht="15.75" customHeight="1" x14ac:dyDescent="0.45">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row>
    <row r="977" spans="2:37" ht="15.75" customHeight="1" x14ac:dyDescent="0.45">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row>
    <row r="978" spans="2:37" ht="15.75" customHeight="1" x14ac:dyDescent="0.45">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row>
    <row r="979" spans="2:37" ht="15.75" customHeight="1" x14ac:dyDescent="0.45">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row>
    <row r="980" spans="2:37" ht="15.75" customHeight="1" x14ac:dyDescent="0.45">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row>
    <row r="981" spans="2:37" ht="15.75" customHeight="1" x14ac:dyDescent="0.45">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row>
    <row r="982" spans="2:37" ht="15.75" customHeight="1" x14ac:dyDescent="0.45">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row>
    <row r="983" spans="2:37" ht="15.75" customHeight="1" x14ac:dyDescent="0.45">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row>
    <row r="984" spans="2:37" ht="15.75" customHeight="1" x14ac:dyDescent="0.45">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row>
    <row r="985" spans="2:37" ht="15.75" customHeight="1" x14ac:dyDescent="0.45">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row>
    <row r="986" spans="2:37" ht="15.75" customHeight="1" x14ac:dyDescent="0.45">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row>
    <row r="987" spans="2:37" ht="15.75" customHeight="1" x14ac:dyDescent="0.45">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row>
    <row r="988" spans="2:37" ht="15.75" customHeight="1" x14ac:dyDescent="0.45">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row>
    <row r="989" spans="2:37" ht="15.75" customHeight="1" x14ac:dyDescent="0.45">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row>
    <row r="990" spans="2:37" ht="15.75" customHeight="1" x14ac:dyDescent="0.45">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row>
    <row r="991" spans="2:37" ht="15.75" customHeight="1" x14ac:dyDescent="0.45">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row>
    <row r="992" spans="2:37" ht="15.75" customHeight="1" x14ac:dyDescent="0.45">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row>
    <row r="993" spans="2:37" ht="15.75" customHeight="1" x14ac:dyDescent="0.45">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row>
    <row r="994" spans="2:37" ht="15.75" customHeight="1" x14ac:dyDescent="0.45">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row>
    <row r="995" spans="2:37" ht="15.75" customHeight="1" x14ac:dyDescent="0.45">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row>
    <row r="996" spans="2:37" ht="15.75" customHeight="1" x14ac:dyDescent="0.45">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row>
    <row r="997" spans="2:37" ht="15.75" customHeight="1" x14ac:dyDescent="0.45">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row>
    <row r="998" spans="2:37" ht="15.75" customHeight="1" x14ac:dyDescent="0.45">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row>
    <row r="999" spans="2:37" ht="15.75" customHeight="1" x14ac:dyDescent="0.45">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row>
    <row r="1000" spans="2:37" ht="15.75" customHeight="1" x14ac:dyDescent="0.45">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row>
  </sheetData>
  <mergeCells count="1">
    <mergeCell ref="B76:AK76"/>
  </mergeCells>
  <hyperlinks>
    <hyperlink ref="H4" r:id="rId1" xr:uid="{00000000-0004-0000-0200-000000000000}"/>
  </hyperlink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82F9-8687-48C2-BF25-F917F1E3B2D1}">
  <dimension ref="A1:AK132"/>
  <sheetViews>
    <sheetView topLeftCell="A57" zoomScale="70" zoomScaleNormal="70" workbookViewId="0">
      <selection activeCell="C70" sqref="C70"/>
    </sheetView>
  </sheetViews>
  <sheetFormatPr defaultRowHeight="13.5" x14ac:dyDescent="0.35"/>
  <cols>
    <col min="1" max="1" width="17.625" style="181" customWidth="1"/>
    <col min="2" max="2" width="40" style="181" customWidth="1"/>
    <col min="3" max="16384" width="9" style="181"/>
  </cols>
  <sheetData>
    <row r="1" spans="1:37" ht="15" customHeight="1" thickBot="1" x14ac:dyDescent="0.4">
      <c r="B1" s="223" t="s">
        <v>119</v>
      </c>
      <c r="C1" s="216">
        <v>2017</v>
      </c>
      <c r="D1" s="216">
        <v>2018</v>
      </c>
      <c r="E1" s="216">
        <v>2019</v>
      </c>
      <c r="F1" s="216">
        <v>2020</v>
      </c>
      <c r="G1" s="216">
        <v>2021</v>
      </c>
      <c r="H1" s="216">
        <v>2022</v>
      </c>
      <c r="I1" s="216">
        <v>2023</v>
      </c>
      <c r="J1" s="216">
        <v>2024</v>
      </c>
      <c r="K1" s="216">
        <v>2025</v>
      </c>
      <c r="L1" s="216">
        <v>2026</v>
      </c>
      <c r="M1" s="216">
        <v>2027</v>
      </c>
      <c r="N1" s="216">
        <v>2028</v>
      </c>
      <c r="O1" s="216">
        <v>2029</v>
      </c>
      <c r="P1" s="216">
        <v>2030</v>
      </c>
      <c r="Q1" s="216">
        <v>2031</v>
      </c>
      <c r="R1" s="216">
        <v>2032</v>
      </c>
      <c r="S1" s="216">
        <v>2033</v>
      </c>
      <c r="T1" s="216">
        <v>2034</v>
      </c>
      <c r="U1" s="216">
        <v>2035</v>
      </c>
      <c r="V1" s="216">
        <v>2036</v>
      </c>
      <c r="W1" s="216">
        <v>2037</v>
      </c>
      <c r="X1" s="216">
        <v>2038</v>
      </c>
      <c r="Y1" s="216">
        <v>2039</v>
      </c>
      <c r="Z1" s="216">
        <v>2040</v>
      </c>
      <c r="AA1" s="216">
        <v>2041</v>
      </c>
      <c r="AB1" s="216">
        <v>2042</v>
      </c>
      <c r="AC1" s="216">
        <v>2043</v>
      </c>
      <c r="AD1" s="216">
        <v>2044</v>
      </c>
      <c r="AE1" s="216">
        <v>2045</v>
      </c>
      <c r="AF1" s="216">
        <v>2046</v>
      </c>
      <c r="AG1" s="216">
        <v>2047</v>
      </c>
      <c r="AH1" s="216">
        <v>2048</v>
      </c>
      <c r="AI1" s="216">
        <v>2049</v>
      </c>
      <c r="AJ1" s="216">
        <v>2050</v>
      </c>
    </row>
    <row r="2" spans="1:37" ht="15" customHeight="1" thickTop="1" x14ac:dyDescent="0.35"/>
    <row r="3" spans="1:37" ht="15" customHeight="1" x14ac:dyDescent="0.35">
      <c r="C3" s="225" t="s">
        <v>120</v>
      </c>
      <c r="D3" s="225" t="s">
        <v>4</v>
      </c>
      <c r="E3" s="225"/>
      <c r="F3" s="225"/>
      <c r="G3" s="225"/>
    </row>
    <row r="4" spans="1:37" ht="15" customHeight="1" x14ac:dyDescent="0.35">
      <c r="C4" s="225" t="s">
        <v>123</v>
      </c>
      <c r="D4" s="225" t="s">
        <v>124</v>
      </c>
      <c r="E4" s="225"/>
      <c r="F4" s="225"/>
      <c r="G4" s="225" t="s">
        <v>125</v>
      </c>
    </row>
    <row r="5" spans="1:37" ht="15" customHeight="1" x14ac:dyDescent="0.35">
      <c r="C5" s="225" t="s">
        <v>128</v>
      </c>
      <c r="D5" s="225" t="s">
        <v>129</v>
      </c>
      <c r="E5" s="225"/>
      <c r="F5" s="225"/>
      <c r="G5" s="225"/>
    </row>
    <row r="6" spans="1:37" ht="15" customHeight="1" x14ac:dyDescent="0.35">
      <c r="C6" s="225" t="s">
        <v>131</v>
      </c>
      <c r="D6" s="225"/>
      <c r="E6" s="225" t="s">
        <v>271</v>
      </c>
      <c r="F6" s="225"/>
      <c r="G6" s="225"/>
    </row>
    <row r="10" spans="1:37" ht="15" customHeight="1" x14ac:dyDescent="0.5">
      <c r="A10" s="217" t="s">
        <v>1472</v>
      </c>
      <c r="B10" s="228" t="s">
        <v>1473</v>
      </c>
    </row>
    <row r="11" spans="1:37" ht="15" customHeight="1" x14ac:dyDescent="0.35">
      <c r="B11" s="223" t="s">
        <v>276</v>
      </c>
    </row>
    <row r="12" spans="1:37" ht="15" customHeight="1" x14ac:dyDescent="0.35">
      <c r="B12" s="223" t="s">
        <v>277</v>
      </c>
      <c r="C12" s="201" t="s">
        <v>277</v>
      </c>
      <c r="D12" s="201" t="s">
        <v>277</v>
      </c>
      <c r="E12" s="201" t="s">
        <v>277</v>
      </c>
      <c r="F12" s="201" t="s">
        <v>277</v>
      </c>
      <c r="G12" s="201" t="s">
        <v>277</v>
      </c>
      <c r="H12" s="201" t="s">
        <v>277</v>
      </c>
      <c r="I12" s="201" t="s">
        <v>277</v>
      </c>
      <c r="J12" s="201" t="s">
        <v>277</v>
      </c>
      <c r="K12" s="201" t="s">
        <v>277</v>
      </c>
      <c r="L12" s="201" t="s">
        <v>277</v>
      </c>
      <c r="M12" s="201" t="s">
        <v>277</v>
      </c>
      <c r="N12" s="201" t="s">
        <v>277</v>
      </c>
      <c r="O12" s="201" t="s">
        <v>277</v>
      </c>
      <c r="P12" s="201" t="s">
        <v>277</v>
      </c>
      <c r="Q12" s="201" t="s">
        <v>277</v>
      </c>
      <c r="R12" s="201" t="s">
        <v>277</v>
      </c>
      <c r="S12" s="201" t="s">
        <v>277</v>
      </c>
      <c r="T12" s="201" t="s">
        <v>277</v>
      </c>
      <c r="U12" s="201" t="s">
        <v>277</v>
      </c>
      <c r="V12" s="201" t="s">
        <v>277</v>
      </c>
      <c r="W12" s="201" t="s">
        <v>277</v>
      </c>
      <c r="X12" s="201" t="s">
        <v>277</v>
      </c>
      <c r="Y12" s="201" t="s">
        <v>277</v>
      </c>
      <c r="Z12" s="201" t="s">
        <v>277</v>
      </c>
      <c r="AA12" s="201" t="s">
        <v>277</v>
      </c>
      <c r="AB12" s="201" t="s">
        <v>277</v>
      </c>
      <c r="AC12" s="201" t="s">
        <v>277</v>
      </c>
      <c r="AD12" s="201" t="s">
        <v>277</v>
      </c>
      <c r="AE12" s="201" t="s">
        <v>277</v>
      </c>
      <c r="AF12" s="201" t="s">
        <v>277</v>
      </c>
      <c r="AG12" s="201" t="s">
        <v>277</v>
      </c>
      <c r="AH12" s="201" t="s">
        <v>277</v>
      </c>
      <c r="AI12" s="201" t="s">
        <v>277</v>
      </c>
      <c r="AJ12" s="201" t="s">
        <v>277</v>
      </c>
      <c r="AK12" s="201" t="s">
        <v>139</v>
      </c>
    </row>
    <row r="13" spans="1:37" ht="15" customHeight="1" thickBot="1" x14ac:dyDescent="0.4">
      <c r="B13" s="216" t="s">
        <v>278</v>
      </c>
      <c r="C13" s="216">
        <v>2017</v>
      </c>
      <c r="D13" s="216">
        <v>2018</v>
      </c>
      <c r="E13" s="216">
        <v>2019</v>
      </c>
      <c r="F13" s="216">
        <v>2020</v>
      </c>
      <c r="G13" s="216">
        <v>2021</v>
      </c>
      <c r="H13" s="216">
        <v>2022</v>
      </c>
      <c r="I13" s="216">
        <v>2023</v>
      </c>
      <c r="J13" s="216">
        <v>2024</v>
      </c>
      <c r="K13" s="216">
        <v>2025</v>
      </c>
      <c r="L13" s="216">
        <v>2026</v>
      </c>
      <c r="M13" s="216">
        <v>2027</v>
      </c>
      <c r="N13" s="216">
        <v>2028</v>
      </c>
      <c r="O13" s="216">
        <v>2029</v>
      </c>
      <c r="P13" s="216">
        <v>2030</v>
      </c>
      <c r="Q13" s="216">
        <v>2031</v>
      </c>
      <c r="R13" s="216">
        <v>2032</v>
      </c>
      <c r="S13" s="216">
        <v>2033</v>
      </c>
      <c r="T13" s="216">
        <v>2034</v>
      </c>
      <c r="U13" s="216">
        <v>2035</v>
      </c>
      <c r="V13" s="216">
        <v>2036</v>
      </c>
      <c r="W13" s="216">
        <v>2037</v>
      </c>
      <c r="X13" s="216">
        <v>2038</v>
      </c>
      <c r="Y13" s="216">
        <v>2039</v>
      </c>
      <c r="Z13" s="216">
        <v>2040</v>
      </c>
      <c r="AA13" s="216">
        <v>2041</v>
      </c>
      <c r="AB13" s="216">
        <v>2042</v>
      </c>
      <c r="AC13" s="216">
        <v>2043</v>
      </c>
      <c r="AD13" s="216">
        <v>2044</v>
      </c>
      <c r="AE13" s="216">
        <v>2045</v>
      </c>
      <c r="AF13" s="216">
        <v>2046</v>
      </c>
      <c r="AG13" s="216">
        <v>2047</v>
      </c>
      <c r="AH13" s="216">
        <v>2048</v>
      </c>
      <c r="AI13" s="216">
        <v>2049</v>
      </c>
      <c r="AJ13" s="216">
        <v>2050</v>
      </c>
      <c r="AK13" s="216">
        <v>2050</v>
      </c>
    </row>
    <row r="14" spans="1:37" ht="15" customHeight="1" thickTop="1" x14ac:dyDescent="0.35"/>
    <row r="15" spans="1:37" ht="15" customHeight="1" x14ac:dyDescent="0.35">
      <c r="A15" s="217" t="s">
        <v>1474</v>
      </c>
      <c r="B15" s="212" t="s">
        <v>1475</v>
      </c>
      <c r="C15" s="204">
        <v>15428.980469</v>
      </c>
      <c r="D15" s="204">
        <v>15405.497069999999</v>
      </c>
      <c r="E15" s="204">
        <v>15323.708984000001</v>
      </c>
      <c r="F15" s="204">
        <v>15159.971680000001</v>
      </c>
      <c r="G15" s="204">
        <v>14917.845703000001</v>
      </c>
      <c r="H15" s="204">
        <v>14628.935546999999</v>
      </c>
      <c r="I15" s="204">
        <v>14292.073242</v>
      </c>
      <c r="J15" s="204">
        <v>13935.911133</v>
      </c>
      <c r="K15" s="204">
        <v>13565.998046999999</v>
      </c>
      <c r="L15" s="204">
        <v>13277.203125</v>
      </c>
      <c r="M15" s="204">
        <v>13019.744140999999</v>
      </c>
      <c r="N15" s="204">
        <v>12784.965819999999</v>
      </c>
      <c r="O15" s="204">
        <v>12550.357421999999</v>
      </c>
      <c r="P15" s="204">
        <v>12335.547852</v>
      </c>
      <c r="Q15" s="204">
        <v>12134.970703000001</v>
      </c>
      <c r="R15" s="204">
        <v>11949.124023</v>
      </c>
      <c r="S15" s="204">
        <v>11778.060546999999</v>
      </c>
      <c r="T15" s="204">
        <v>11621.788086</v>
      </c>
      <c r="U15" s="204">
        <v>11477.595703000001</v>
      </c>
      <c r="V15" s="204">
        <v>11370.867188</v>
      </c>
      <c r="W15" s="204">
        <v>11287.214844</v>
      </c>
      <c r="X15" s="204">
        <v>11223.201171999999</v>
      </c>
      <c r="Y15" s="204">
        <v>11175.604492</v>
      </c>
      <c r="Z15" s="204">
        <v>11142.942383</v>
      </c>
      <c r="AA15" s="204">
        <v>11122.249023</v>
      </c>
      <c r="AB15" s="204">
        <v>11112.762694999999</v>
      </c>
      <c r="AC15" s="204">
        <v>11114.8125</v>
      </c>
      <c r="AD15" s="204">
        <v>11125.955078000001</v>
      </c>
      <c r="AE15" s="204">
        <v>11141.640625</v>
      </c>
      <c r="AF15" s="204">
        <v>11164.966796999999</v>
      </c>
      <c r="AG15" s="204">
        <v>11191.121094</v>
      </c>
      <c r="AH15" s="204">
        <v>11216.115234000001</v>
      </c>
      <c r="AI15" s="204">
        <v>11244.188477</v>
      </c>
      <c r="AJ15" s="204">
        <v>11271.484375</v>
      </c>
      <c r="AK15" s="230">
        <v>-9.7169999999999999E-3</v>
      </c>
    </row>
    <row r="16" spans="1:37" ht="15" customHeight="1" x14ac:dyDescent="0.35">
      <c r="A16" s="217" t="s">
        <v>1476</v>
      </c>
      <c r="B16" s="202" t="s">
        <v>1477</v>
      </c>
      <c r="C16" s="226">
        <v>15335.150390999999</v>
      </c>
      <c r="D16" s="226">
        <v>15269.456055000001</v>
      </c>
      <c r="E16" s="226">
        <v>15169.746094</v>
      </c>
      <c r="F16" s="226">
        <v>14974.8125</v>
      </c>
      <c r="G16" s="226">
        <v>14696.188477</v>
      </c>
      <c r="H16" s="226">
        <v>14372.848633</v>
      </c>
      <c r="I16" s="226">
        <v>14004.568359000001</v>
      </c>
      <c r="J16" s="226">
        <v>13595.412109000001</v>
      </c>
      <c r="K16" s="226">
        <v>13161.477539</v>
      </c>
      <c r="L16" s="226">
        <v>12844.557617</v>
      </c>
      <c r="M16" s="226">
        <v>12544.257812</v>
      </c>
      <c r="N16" s="226">
        <v>12271.507812</v>
      </c>
      <c r="O16" s="226">
        <v>11997.8125</v>
      </c>
      <c r="P16" s="226">
        <v>11740.967773</v>
      </c>
      <c r="Q16" s="226">
        <v>11512.417969</v>
      </c>
      <c r="R16" s="226">
        <v>11302.257812</v>
      </c>
      <c r="S16" s="226">
        <v>11104.021484000001</v>
      </c>
      <c r="T16" s="226">
        <v>10915.162109000001</v>
      </c>
      <c r="U16" s="226">
        <v>10746.730469</v>
      </c>
      <c r="V16" s="226">
        <v>10612.404296999999</v>
      </c>
      <c r="W16" s="226">
        <v>10502.84375</v>
      </c>
      <c r="X16" s="226">
        <v>10416.008789</v>
      </c>
      <c r="Y16" s="226">
        <v>10350.127930000001</v>
      </c>
      <c r="Z16" s="226">
        <v>10299.679688</v>
      </c>
      <c r="AA16" s="226">
        <v>10269.910156</v>
      </c>
      <c r="AB16" s="226">
        <v>10251.455078000001</v>
      </c>
      <c r="AC16" s="226">
        <v>10250.534180000001</v>
      </c>
      <c r="AD16" s="226">
        <v>10253.911133</v>
      </c>
      <c r="AE16" s="226">
        <v>10260.729492</v>
      </c>
      <c r="AF16" s="226">
        <v>10292.284180000001</v>
      </c>
      <c r="AG16" s="226">
        <v>10333.274414</v>
      </c>
      <c r="AH16" s="226">
        <v>10360.221680000001</v>
      </c>
      <c r="AI16" s="226">
        <v>10370.962890999999</v>
      </c>
      <c r="AJ16" s="226">
        <v>10381.070312</v>
      </c>
      <c r="AK16" s="222">
        <v>-1.1986E-2</v>
      </c>
    </row>
    <row r="17" spans="1:37" ht="15" customHeight="1" x14ac:dyDescent="0.35">
      <c r="A17" s="217" t="s">
        <v>1478</v>
      </c>
      <c r="B17" s="202" t="s">
        <v>1479</v>
      </c>
      <c r="C17" s="226">
        <v>9.1569839999999996</v>
      </c>
      <c r="D17" s="226">
        <v>43.012703000000002</v>
      </c>
      <c r="E17" s="226">
        <v>44.298954000000002</v>
      </c>
      <c r="F17" s="226">
        <v>52.465949999999999</v>
      </c>
      <c r="G17" s="226">
        <v>63.491283000000003</v>
      </c>
      <c r="H17" s="226">
        <v>71.578002999999995</v>
      </c>
      <c r="I17" s="226">
        <v>77.357467999999997</v>
      </c>
      <c r="J17" s="226">
        <v>104.88159899999999</v>
      </c>
      <c r="K17" s="226">
        <v>143.47879</v>
      </c>
      <c r="L17" s="226">
        <v>146.330536</v>
      </c>
      <c r="M17" s="226">
        <v>164.73542800000001</v>
      </c>
      <c r="N17" s="226">
        <v>178.723511</v>
      </c>
      <c r="O17" s="226">
        <v>194.286621</v>
      </c>
      <c r="P17" s="226">
        <v>212.83853099999999</v>
      </c>
      <c r="Q17" s="226">
        <v>217.02877799999999</v>
      </c>
      <c r="R17" s="226">
        <v>218.706253</v>
      </c>
      <c r="S17" s="226">
        <v>224.127533</v>
      </c>
      <c r="T17" s="226">
        <v>235.04330400000001</v>
      </c>
      <c r="U17" s="226">
        <v>238.42449999999999</v>
      </c>
      <c r="V17" s="226">
        <v>244.75335699999999</v>
      </c>
      <c r="W17" s="226">
        <v>249.607956</v>
      </c>
      <c r="X17" s="226">
        <v>251.68942300000001</v>
      </c>
      <c r="Y17" s="226">
        <v>249.42179899999999</v>
      </c>
      <c r="Z17" s="226">
        <v>246.14849899999999</v>
      </c>
      <c r="AA17" s="226">
        <v>234.973389</v>
      </c>
      <c r="AB17" s="226">
        <v>224.71127300000001</v>
      </c>
      <c r="AC17" s="226">
        <v>208.83667</v>
      </c>
      <c r="AD17" s="226">
        <v>198.043747</v>
      </c>
      <c r="AE17" s="226">
        <v>188.86973599999999</v>
      </c>
      <c r="AF17" s="226">
        <v>162.43597399999999</v>
      </c>
      <c r="AG17" s="226">
        <v>129.59371899999999</v>
      </c>
      <c r="AH17" s="226">
        <v>109.988777</v>
      </c>
      <c r="AI17" s="226">
        <v>109.858192</v>
      </c>
      <c r="AJ17" s="226">
        <v>110.01675400000001</v>
      </c>
      <c r="AK17" s="222">
        <v>2.9783E-2</v>
      </c>
    </row>
    <row r="18" spans="1:37" ht="15" customHeight="1" x14ac:dyDescent="0.35">
      <c r="A18" s="217" t="s">
        <v>1480</v>
      </c>
      <c r="B18" s="202" t="s">
        <v>1309</v>
      </c>
      <c r="C18" s="226">
        <v>60.853920000000002</v>
      </c>
      <c r="D18" s="226">
        <v>63.207065999999998</v>
      </c>
      <c r="E18" s="226">
        <v>68.963806000000005</v>
      </c>
      <c r="F18" s="226">
        <v>77.644913000000003</v>
      </c>
      <c r="G18" s="226">
        <v>85.732367999999994</v>
      </c>
      <c r="H18" s="226">
        <v>93.502289000000005</v>
      </c>
      <c r="I18" s="226">
        <v>100.80136899999999</v>
      </c>
      <c r="J18" s="226">
        <v>107.598206</v>
      </c>
      <c r="K18" s="226">
        <v>113.814278</v>
      </c>
      <c r="L18" s="226">
        <v>120.602844</v>
      </c>
      <c r="M18" s="226">
        <v>127.269402</v>
      </c>
      <c r="N18" s="226">
        <v>134.14170799999999</v>
      </c>
      <c r="O18" s="226">
        <v>140.60813899999999</v>
      </c>
      <c r="P18" s="226">
        <v>147.05969200000001</v>
      </c>
      <c r="Q18" s="226">
        <v>153.66433699999999</v>
      </c>
      <c r="R18" s="226">
        <v>159.30062899999999</v>
      </c>
      <c r="S18" s="226">
        <v>164.19001800000001</v>
      </c>
      <c r="T18" s="226">
        <v>168.79711900000001</v>
      </c>
      <c r="U18" s="226">
        <v>172.647324</v>
      </c>
      <c r="V18" s="226">
        <v>176.17077599999999</v>
      </c>
      <c r="W18" s="226">
        <v>179.40422100000001</v>
      </c>
      <c r="X18" s="226">
        <v>182.19274899999999</v>
      </c>
      <c r="Y18" s="226">
        <v>184.536057</v>
      </c>
      <c r="Z18" s="226">
        <v>187.16952499999999</v>
      </c>
      <c r="AA18" s="226">
        <v>189.247086</v>
      </c>
      <c r="AB18" s="226">
        <v>190.379639</v>
      </c>
      <c r="AC18" s="226">
        <v>191.20649700000001</v>
      </c>
      <c r="AD18" s="226">
        <v>191.812073</v>
      </c>
      <c r="AE18" s="226">
        <v>192.10318000000001</v>
      </c>
      <c r="AF18" s="226">
        <v>192.425049</v>
      </c>
      <c r="AG18" s="226">
        <v>192.67849699999999</v>
      </c>
      <c r="AH18" s="226">
        <v>192.679214</v>
      </c>
      <c r="AI18" s="226">
        <v>192.53387499999999</v>
      </c>
      <c r="AJ18" s="226">
        <v>192.14184599999999</v>
      </c>
      <c r="AK18" s="222">
        <v>3.5354999999999998E-2</v>
      </c>
    </row>
    <row r="19" spans="1:37" ht="15" customHeight="1" x14ac:dyDescent="0.35">
      <c r="A19" s="217" t="s">
        <v>1481</v>
      </c>
      <c r="B19" s="202" t="s">
        <v>1482</v>
      </c>
      <c r="C19" s="226">
        <v>8.0770090000000003</v>
      </c>
      <c r="D19" s="226">
        <v>6.9962720000000003</v>
      </c>
      <c r="E19" s="226">
        <v>5.8007540000000004</v>
      </c>
      <c r="F19" s="226">
        <v>5.3308289999999996</v>
      </c>
      <c r="G19" s="226">
        <v>5.01966</v>
      </c>
      <c r="H19" s="226">
        <v>4.7176429999999998</v>
      </c>
      <c r="I19" s="226">
        <v>4.4306369999999999</v>
      </c>
      <c r="J19" s="226">
        <v>4.1541180000000004</v>
      </c>
      <c r="K19" s="226">
        <v>3.9036010000000001</v>
      </c>
      <c r="L19" s="226">
        <v>3.6813410000000002</v>
      </c>
      <c r="M19" s="226">
        <v>3.4967679999999999</v>
      </c>
      <c r="N19" s="226">
        <v>3.33005</v>
      </c>
      <c r="O19" s="226">
        <v>3.1806969999999999</v>
      </c>
      <c r="P19" s="226">
        <v>3.0464380000000002</v>
      </c>
      <c r="Q19" s="226">
        <v>2.9362509999999999</v>
      </c>
      <c r="R19" s="226">
        <v>2.8520979999999998</v>
      </c>
      <c r="S19" s="226">
        <v>2.7820170000000002</v>
      </c>
      <c r="T19" s="226">
        <v>2.7439550000000001</v>
      </c>
      <c r="U19" s="226">
        <v>2.7154440000000002</v>
      </c>
      <c r="V19" s="226">
        <v>2.698159</v>
      </c>
      <c r="W19" s="226">
        <v>2.6841900000000001</v>
      </c>
      <c r="X19" s="226">
        <v>2.6790980000000002</v>
      </c>
      <c r="Y19" s="226">
        <v>2.6781470000000001</v>
      </c>
      <c r="Z19" s="226">
        <v>2.6794039999999999</v>
      </c>
      <c r="AA19" s="226">
        <v>2.6922079999999999</v>
      </c>
      <c r="AB19" s="226">
        <v>2.7077149999999999</v>
      </c>
      <c r="AC19" s="226">
        <v>2.7216269999999998</v>
      </c>
      <c r="AD19" s="226">
        <v>2.7357770000000001</v>
      </c>
      <c r="AE19" s="226">
        <v>2.7523939999999998</v>
      </c>
      <c r="AF19" s="226">
        <v>2.7694559999999999</v>
      </c>
      <c r="AG19" s="226">
        <v>2.7865679999999999</v>
      </c>
      <c r="AH19" s="226">
        <v>2.8049050000000002</v>
      </c>
      <c r="AI19" s="226">
        <v>2.818092</v>
      </c>
      <c r="AJ19" s="226">
        <v>2.8305720000000001</v>
      </c>
      <c r="AK19" s="222">
        <v>-2.7882000000000001E-2</v>
      </c>
    </row>
    <row r="20" spans="1:37" ht="15" customHeight="1" x14ac:dyDescent="0.35">
      <c r="A20" s="217" t="s">
        <v>1483</v>
      </c>
      <c r="B20" s="202" t="s">
        <v>1311</v>
      </c>
      <c r="C20" s="226">
        <v>3.931244</v>
      </c>
      <c r="D20" s="226">
        <v>4.3265010000000004</v>
      </c>
      <c r="E20" s="226">
        <v>4.0624180000000001</v>
      </c>
      <c r="F20" s="226">
        <v>3.9512130000000001</v>
      </c>
      <c r="G20" s="226">
        <v>3.6753840000000002</v>
      </c>
      <c r="H20" s="226">
        <v>3.3939149999999998</v>
      </c>
      <c r="I20" s="226">
        <v>3.1845400000000001</v>
      </c>
      <c r="J20" s="226">
        <v>2.967552</v>
      </c>
      <c r="K20" s="226">
        <v>2.772993</v>
      </c>
      <c r="L20" s="226">
        <v>2.5952959999999998</v>
      </c>
      <c r="M20" s="226">
        <v>2.482469</v>
      </c>
      <c r="N20" s="226">
        <v>2.3604159999999998</v>
      </c>
      <c r="O20" s="226">
        <v>2.2681010000000001</v>
      </c>
      <c r="P20" s="226">
        <v>2.162544</v>
      </c>
      <c r="Q20" s="226">
        <v>2.0674649999999999</v>
      </c>
      <c r="R20" s="226">
        <v>2.0058319999999998</v>
      </c>
      <c r="S20" s="226">
        <v>1.9528559999999999</v>
      </c>
      <c r="T20" s="226">
        <v>1.926577</v>
      </c>
      <c r="U20" s="226">
        <v>1.9053199999999999</v>
      </c>
      <c r="V20" s="226">
        <v>1.8984559999999999</v>
      </c>
      <c r="W20" s="226">
        <v>1.8916489999999999</v>
      </c>
      <c r="X20" s="226">
        <v>1.898957</v>
      </c>
      <c r="Y20" s="226">
        <v>1.910733</v>
      </c>
      <c r="Z20" s="226">
        <v>1.9252130000000001</v>
      </c>
      <c r="AA20" s="226">
        <v>1.9521839999999999</v>
      </c>
      <c r="AB20" s="226">
        <v>1.9897940000000001</v>
      </c>
      <c r="AC20" s="226">
        <v>2.0224250000000001</v>
      </c>
      <c r="AD20" s="226">
        <v>2.0561579999999999</v>
      </c>
      <c r="AE20" s="226">
        <v>2.0949239999999998</v>
      </c>
      <c r="AF20" s="226">
        <v>2.138347</v>
      </c>
      <c r="AG20" s="226">
        <v>2.1827390000000002</v>
      </c>
      <c r="AH20" s="226">
        <v>2.2323110000000002</v>
      </c>
      <c r="AI20" s="226">
        <v>2.279563</v>
      </c>
      <c r="AJ20" s="226">
        <v>2.3288139999999999</v>
      </c>
      <c r="AK20" s="222">
        <v>-1.917E-2</v>
      </c>
    </row>
    <row r="21" spans="1:37" ht="15" customHeight="1" x14ac:dyDescent="0.35">
      <c r="A21" s="217" t="s">
        <v>1484</v>
      </c>
      <c r="B21" s="202" t="s">
        <v>1312</v>
      </c>
      <c r="C21" s="226">
        <v>11.537136</v>
      </c>
      <c r="D21" s="226">
        <v>17.900618000000001</v>
      </c>
      <c r="E21" s="226">
        <v>29.66337</v>
      </c>
      <c r="F21" s="226">
        <v>43.691540000000003</v>
      </c>
      <c r="G21" s="226">
        <v>60.113934</v>
      </c>
      <c r="H21" s="226">
        <v>77.175849999999997</v>
      </c>
      <c r="I21" s="226">
        <v>94.003890999999996</v>
      </c>
      <c r="J21" s="226">
        <v>111.052177</v>
      </c>
      <c r="K21" s="226">
        <v>128.48336800000001</v>
      </c>
      <c r="L21" s="226">
        <v>145.28533899999999</v>
      </c>
      <c r="M21" s="226">
        <v>161.43392900000001</v>
      </c>
      <c r="N21" s="226">
        <v>177.16246000000001</v>
      </c>
      <c r="O21" s="226">
        <v>192.89389</v>
      </c>
      <c r="P21" s="226">
        <v>208.73147599999999</v>
      </c>
      <c r="Q21" s="226">
        <v>224.82223500000001</v>
      </c>
      <c r="R21" s="226">
        <v>240.96106</v>
      </c>
      <c r="S21" s="226">
        <v>257.17175300000002</v>
      </c>
      <c r="T21" s="226">
        <v>273.62857100000002</v>
      </c>
      <c r="U21" s="226">
        <v>290.11511200000001</v>
      </c>
      <c r="V21" s="226">
        <v>307.36251800000002</v>
      </c>
      <c r="W21" s="226">
        <v>324.78741500000001</v>
      </c>
      <c r="X21" s="226">
        <v>342.39038099999999</v>
      </c>
      <c r="Y21" s="226">
        <v>360.27218599999998</v>
      </c>
      <c r="Z21" s="226">
        <v>378.38275099999998</v>
      </c>
      <c r="AA21" s="226">
        <v>396.28463699999998</v>
      </c>
      <c r="AB21" s="226">
        <v>414.11938500000002</v>
      </c>
      <c r="AC21" s="226">
        <v>431.90869099999998</v>
      </c>
      <c r="AD21" s="226">
        <v>449.652466</v>
      </c>
      <c r="AE21" s="226">
        <v>467.21533199999999</v>
      </c>
      <c r="AF21" s="226">
        <v>484.91217</v>
      </c>
      <c r="AG21" s="226">
        <v>502.46365400000002</v>
      </c>
      <c r="AH21" s="226">
        <v>519.88464399999998</v>
      </c>
      <c r="AI21" s="226">
        <v>537.254456</v>
      </c>
      <c r="AJ21" s="226">
        <v>554.416382</v>
      </c>
      <c r="AK21" s="222">
        <v>0.11325</v>
      </c>
    </row>
    <row r="22" spans="1:37" ht="15" customHeight="1" x14ac:dyDescent="0.35">
      <c r="A22" s="217" t="s">
        <v>1485</v>
      </c>
      <c r="B22" s="202" t="s">
        <v>1313</v>
      </c>
      <c r="C22" s="226">
        <v>0.27376</v>
      </c>
      <c r="D22" s="226">
        <v>0.59876600000000002</v>
      </c>
      <c r="E22" s="226">
        <v>1.173962</v>
      </c>
      <c r="F22" s="226">
        <v>2.074811</v>
      </c>
      <c r="G22" s="226">
        <v>3.6237200000000001</v>
      </c>
      <c r="H22" s="226">
        <v>5.7200490000000004</v>
      </c>
      <c r="I22" s="226">
        <v>7.7269990000000002</v>
      </c>
      <c r="J22" s="226">
        <v>9.8447119999999995</v>
      </c>
      <c r="K22" s="226">
        <v>12.067842000000001</v>
      </c>
      <c r="L22" s="226">
        <v>14.150493000000001</v>
      </c>
      <c r="M22" s="226">
        <v>16.068527</v>
      </c>
      <c r="N22" s="226">
        <v>17.740499</v>
      </c>
      <c r="O22" s="226">
        <v>19.306999000000001</v>
      </c>
      <c r="P22" s="226">
        <v>20.741416999999998</v>
      </c>
      <c r="Q22" s="226">
        <v>22.034424000000001</v>
      </c>
      <c r="R22" s="226">
        <v>23.040400000000002</v>
      </c>
      <c r="S22" s="226">
        <v>23.813354</v>
      </c>
      <c r="T22" s="226">
        <v>24.486129999999999</v>
      </c>
      <c r="U22" s="226">
        <v>25.056366000000001</v>
      </c>
      <c r="V22" s="226">
        <v>25.579964</v>
      </c>
      <c r="W22" s="226">
        <v>25.995058</v>
      </c>
      <c r="X22" s="226">
        <v>26.341857999999998</v>
      </c>
      <c r="Y22" s="226">
        <v>26.657215000000001</v>
      </c>
      <c r="Z22" s="226">
        <v>26.957090000000001</v>
      </c>
      <c r="AA22" s="226">
        <v>27.189185999999999</v>
      </c>
      <c r="AB22" s="226">
        <v>27.399198999999999</v>
      </c>
      <c r="AC22" s="226">
        <v>27.583216</v>
      </c>
      <c r="AD22" s="226">
        <v>27.742733000000001</v>
      </c>
      <c r="AE22" s="226">
        <v>27.874962</v>
      </c>
      <c r="AF22" s="226">
        <v>28.002413000000001</v>
      </c>
      <c r="AG22" s="226">
        <v>28.141259999999999</v>
      </c>
      <c r="AH22" s="226">
        <v>28.302531999999999</v>
      </c>
      <c r="AI22" s="226">
        <v>28.480495000000001</v>
      </c>
      <c r="AJ22" s="226">
        <v>28.679655</v>
      </c>
      <c r="AK22" s="222">
        <v>0.128522</v>
      </c>
    </row>
    <row r="24" spans="1:37" ht="15" customHeight="1" x14ac:dyDescent="0.35">
      <c r="A24" s="217" t="s">
        <v>1486</v>
      </c>
      <c r="B24" s="212" t="s">
        <v>1487</v>
      </c>
      <c r="C24" s="204">
        <v>886.89825399999995</v>
      </c>
      <c r="D24" s="204">
        <v>901.04919400000006</v>
      </c>
      <c r="E24" s="204">
        <v>913.30731200000002</v>
      </c>
      <c r="F24" s="204">
        <v>917.23217799999998</v>
      </c>
      <c r="G24" s="204">
        <v>916.86462400000005</v>
      </c>
      <c r="H24" s="204">
        <v>915.28680399999996</v>
      </c>
      <c r="I24" s="204">
        <v>913.37457300000005</v>
      </c>
      <c r="J24" s="204">
        <v>910.667236</v>
      </c>
      <c r="K24" s="204">
        <v>911.52050799999995</v>
      </c>
      <c r="L24" s="204">
        <v>912.30297900000005</v>
      </c>
      <c r="M24" s="204">
        <v>912.036743</v>
      </c>
      <c r="N24" s="204">
        <v>913.76531999999997</v>
      </c>
      <c r="O24" s="204">
        <v>913.86468500000001</v>
      </c>
      <c r="P24" s="204">
        <v>913.95062299999995</v>
      </c>
      <c r="Q24" s="204">
        <v>916.18102999999996</v>
      </c>
      <c r="R24" s="204">
        <v>919.21929899999998</v>
      </c>
      <c r="S24" s="204">
        <v>923.73584000000005</v>
      </c>
      <c r="T24" s="204">
        <v>929.93817100000001</v>
      </c>
      <c r="U24" s="204">
        <v>937.46362299999998</v>
      </c>
      <c r="V24" s="204">
        <v>945.92535399999997</v>
      </c>
      <c r="W24" s="204">
        <v>955.72406000000001</v>
      </c>
      <c r="X24" s="204">
        <v>966.26245100000006</v>
      </c>
      <c r="Y24" s="204">
        <v>975.91790800000001</v>
      </c>
      <c r="Z24" s="204">
        <v>985.93042000000003</v>
      </c>
      <c r="AA24" s="204">
        <v>996.26336700000002</v>
      </c>
      <c r="AB24" s="204">
        <v>1006.739807</v>
      </c>
      <c r="AC24" s="204">
        <v>1018.405029</v>
      </c>
      <c r="AD24" s="204">
        <v>1030.961182</v>
      </c>
      <c r="AE24" s="204">
        <v>1044.946899</v>
      </c>
      <c r="AF24" s="204">
        <v>1059.743164</v>
      </c>
      <c r="AG24" s="204">
        <v>1074.5489500000001</v>
      </c>
      <c r="AH24" s="204">
        <v>1088.340698</v>
      </c>
      <c r="AI24" s="204">
        <v>1102.0864260000001</v>
      </c>
      <c r="AJ24" s="204">
        <v>1115.861206</v>
      </c>
      <c r="AK24" s="230">
        <v>6.7039999999999999E-3</v>
      </c>
    </row>
    <row r="25" spans="1:37" ht="15" customHeight="1" x14ac:dyDescent="0.35">
      <c r="A25" s="217" t="s">
        <v>1488</v>
      </c>
      <c r="B25" s="202" t="s">
        <v>1477</v>
      </c>
      <c r="C25" s="226">
        <v>606.36535600000002</v>
      </c>
      <c r="D25" s="226">
        <v>605.30755599999998</v>
      </c>
      <c r="E25" s="226">
        <v>607.949524</v>
      </c>
      <c r="F25" s="226">
        <v>604.13769500000001</v>
      </c>
      <c r="G25" s="226">
        <v>596.90875200000005</v>
      </c>
      <c r="H25" s="226">
        <v>589.81463599999995</v>
      </c>
      <c r="I25" s="226">
        <v>582.98095699999999</v>
      </c>
      <c r="J25" s="226">
        <v>571.22607400000004</v>
      </c>
      <c r="K25" s="226">
        <v>558.56311000000005</v>
      </c>
      <c r="L25" s="226">
        <v>555.41857900000002</v>
      </c>
      <c r="M25" s="226">
        <v>547.30902100000003</v>
      </c>
      <c r="N25" s="226">
        <v>541.48974599999997</v>
      </c>
      <c r="O25" s="226">
        <v>534.28338599999995</v>
      </c>
      <c r="P25" s="226">
        <v>526.783142</v>
      </c>
      <c r="Q25" s="226">
        <v>523.71209699999997</v>
      </c>
      <c r="R25" s="226">
        <v>523.11547900000005</v>
      </c>
      <c r="S25" s="226">
        <v>521.33709699999997</v>
      </c>
      <c r="T25" s="226">
        <v>519.05609100000004</v>
      </c>
      <c r="U25" s="226">
        <v>520.57098399999995</v>
      </c>
      <c r="V25" s="226">
        <v>521.24829099999999</v>
      </c>
      <c r="W25" s="226">
        <v>524.30822799999999</v>
      </c>
      <c r="X25" s="226">
        <v>529.17877199999998</v>
      </c>
      <c r="Y25" s="226">
        <v>536.13806199999999</v>
      </c>
      <c r="Z25" s="226">
        <v>543.30438200000003</v>
      </c>
      <c r="AA25" s="226">
        <v>554.95043899999996</v>
      </c>
      <c r="AB25" s="226">
        <v>565.55859399999997</v>
      </c>
      <c r="AC25" s="226">
        <v>579.68866000000003</v>
      </c>
      <c r="AD25" s="226">
        <v>591.68261700000005</v>
      </c>
      <c r="AE25" s="226">
        <v>603.73230000000001</v>
      </c>
      <c r="AF25" s="226">
        <v>627.194885</v>
      </c>
      <c r="AG25" s="226">
        <v>656.53930700000001</v>
      </c>
      <c r="AH25" s="226">
        <v>678.30609100000004</v>
      </c>
      <c r="AI25" s="226">
        <v>686.05108600000005</v>
      </c>
      <c r="AJ25" s="226">
        <v>693.75091599999996</v>
      </c>
      <c r="AK25" s="222">
        <v>4.2709999999999996E-3</v>
      </c>
    </row>
    <row r="26" spans="1:37" ht="15" customHeight="1" x14ac:dyDescent="0.35">
      <c r="A26" s="217" t="s">
        <v>1489</v>
      </c>
      <c r="B26" s="202" t="s">
        <v>1479</v>
      </c>
      <c r="C26" s="226">
        <v>1.2694559999999999</v>
      </c>
      <c r="D26" s="226">
        <v>6.8000879999999997</v>
      </c>
      <c r="E26" s="226">
        <v>7.8485060000000004</v>
      </c>
      <c r="F26" s="226">
        <v>10.106413999999999</v>
      </c>
      <c r="G26" s="226">
        <v>13.157337</v>
      </c>
      <c r="H26" s="226">
        <v>15.643520000000001</v>
      </c>
      <c r="I26" s="226">
        <v>17.898478999999998</v>
      </c>
      <c r="J26" s="226">
        <v>25.584816</v>
      </c>
      <c r="K26" s="226">
        <v>37.096310000000003</v>
      </c>
      <c r="L26" s="226">
        <v>39.877831</v>
      </c>
      <c r="M26" s="226">
        <v>47.133904000000001</v>
      </c>
      <c r="N26" s="226">
        <v>53.779693999999999</v>
      </c>
      <c r="O26" s="226">
        <v>61.241973999999999</v>
      </c>
      <c r="P26" s="226">
        <v>70.295379999999994</v>
      </c>
      <c r="Q26" s="226">
        <v>74.829680999999994</v>
      </c>
      <c r="R26" s="226">
        <v>79.007698000000005</v>
      </c>
      <c r="S26" s="226">
        <v>84.767646999999997</v>
      </c>
      <c r="T26" s="226">
        <v>93.049576000000002</v>
      </c>
      <c r="U26" s="226">
        <v>98.679580999999999</v>
      </c>
      <c r="V26" s="226">
        <v>105.63016500000001</v>
      </c>
      <c r="W26" s="226">
        <v>112.197945</v>
      </c>
      <c r="X26" s="226">
        <v>117.53334</v>
      </c>
      <c r="Y26" s="226">
        <v>121.15104700000001</v>
      </c>
      <c r="Z26" s="226">
        <v>124.08399199999999</v>
      </c>
      <c r="AA26" s="226">
        <v>123.46315</v>
      </c>
      <c r="AB26" s="226">
        <v>123.15036000000001</v>
      </c>
      <c r="AC26" s="226">
        <v>119.422455</v>
      </c>
      <c r="AD26" s="226">
        <v>118.49369</v>
      </c>
      <c r="AE26" s="226">
        <v>118.733879</v>
      </c>
      <c r="AF26" s="226">
        <v>107.510994</v>
      </c>
      <c r="AG26" s="226">
        <v>90.537163000000007</v>
      </c>
      <c r="AH26" s="226">
        <v>81.026687999999993</v>
      </c>
      <c r="AI26" s="226">
        <v>85.247459000000006</v>
      </c>
      <c r="AJ26" s="226">
        <v>89.920685000000006</v>
      </c>
      <c r="AK26" s="222">
        <v>8.4031999999999996E-2</v>
      </c>
    </row>
    <row r="27" spans="1:37" ht="15" customHeight="1" x14ac:dyDescent="0.35">
      <c r="A27" s="217" t="s">
        <v>1490</v>
      </c>
      <c r="B27" s="202" t="s">
        <v>1309</v>
      </c>
      <c r="C27" s="226">
        <v>278.04269399999998</v>
      </c>
      <c r="D27" s="226">
        <v>287.65640300000001</v>
      </c>
      <c r="E27" s="226">
        <v>296.228363</v>
      </c>
      <c r="F27" s="226">
        <v>301.69146699999999</v>
      </c>
      <c r="G27" s="226">
        <v>305.41622899999999</v>
      </c>
      <c r="H27" s="226">
        <v>308.36706500000003</v>
      </c>
      <c r="I27" s="226">
        <v>310.91235399999999</v>
      </c>
      <c r="J27" s="226">
        <v>312.15438799999998</v>
      </c>
      <c r="K27" s="226">
        <v>314.06976300000002</v>
      </c>
      <c r="L27" s="226">
        <v>315.123627</v>
      </c>
      <c r="M27" s="226">
        <v>315.64605699999998</v>
      </c>
      <c r="N27" s="226">
        <v>316.47167999999999</v>
      </c>
      <c r="O27" s="226">
        <v>316.24032599999998</v>
      </c>
      <c r="P27" s="226">
        <v>314.69564800000001</v>
      </c>
      <c r="Q27" s="226">
        <v>315.386505</v>
      </c>
      <c r="R27" s="226">
        <v>314.75930799999998</v>
      </c>
      <c r="S27" s="226">
        <v>315.19653299999999</v>
      </c>
      <c r="T27" s="226">
        <v>315.286224</v>
      </c>
      <c r="U27" s="226">
        <v>315.54571499999997</v>
      </c>
      <c r="V27" s="226">
        <v>316.24670400000002</v>
      </c>
      <c r="W27" s="226">
        <v>316.273346</v>
      </c>
      <c r="X27" s="226">
        <v>316.45166</v>
      </c>
      <c r="Y27" s="226">
        <v>315.36044299999998</v>
      </c>
      <c r="Z27" s="226">
        <v>315.10003699999999</v>
      </c>
      <c r="AA27" s="226">
        <v>314.21469100000002</v>
      </c>
      <c r="AB27" s="226">
        <v>314.199432</v>
      </c>
      <c r="AC27" s="226">
        <v>315.25479100000001</v>
      </c>
      <c r="AD27" s="226">
        <v>316.505493</v>
      </c>
      <c r="AE27" s="226">
        <v>317.94644199999999</v>
      </c>
      <c r="AF27" s="226">
        <v>320.25555400000002</v>
      </c>
      <c r="AG27" s="226">
        <v>322.41006499999997</v>
      </c>
      <c r="AH27" s="226">
        <v>323.64138800000001</v>
      </c>
      <c r="AI27" s="226">
        <v>325.08737200000002</v>
      </c>
      <c r="AJ27" s="226">
        <v>326.11346400000002</v>
      </c>
      <c r="AK27" s="222">
        <v>3.9290000000000002E-3</v>
      </c>
    </row>
    <row r="28" spans="1:37" ht="15" customHeight="1" x14ac:dyDescent="0.35">
      <c r="A28" s="217" t="s">
        <v>1491</v>
      </c>
      <c r="B28" s="202" t="s">
        <v>1311</v>
      </c>
      <c r="C28" s="226">
        <v>1.609E-3</v>
      </c>
      <c r="D28" s="226">
        <v>9.4325999999999993E-2</v>
      </c>
      <c r="E28" s="226">
        <v>0.18846099999999999</v>
      </c>
      <c r="F28" s="226">
        <v>0.27876299999999998</v>
      </c>
      <c r="G28" s="226">
        <v>0.36337999999999998</v>
      </c>
      <c r="H28" s="226">
        <v>0.44712600000000002</v>
      </c>
      <c r="I28" s="226">
        <v>0.52610999999999997</v>
      </c>
      <c r="J28" s="226">
        <v>0.60323300000000002</v>
      </c>
      <c r="K28" s="226">
        <v>0.65599700000000005</v>
      </c>
      <c r="L28" s="226">
        <v>0.70727399999999996</v>
      </c>
      <c r="M28" s="226">
        <v>0.75628099999999998</v>
      </c>
      <c r="N28" s="226">
        <v>0.80731200000000003</v>
      </c>
      <c r="O28" s="226">
        <v>0.85489499999999996</v>
      </c>
      <c r="P28" s="226">
        <v>0.90481800000000001</v>
      </c>
      <c r="Q28" s="226">
        <v>0.95170600000000005</v>
      </c>
      <c r="R28" s="226">
        <v>1.002084</v>
      </c>
      <c r="S28" s="226">
        <v>1.052915</v>
      </c>
      <c r="T28" s="226">
        <v>1.1075280000000001</v>
      </c>
      <c r="U28" s="226">
        <v>1.1627320000000001</v>
      </c>
      <c r="V28" s="226">
        <v>1.221336</v>
      </c>
      <c r="W28" s="226">
        <v>1.2831889999999999</v>
      </c>
      <c r="X28" s="226">
        <v>1.3456189999999999</v>
      </c>
      <c r="Y28" s="226">
        <v>1.412167</v>
      </c>
      <c r="Z28" s="226">
        <v>1.4769730000000001</v>
      </c>
      <c r="AA28" s="226">
        <v>1.5463089999999999</v>
      </c>
      <c r="AB28" s="226">
        <v>1.6127480000000001</v>
      </c>
      <c r="AC28" s="226">
        <v>1.6783729999999999</v>
      </c>
      <c r="AD28" s="226">
        <v>1.7484029999999999</v>
      </c>
      <c r="AE28" s="226">
        <v>1.8219860000000001</v>
      </c>
      <c r="AF28" s="226">
        <v>1.89697</v>
      </c>
      <c r="AG28" s="226">
        <v>1.9716309999999999</v>
      </c>
      <c r="AH28" s="226">
        <v>2.0540440000000002</v>
      </c>
      <c r="AI28" s="226">
        <v>2.1360269999999999</v>
      </c>
      <c r="AJ28" s="226">
        <v>2.2290230000000002</v>
      </c>
      <c r="AK28" s="222">
        <v>0.103879</v>
      </c>
    </row>
    <row r="29" spans="1:37" ht="15" customHeight="1" x14ac:dyDescent="0.35">
      <c r="A29" s="217" t="s">
        <v>1492</v>
      </c>
      <c r="B29" s="202" t="s">
        <v>1482</v>
      </c>
      <c r="C29" s="226">
        <v>1.2190970000000001</v>
      </c>
      <c r="D29" s="226">
        <v>1.1907669999999999</v>
      </c>
      <c r="E29" s="226">
        <v>1.0924970000000001</v>
      </c>
      <c r="F29" s="226">
        <v>0.95423199999999997</v>
      </c>
      <c r="G29" s="226">
        <v>0.89489200000000002</v>
      </c>
      <c r="H29" s="226">
        <v>0.83210700000000004</v>
      </c>
      <c r="I29" s="226">
        <v>0.81816</v>
      </c>
      <c r="J29" s="226">
        <v>0.80513400000000002</v>
      </c>
      <c r="K29" s="226">
        <v>0.78724899999999998</v>
      </c>
      <c r="L29" s="226">
        <v>0.77361199999999997</v>
      </c>
      <c r="M29" s="226">
        <v>0.75269200000000003</v>
      </c>
      <c r="N29" s="226">
        <v>0.73995500000000003</v>
      </c>
      <c r="O29" s="226">
        <v>0.73058800000000002</v>
      </c>
      <c r="P29" s="226">
        <v>0.72006199999999998</v>
      </c>
      <c r="Q29" s="226">
        <v>0.71318700000000002</v>
      </c>
      <c r="R29" s="226">
        <v>0.70891499999999996</v>
      </c>
      <c r="S29" s="226">
        <v>0.71754899999999999</v>
      </c>
      <c r="T29" s="226">
        <v>0.734263</v>
      </c>
      <c r="U29" s="226">
        <v>0.75947399999999998</v>
      </c>
      <c r="V29" s="226">
        <v>0.79141499999999998</v>
      </c>
      <c r="W29" s="226">
        <v>0.82972599999999996</v>
      </c>
      <c r="X29" s="226">
        <v>0.877413</v>
      </c>
      <c r="Y29" s="226">
        <v>0.93452500000000005</v>
      </c>
      <c r="Z29" s="226">
        <v>0.99819899999999995</v>
      </c>
      <c r="AA29" s="226">
        <v>1.073186</v>
      </c>
      <c r="AB29" s="226">
        <v>1.1556340000000001</v>
      </c>
      <c r="AC29" s="226">
        <v>1.24983</v>
      </c>
      <c r="AD29" s="226">
        <v>1.368331</v>
      </c>
      <c r="AE29" s="226">
        <v>1.4950699999999999</v>
      </c>
      <c r="AF29" s="226">
        <v>1.6109979999999999</v>
      </c>
      <c r="AG29" s="226">
        <v>1.7607680000000001</v>
      </c>
      <c r="AH29" s="226">
        <v>1.920488</v>
      </c>
      <c r="AI29" s="226">
        <v>2.110897</v>
      </c>
      <c r="AJ29" s="226">
        <v>2.3282159999999998</v>
      </c>
      <c r="AK29" s="222">
        <v>2.1173999999999998E-2</v>
      </c>
    </row>
    <row r="30" spans="1:37" ht="15" customHeight="1" x14ac:dyDescent="0.35">
      <c r="A30" s="217" t="s">
        <v>1493</v>
      </c>
      <c r="B30" s="202" t="s">
        <v>1312</v>
      </c>
      <c r="C30" s="226">
        <v>0</v>
      </c>
      <c r="D30" s="226">
        <v>0</v>
      </c>
      <c r="E30" s="226">
        <v>0</v>
      </c>
      <c r="F30" s="226">
        <v>6.3650999999999999E-2</v>
      </c>
      <c r="G30" s="226">
        <v>0.12402100000000001</v>
      </c>
      <c r="H30" s="226">
        <v>0.18240100000000001</v>
      </c>
      <c r="I30" s="226">
        <v>0.23846999999999999</v>
      </c>
      <c r="J30" s="226">
        <v>0.29357899999999998</v>
      </c>
      <c r="K30" s="226">
        <v>0.34808099999999997</v>
      </c>
      <c r="L30" s="226">
        <v>0.40206799999999998</v>
      </c>
      <c r="M30" s="226">
        <v>0.438809</v>
      </c>
      <c r="N30" s="226">
        <v>0.47697400000000001</v>
      </c>
      <c r="O30" s="226">
        <v>0.51349900000000004</v>
      </c>
      <c r="P30" s="226">
        <v>0.55158600000000002</v>
      </c>
      <c r="Q30" s="226">
        <v>0.58777000000000001</v>
      </c>
      <c r="R30" s="226">
        <v>0.62582899999999997</v>
      </c>
      <c r="S30" s="226">
        <v>0.66410400000000003</v>
      </c>
      <c r="T30" s="226">
        <v>0.704511</v>
      </c>
      <c r="U30" s="226">
        <v>0.74516099999999996</v>
      </c>
      <c r="V30" s="226">
        <v>0.78740399999999999</v>
      </c>
      <c r="W30" s="226">
        <v>0.83168399999999998</v>
      </c>
      <c r="X30" s="226">
        <v>0.87562399999999996</v>
      </c>
      <c r="Y30" s="226">
        <v>0.92164299999999999</v>
      </c>
      <c r="Z30" s="226">
        <v>0.96685500000000002</v>
      </c>
      <c r="AA30" s="226">
        <v>1.0155620000000001</v>
      </c>
      <c r="AB30" s="226">
        <v>1.0630539999999999</v>
      </c>
      <c r="AC30" s="226">
        <v>1.110935</v>
      </c>
      <c r="AD30" s="226">
        <v>1.1625779999999999</v>
      </c>
      <c r="AE30" s="226">
        <v>1.2173350000000001</v>
      </c>
      <c r="AF30" s="226">
        <v>1.273639</v>
      </c>
      <c r="AG30" s="226">
        <v>1.3301019999999999</v>
      </c>
      <c r="AH30" s="226">
        <v>1.3919870000000001</v>
      </c>
      <c r="AI30" s="226">
        <v>1.4536420000000001</v>
      </c>
      <c r="AJ30" s="226">
        <v>1.518894</v>
      </c>
      <c r="AK30" s="222" t="s">
        <v>779</v>
      </c>
    </row>
    <row r="31" spans="1:37" ht="15" customHeight="1" x14ac:dyDescent="0.35">
      <c r="A31" s="217" t="s">
        <v>1494</v>
      </c>
      <c r="B31" s="202" t="s">
        <v>1313</v>
      </c>
      <c r="C31" s="226">
        <v>0</v>
      </c>
      <c r="D31" s="226">
        <v>0</v>
      </c>
      <c r="E31" s="226">
        <v>0</v>
      </c>
      <c r="F31" s="226">
        <v>0</v>
      </c>
      <c r="G31" s="226">
        <v>0</v>
      </c>
      <c r="H31" s="226">
        <v>0</v>
      </c>
      <c r="I31" s="226">
        <v>0</v>
      </c>
      <c r="J31" s="226">
        <v>0</v>
      </c>
      <c r="K31" s="226">
        <v>0</v>
      </c>
      <c r="L31" s="226">
        <v>0</v>
      </c>
      <c r="M31" s="226">
        <v>0</v>
      </c>
      <c r="N31" s="226">
        <v>0</v>
      </c>
      <c r="O31" s="226">
        <v>0</v>
      </c>
      <c r="P31" s="226">
        <v>0</v>
      </c>
      <c r="Q31" s="226">
        <v>0</v>
      </c>
      <c r="R31" s="226">
        <v>0</v>
      </c>
      <c r="S31" s="226">
        <v>0</v>
      </c>
      <c r="T31" s="226">
        <v>0</v>
      </c>
      <c r="U31" s="226">
        <v>0</v>
      </c>
      <c r="V31" s="226">
        <v>0</v>
      </c>
      <c r="W31" s="226">
        <v>0</v>
      </c>
      <c r="X31" s="226">
        <v>0</v>
      </c>
      <c r="Y31" s="226">
        <v>0</v>
      </c>
      <c r="Z31" s="226">
        <v>0</v>
      </c>
      <c r="AA31" s="226">
        <v>0</v>
      </c>
      <c r="AB31" s="226">
        <v>0</v>
      </c>
      <c r="AC31" s="226">
        <v>0</v>
      </c>
      <c r="AD31" s="226">
        <v>0</v>
      </c>
      <c r="AE31" s="226">
        <v>0</v>
      </c>
      <c r="AF31" s="226">
        <v>0</v>
      </c>
      <c r="AG31" s="226">
        <v>0</v>
      </c>
      <c r="AH31" s="226">
        <v>0</v>
      </c>
      <c r="AI31" s="226">
        <v>0</v>
      </c>
      <c r="AJ31" s="226">
        <v>0</v>
      </c>
      <c r="AK31" s="222" t="s">
        <v>779</v>
      </c>
    </row>
    <row r="33" spans="1:37" ht="15" customHeight="1" x14ac:dyDescent="0.35">
      <c r="A33" s="217" t="s">
        <v>1495</v>
      </c>
      <c r="B33" s="212" t="s">
        <v>1496</v>
      </c>
      <c r="C33" s="204">
        <v>5649.7138670000004</v>
      </c>
      <c r="D33" s="204">
        <v>5725.2592770000001</v>
      </c>
      <c r="E33" s="204">
        <v>5818.2104490000002</v>
      </c>
      <c r="F33" s="204">
        <v>5830.0400390000004</v>
      </c>
      <c r="G33" s="204">
        <v>5814.6381840000004</v>
      </c>
      <c r="H33" s="204">
        <v>5814.2666019999997</v>
      </c>
      <c r="I33" s="204">
        <v>5813.0493159999996</v>
      </c>
      <c r="J33" s="204">
        <v>5804.3056640000004</v>
      </c>
      <c r="K33" s="204">
        <v>5792.9770509999998</v>
      </c>
      <c r="L33" s="204">
        <v>5777.2124020000001</v>
      </c>
      <c r="M33" s="204">
        <v>5741.1816410000001</v>
      </c>
      <c r="N33" s="204">
        <v>5710.9765619999998</v>
      </c>
      <c r="O33" s="204">
        <v>5669.7436520000001</v>
      </c>
      <c r="P33" s="204">
        <v>5629.2807620000003</v>
      </c>
      <c r="Q33" s="204">
        <v>5599.5834960000002</v>
      </c>
      <c r="R33" s="204">
        <v>5569.5664059999999</v>
      </c>
      <c r="S33" s="204">
        <v>5545.65625</v>
      </c>
      <c r="T33" s="204">
        <v>5537.8217770000001</v>
      </c>
      <c r="U33" s="204">
        <v>5547.3720700000003</v>
      </c>
      <c r="V33" s="204">
        <v>5561.8339839999999</v>
      </c>
      <c r="W33" s="204">
        <v>5587.001953</v>
      </c>
      <c r="X33" s="204">
        <v>5616.1782229999999</v>
      </c>
      <c r="Y33" s="204">
        <v>5643.7475590000004</v>
      </c>
      <c r="Z33" s="204">
        <v>5665.5419920000004</v>
      </c>
      <c r="AA33" s="204">
        <v>5698.0361329999996</v>
      </c>
      <c r="AB33" s="204">
        <v>5732.9047849999997</v>
      </c>
      <c r="AC33" s="204">
        <v>5773.46875</v>
      </c>
      <c r="AD33" s="204">
        <v>5824.3999020000001</v>
      </c>
      <c r="AE33" s="204">
        <v>5880.1401370000003</v>
      </c>
      <c r="AF33" s="204">
        <v>5936.2446289999998</v>
      </c>
      <c r="AG33" s="204">
        <v>5998.6572269999997</v>
      </c>
      <c r="AH33" s="204">
        <v>6065.2211909999996</v>
      </c>
      <c r="AI33" s="204">
        <v>6124.8315430000002</v>
      </c>
      <c r="AJ33" s="204">
        <v>6190.8994140000004</v>
      </c>
      <c r="AK33" s="230">
        <v>2.447E-3</v>
      </c>
    </row>
    <row r="34" spans="1:37" ht="15" customHeight="1" x14ac:dyDescent="0.35">
      <c r="A34" s="217" t="s">
        <v>1497</v>
      </c>
      <c r="B34" s="202" t="s">
        <v>1308</v>
      </c>
      <c r="C34" s="226">
        <v>524.60040300000003</v>
      </c>
      <c r="D34" s="226">
        <v>526.050659</v>
      </c>
      <c r="E34" s="226">
        <v>531.52697799999999</v>
      </c>
      <c r="F34" s="226">
        <v>534.25390600000003</v>
      </c>
      <c r="G34" s="226">
        <v>536.15460199999995</v>
      </c>
      <c r="H34" s="226">
        <v>538.68640100000005</v>
      </c>
      <c r="I34" s="226">
        <v>542.30346699999996</v>
      </c>
      <c r="J34" s="226">
        <v>545.79400599999997</v>
      </c>
      <c r="K34" s="226">
        <v>547.48040800000001</v>
      </c>
      <c r="L34" s="226">
        <v>552.80963099999997</v>
      </c>
      <c r="M34" s="226">
        <v>555.23925799999995</v>
      </c>
      <c r="N34" s="226">
        <v>559.45953399999996</v>
      </c>
      <c r="O34" s="226">
        <v>565.21630900000002</v>
      </c>
      <c r="P34" s="226">
        <v>567.23321499999997</v>
      </c>
      <c r="Q34" s="226">
        <v>575.14086899999995</v>
      </c>
      <c r="R34" s="226">
        <v>580.80810499999995</v>
      </c>
      <c r="S34" s="226">
        <v>587.01580799999999</v>
      </c>
      <c r="T34" s="226">
        <v>595.18499799999995</v>
      </c>
      <c r="U34" s="226">
        <v>604.73083499999996</v>
      </c>
      <c r="V34" s="226">
        <v>615.77203399999996</v>
      </c>
      <c r="W34" s="226">
        <v>626.92511000000002</v>
      </c>
      <c r="X34" s="226">
        <v>641.21844499999997</v>
      </c>
      <c r="Y34" s="226">
        <v>653.27844200000004</v>
      </c>
      <c r="Z34" s="226">
        <v>668.64556900000002</v>
      </c>
      <c r="AA34" s="226">
        <v>683.95617700000003</v>
      </c>
      <c r="AB34" s="226">
        <v>700.56817599999999</v>
      </c>
      <c r="AC34" s="226">
        <v>719.54101600000001</v>
      </c>
      <c r="AD34" s="226">
        <v>737.58557099999996</v>
      </c>
      <c r="AE34" s="226">
        <v>756.44464100000005</v>
      </c>
      <c r="AF34" s="226">
        <v>780.32104500000003</v>
      </c>
      <c r="AG34" s="226">
        <v>807.35449200000005</v>
      </c>
      <c r="AH34" s="226">
        <v>832.86004600000001</v>
      </c>
      <c r="AI34" s="226">
        <v>852.19982900000002</v>
      </c>
      <c r="AJ34" s="226">
        <v>872.95385699999997</v>
      </c>
      <c r="AK34" s="222">
        <v>1.5953999999999999E-2</v>
      </c>
    </row>
    <row r="35" spans="1:37" ht="15" customHeight="1" x14ac:dyDescent="0.35">
      <c r="A35" s="217" t="s">
        <v>1498</v>
      </c>
      <c r="B35" s="202" t="s">
        <v>1309</v>
      </c>
      <c r="C35" s="226">
        <v>5085.1342770000001</v>
      </c>
      <c r="D35" s="226">
        <v>5153.1601559999999</v>
      </c>
      <c r="E35" s="226">
        <v>5236.2329099999997</v>
      </c>
      <c r="F35" s="226">
        <v>5242.0927730000003</v>
      </c>
      <c r="G35" s="226">
        <v>5222.1313479999999</v>
      </c>
      <c r="H35" s="226">
        <v>5216.7358400000003</v>
      </c>
      <c r="I35" s="226">
        <v>5209.6865230000003</v>
      </c>
      <c r="J35" s="226">
        <v>5193.9990230000003</v>
      </c>
      <c r="K35" s="226">
        <v>5176.4580079999996</v>
      </c>
      <c r="L35" s="226">
        <v>5153.033203</v>
      </c>
      <c r="M35" s="226">
        <v>5111.0419920000004</v>
      </c>
      <c r="N35" s="226">
        <v>5072.7846680000002</v>
      </c>
      <c r="O35" s="226">
        <v>5021.736328</v>
      </c>
      <c r="P35" s="226">
        <v>4973.982422</v>
      </c>
      <c r="Q35" s="226">
        <v>4932.1289059999999</v>
      </c>
      <c r="R35" s="226">
        <v>4891.7700199999999</v>
      </c>
      <c r="S35" s="226">
        <v>4855.5639650000003</v>
      </c>
      <c r="T35" s="226">
        <v>4831.9931640000004</v>
      </c>
      <c r="U35" s="226">
        <v>4824.6523440000001</v>
      </c>
      <c r="V35" s="226">
        <v>4819.5981449999999</v>
      </c>
      <c r="W35" s="226">
        <v>4824.5913090000004</v>
      </c>
      <c r="X35" s="226">
        <v>4829.9501950000003</v>
      </c>
      <c r="Y35" s="226">
        <v>4835.8374020000001</v>
      </c>
      <c r="Z35" s="226">
        <v>4831.5805659999996</v>
      </c>
      <c r="AA35" s="226">
        <v>4838.6494140000004</v>
      </c>
      <c r="AB35" s="226">
        <v>4845.703125</v>
      </c>
      <c r="AC35" s="226">
        <v>4856.3198240000002</v>
      </c>
      <c r="AD35" s="226">
        <v>4875.8486329999996</v>
      </c>
      <c r="AE35" s="226">
        <v>4897.5234380000002</v>
      </c>
      <c r="AF35" s="226">
        <v>4917.9125979999999</v>
      </c>
      <c r="AG35" s="226">
        <v>4942.810547</v>
      </c>
      <c r="AH35" s="226">
        <v>4969.4038090000004</v>
      </c>
      <c r="AI35" s="226">
        <v>4989.3945309999999</v>
      </c>
      <c r="AJ35" s="226">
        <v>5013.7705079999996</v>
      </c>
      <c r="AK35" s="222">
        <v>-8.5700000000000001E-4</v>
      </c>
    </row>
    <row r="36" spans="1:37" ht="15" customHeight="1" x14ac:dyDescent="0.35">
      <c r="A36" s="217" t="s">
        <v>1499</v>
      </c>
      <c r="B36" s="202" t="s">
        <v>1482</v>
      </c>
      <c r="C36" s="226">
        <v>38.148581999999998</v>
      </c>
      <c r="D36" s="226">
        <v>41.969741999999997</v>
      </c>
      <c r="E36" s="226">
        <v>45.182625000000002</v>
      </c>
      <c r="F36" s="226">
        <v>47.002907</v>
      </c>
      <c r="G36" s="226">
        <v>48.040393999999999</v>
      </c>
      <c r="H36" s="226">
        <v>48.967399999999998</v>
      </c>
      <c r="I36" s="226">
        <v>49.663395000000001</v>
      </c>
      <c r="J36" s="226">
        <v>50.090133999999999</v>
      </c>
      <c r="K36" s="226">
        <v>50.380482000000001</v>
      </c>
      <c r="L36" s="226">
        <v>50.671726</v>
      </c>
      <c r="M36" s="226">
        <v>50.900291000000003</v>
      </c>
      <c r="N36" s="226">
        <v>51.443798000000001</v>
      </c>
      <c r="O36" s="226">
        <v>52.070354000000002</v>
      </c>
      <c r="P36" s="226">
        <v>53.034072999999999</v>
      </c>
      <c r="Q36" s="226">
        <v>54.412010000000002</v>
      </c>
      <c r="R36" s="226">
        <v>56.326270999999998</v>
      </c>
      <c r="S36" s="226">
        <v>58.965629999999997</v>
      </c>
      <c r="T36" s="226">
        <v>62.304535000000001</v>
      </c>
      <c r="U36" s="226">
        <v>66.323441000000003</v>
      </c>
      <c r="V36" s="226">
        <v>71.053864000000004</v>
      </c>
      <c r="W36" s="226">
        <v>76.538680999999997</v>
      </c>
      <c r="X36" s="226">
        <v>82.900161999999995</v>
      </c>
      <c r="Y36" s="226">
        <v>90.034897000000001</v>
      </c>
      <c r="Z36" s="226">
        <v>98.194076999999993</v>
      </c>
      <c r="AA36" s="226">
        <v>107.21453099999999</v>
      </c>
      <c r="AB36" s="226">
        <v>117.10681200000001</v>
      </c>
      <c r="AC36" s="226">
        <v>128.00065599999999</v>
      </c>
      <c r="AD36" s="226">
        <v>140.15522799999999</v>
      </c>
      <c r="AE36" s="226">
        <v>153.60005200000001</v>
      </c>
      <c r="AF36" s="226">
        <v>168.01939400000001</v>
      </c>
      <c r="AG36" s="226">
        <v>183.19897499999999</v>
      </c>
      <c r="AH36" s="226">
        <v>199.472443</v>
      </c>
      <c r="AI36" s="226">
        <v>216.06509399999999</v>
      </c>
      <c r="AJ36" s="226">
        <v>233.04260300000001</v>
      </c>
      <c r="AK36" s="222">
        <v>5.5031999999999998E-2</v>
      </c>
    </row>
    <row r="37" spans="1:37" ht="15" customHeight="1" x14ac:dyDescent="0.35">
      <c r="A37" s="217" t="s">
        <v>1500</v>
      </c>
      <c r="B37" s="202" t="s">
        <v>1311</v>
      </c>
      <c r="C37" s="226">
        <v>1.498156</v>
      </c>
      <c r="D37" s="226">
        <v>1.723063</v>
      </c>
      <c r="E37" s="226">
        <v>1.9532560000000001</v>
      </c>
      <c r="F37" s="226">
        <v>2.1466090000000002</v>
      </c>
      <c r="G37" s="226">
        <v>2.3086139999999999</v>
      </c>
      <c r="H37" s="226">
        <v>2.4561730000000002</v>
      </c>
      <c r="I37" s="226">
        <v>2.587135</v>
      </c>
      <c r="J37" s="226">
        <v>2.6920570000000001</v>
      </c>
      <c r="K37" s="226">
        <v>2.7961559999999999</v>
      </c>
      <c r="L37" s="226">
        <v>2.884792</v>
      </c>
      <c r="M37" s="226">
        <v>2.9673210000000001</v>
      </c>
      <c r="N37" s="226">
        <v>3.0204529999999998</v>
      </c>
      <c r="O37" s="226">
        <v>3.0823689999999999</v>
      </c>
      <c r="P37" s="226">
        <v>3.1368170000000002</v>
      </c>
      <c r="Q37" s="226">
        <v>3.1757390000000001</v>
      </c>
      <c r="R37" s="226">
        <v>3.251039</v>
      </c>
      <c r="S37" s="226">
        <v>3.3264490000000002</v>
      </c>
      <c r="T37" s="226">
        <v>3.4084379999999999</v>
      </c>
      <c r="U37" s="226">
        <v>3.5129380000000001</v>
      </c>
      <c r="V37" s="226">
        <v>3.6288209999999999</v>
      </c>
      <c r="W37" s="226">
        <v>3.7593489999999998</v>
      </c>
      <c r="X37" s="226">
        <v>3.9044560000000001</v>
      </c>
      <c r="Y37" s="226">
        <v>4.055053</v>
      </c>
      <c r="Z37" s="226">
        <v>4.2218419999999997</v>
      </c>
      <c r="AA37" s="226">
        <v>4.3932820000000001</v>
      </c>
      <c r="AB37" s="226">
        <v>4.5708580000000003</v>
      </c>
      <c r="AC37" s="226">
        <v>4.7522070000000003</v>
      </c>
      <c r="AD37" s="226">
        <v>4.9478350000000004</v>
      </c>
      <c r="AE37" s="226">
        <v>5.1629329999999998</v>
      </c>
      <c r="AF37" s="226">
        <v>5.3888749999999996</v>
      </c>
      <c r="AG37" s="226">
        <v>5.6731639999999999</v>
      </c>
      <c r="AH37" s="226">
        <v>5.8827150000000001</v>
      </c>
      <c r="AI37" s="226">
        <v>6.1420139999999996</v>
      </c>
      <c r="AJ37" s="226">
        <v>6.42971</v>
      </c>
      <c r="AK37" s="222">
        <v>4.2008999999999998E-2</v>
      </c>
    </row>
    <row r="38" spans="1:37" ht="15" customHeight="1" x14ac:dyDescent="0.35">
      <c r="A38" s="217" t="s">
        <v>1501</v>
      </c>
      <c r="B38" s="202" t="s">
        <v>1310</v>
      </c>
      <c r="C38" s="226">
        <v>0.3246</v>
      </c>
      <c r="D38" s="226">
        <v>1.628295</v>
      </c>
      <c r="E38" s="226">
        <v>1.8728560000000001</v>
      </c>
      <c r="F38" s="226">
        <v>2.4167239999999999</v>
      </c>
      <c r="G38" s="226">
        <v>3.2091850000000002</v>
      </c>
      <c r="H38" s="226">
        <v>3.917608</v>
      </c>
      <c r="I38" s="226">
        <v>4.5945869999999998</v>
      </c>
      <c r="J38" s="226">
        <v>6.8184430000000003</v>
      </c>
      <c r="K38" s="226">
        <v>10.255258</v>
      </c>
      <c r="L38" s="226">
        <v>11.512392</v>
      </c>
      <c r="M38" s="226">
        <v>14.055236000000001</v>
      </c>
      <c r="N38" s="226">
        <v>16.588408999999999</v>
      </c>
      <c r="O38" s="226">
        <v>19.274384000000001</v>
      </c>
      <c r="P38" s="226">
        <v>22.838697</v>
      </c>
      <c r="Q38" s="226">
        <v>24.972017000000001</v>
      </c>
      <c r="R38" s="226">
        <v>26.948195999999999</v>
      </c>
      <c r="S38" s="226">
        <v>29.578747</v>
      </c>
      <c r="T38" s="226">
        <v>32.954844999999999</v>
      </c>
      <c r="U38" s="226">
        <v>35.372706999999998</v>
      </c>
      <c r="V38" s="226">
        <v>38.156052000000003</v>
      </c>
      <c r="W38" s="226">
        <v>40.699623000000003</v>
      </c>
      <c r="X38" s="226">
        <v>42.815089999999998</v>
      </c>
      <c r="Y38" s="226">
        <v>44.225113</v>
      </c>
      <c r="Z38" s="226">
        <v>45.58128</v>
      </c>
      <c r="AA38" s="226">
        <v>45.490234000000001</v>
      </c>
      <c r="AB38" s="226">
        <v>45.583302000000003</v>
      </c>
      <c r="AC38" s="226">
        <v>44.426830000000002</v>
      </c>
      <c r="AD38" s="226">
        <v>44.315539999999999</v>
      </c>
      <c r="AE38" s="226">
        <v>44.653979999999997</v>
      </c>
      <c r="AF38" s="226">
        <v>40.592559999999999</v>
      </c>
      <c r="AG38" s="226">
        <v>34.289951000000002</v>
      </c>
      <c r="AH38" s="226">
        <v>30.860264000000001</v>
      </c>
      <c r="AI38" s="226">
        <v>32.801682</v>
      </c>
      <c r="AJ38" s="226">
        <v>34.905605000000001</v>
      </c>
      <c r="AK38" s="222">
        <v>0.100522</v>
      </c>
    </row>
    <row r="39" spans="1:37" ht="15" customHeight="1" x14ac:dyDescent="0.35">
      <c r="A39" s="217" t="s">
        <v>1502</v>
      </c>
      <c r="B39" s="202" t="s">
        <v>1312</v>
      </c>
      <c r="C39" s="226">
        <v>8.0459999999999993E-3</v>
      </c>
      <c r="D39" s="226">
        <v>0.48591800000000002</v>
      </c>
      <c r="E39" s="226">
        <v>0.94214200000000003</v>
      </c>
      <c r="F39" s="226">
        <v>1.38731</v>
      </c>
      <c r="G39" s="226">
        <v>1.8224180000000001</v>
      </c>
      <c r="H39" s="226">
        <v>2.2776480000000001</v>
      </c>
      <c r="I39" s="226">
        <v>2.732923</v>
      </c>
      <c r="J39" s="226">
        <v>3.1785909999999999</v>
      </c>
      <c r="K39" s="226">
        <v>3.6178560000000002</v>
      </c>
      <c r="L39" s="226">
        <v>4.0513430000000001</v>
      </c>
      <c r="M39" s="226">
        <v>4.4687080000000003</v>
      </c>
      <c r="N39" s="226">
        <v>4.9006959999999999</v>
      </c>
      <c r="O39" s="226">
        <v>5.3168170000000003</v>
      </c>
      <c r="P39" s="226">
        <v>5.7334230000000002</v>
      </c>
      <c r="Q39" s="226">
        <v>6.1516820000000001</v>
      </c>
      <c r="R39" s="226">
        <v>6.5743460000000002</v>
      </c>
      <c r="S39" s="226">
        <v>7.0175179999999999</v>
      </c>
      <c r="T39" s="226">
        <v>7.4776949999999998</v>
      </c>
      <c r="U39" s="226">
        <v>7.9604010000000001</v>
      </c>
      <c r="V39" s="226">
        <v>8.4700089999999992</v>
      </c>
      <c r="W39" s="226">
        <v>8.9905749999999998</v>
      </c>
      <c r="X39" s="226">
        <v>9.5339329999999993</v>
      </c>
      <c r="Y39" s="226">
        <v>10.09076</v>
      </c>
      <c r="Z39" s="226">
        <v>10.693087999999999</v>
      </c>
      <c r="AA39" s="226">
        <v>11.297967</v>
      </c>
      <c r="AB39" s="226">
        <v>11.913041</v>
      </c>
      <c r="AC39" s="226">
        <v>12.533806999999999</v>
      </c>
      <c r="AD39" s="226">
        <v>13.190310999999999</v>
      </c>
      <c r="AE39" s="226">
        <v>13.898199</v>
      </c>
      <c r="AF39" s="226">
        <v>14.634829</v>
      </c>
      <c r="AG39" s="226">
        <v>15.407667999999999</v>
      </c>
      <c r="AH39" s="226">
        <v>16.235731000000001</v>
      </c>
      <c r="AI39" s="226">
        <v>17.10915</v>
      </c>
      <c r="AJ39" s="226">
        <v>18.033408999999999</v>
      </c>
      <c r="AK39" s="222">
        <v>0.11956</v>
      </c>
    </row>
    <row r="40" spans="1:37" ht="15" customHeight="1" x14ac:dyDescent="0.35">
      <c r="A40" s="217" t="s">
        <v>1503</v>
      </c>
      <c r="B40" s="202" t="s">
        <v>1313</v>
      </c>
      <c r="C40" s="226">
        <v>0</v>
      </c>
      <c r="D40" s="226">
        <v>0.24136299999999999</v>
      </c>
      <c r="E40" s="226">
        <v>0.50012000000000001</v>
      </c>
      <c r="F40" s="226">
        <v>0.73979499999999998</v>
      </c>
      <c r="G40" s="226">
        <v>0.97150599999999998</v>
      </c>
      <c r="H40" s="226">
        <v>1.225471</v>
      </c>
      <c r="I40" s="226">
        <v>1.481001</v>
      </c>
      <c r="J40" s="226">
        <v>1.733284</v>
      </c>
      <c r="K40" s="226">
        <v>1.9886159999999999</v>
      </c>
      <c r="L40" s="226">
        <v>2.2491400000000001</v>
      </c>
      <c r="M40" s="226">
        <v>2.5088249999999999</v>
      </c>
      <c r="N40" s="226">
        <v>2.7788789999999999</v>
      </c>
      <c r="O40" s="226">
        <v>3.0470510000000002</v>
      </c>
      <c r="P40" s="226">
        <v>3.322155</v>
      </c>
      <c r="Q40" s="226">
        <v>3.6024060000000002</v>
      </c>
      <c r="R40" s="226">
        <v>3.8884569999999998</v>
      </c>
      <c r="S40" s="226">
        <v>4.1878330000000004</v>
      </c>
      <c r="T40" s="226">
        <v>4.4980789999999997</v>
      </c>
      <c r="U40" s="226">
        <v>4.8197599999999996</v>
      </c>
      <c r="V40" s="226">
        <v>5.155106</v>
      </c>
      <c r="W40" s="226">
        <v>5.4970689999999998</v>
      </c>
      <c r="X40" s="226">
        <v>5.8560509999999999</v>
      </c>
      <c r="Y40" s="226">
        <v>6.2261050000000004</v>
      </c>
      <c r="Z40" s="226">
        <v>6.6260190000000003</v>
      </c>
      <c r="AA40" s="226">
        <v>7.0352649999999999</v>
      </c>
      <c r="AB40" s="226">
        <v>7.4590690000000004</v>
      </c>
      <c r="AC40" s="226">
        <v>7.8945150000000002</v>
      </c>
      <c r="AD40" s="226">
        <v>8.3570410000000006</v>
      </c>
      <c r="AE40" s="226">
        <v>8.8565129999999996</v>
      </c>
      <c r="AF40" s="226">
        <v>9.3758490000000005</v>
      </c>
      <c r="AG40" s="226">
        <v>9.9222249999999992</v>
      </c>
      <c r="AH40" s="226">
        <v>10.505863</v>
      </c>
      <c r="AI40" s="226">
        <v>11.119579999999999</v>
      </c>
      <c r="AJ40" s="226">
        <v>11.763825000000001</v>
      </c>
      <c r="AK40" s="222">
        <v>0.129136</v>
      </c>
    </row>
    <row r="43" spans="1:37" ht="15" customHeight="1" x14ac:dyDescent="0.35">
      <c r="A43" s="217" t="s">
        <v>1504</v>
      </c>
      <c r="B43" s="212" t="s">
        <v>1505</v>
      </c>
      <c r="C43" s="204">
        <v>522.31347700000003</v>
      </c>
      <c r="D43" s="204">
        <v>519.29571499999997</v>
      </c>
      <c r="E43" s="204">
        <v>522.69519000000003</v>
      </c>
      <c r="F43" s="204">
        <v>509.17394999999999</v>
      </c>
      <c r="G43" s="204">
        <v>503.81243899999998</v>
      </c>
      <c r="H43" s="204">
        <v>498.28558299999997</v>
      </c>
      <c r="I43" s="204">
        <v>494.88436899999999</v>
      </c>
      <c r="J43" s="204">
        <v>496.939819</v>
      </c>
      <c r="K43" s="204">
        <v>497.74182100000002</v>
      </c>
      <c r="L43" s="204">
        <v>498.900238</v>
      </c>
      <c r="M43" s="204">
        <v>497.54708900000003</v>
      </c>
      <c r="N43" s="204">
        <v>497.65417500000001</v>
      </c>
      <c r="O43" s="204">
        <v>504.35424799999998</v>
      </c>
      <c r="P43" s="204">
        <v>508.73080399999998</v>
      </c>
      <c r="Q43" s="204">
        <v>506.71163899999999</v>
      </c>
      <c r="R43" s="204">
        <v>504.33160400000003</v>
      </c>
      <c r="S43" s="204">
        <v>504.46984900000001</v>
      </c>
      <c r="T43" s="204">
        <v>501.50994900000001</v>
      </c>
      <c r="U43" s="204">
        <v>501.86041299999999</v>
      </c>
      <c r="V43" s="204">
        <v>502.84713699999998</v>
      </c>
      <c r="W43" s="204">
        <v>502.67279100000002</v>
      </c>
      <c r="X43" s="204">
        <v>503.477844</v>
      </c>
      <c r="Y43" s="204">
        <v>504.19418300000001</v>
      </c>
      <c r="Z43" s="204">
        <v>504.51037600000001</v>
      </c>
      <c r="AA43" s="204">
        <v>504.60919200000001</v>
      </c>
      <c r="AB43" s="204">
        <v>504.09063700000002</v>
      </c>
      <c r="AC43" s="204">
        <v>503.24023399999999</v>
      </c>
      <c r="AD43" s="204">
        <v>503.68398999999999</v>
      </c>
      <c r="AE43" s="204">
        <v>504.540955</v>
      </c>
      <c r="AF43" s="204">
        <v>504.20459</v>
      </c>
      <c r="AG43" s="204">
        <v>504.54315200000002</v>
      </c>
      <c r="AH43" s="204">
        <v>505.44183299999997</v>
      </c>
      <c r="AI43" s="204">
        <v>506.188446</v>
      </c>
      <c r="AJ43" s="204">
        <v>507.372589</v>
      </c>
      <c r="AK43" s="230">
        <v>-7.2599999999999997E-4</v>
      </c>
    </row>
    <row r="44" spans="1:37" ht="15" customHeight="1" x14ac:dyDescent="0.35">
      <c r="A44" s="217" t="s">
        <v>1506</v>
      </c>
      <c r="B44" s="202" t="s">
        <v>1309</v>
      </c>
      <c r="C44" s="226">
        <v>522.31347700000003</v>
      </c>
      <c r="D44" s="226">
        <v>519.29571499999997</v>
      </c>
      <c r="E44" s="226">
        <v>522.69519000000003</v>
      </c>
      <c r="F44" s="226">
        <v>508.62905899999998</v>
      </c>
      <c r="G44" s="226">
        <v>502.19607500000001</v>
      </c>
      <c r="H44" s="226">
        <v>495.09234600000002</v>
      </c>
      <c r="I44" s="226">
        <v>489.60803199999998</v>
      </c>
      <c r="J44" s="226">
        <v>489.01086400000003</v>
      </c>
      <c r="K44" s="226">
        <v>485.47164900000001</v>
      </c>
      <c r="L44" s="226">
        <v>480.60494999999997</v>
      </c>
      <c r="M44" s="226">
        <v>471.72384599999998</v>
      </c>
      <c r="N44" s="226">
        <v>462.72113000000002</v>
      </c>
      <c r="O44" s="226">
        <v>458.26724200000001</v>
      </c>
      <c r="P44" s="226">
        <v>451.69775399999997</v>
      </c>
      <c r="Q44" s="226">
        <v>439.62548800000002</v>
      </c>
      <c r="R44" s="226">
        <v>427.54873700000002</v>
      </c>
      <c r="S44" s="226">
        <v>417.86636399999998</v>
      </c>
      <c r="T44" s="226">
        <v>405.88204999999999</v>
      </c>
      <c r="U44" s="226">
        <v>396.84536700000001</v>
      </c>
      <c r="V44" s="226">
        <v>388.501282</v>
      </c>
      <c r="W44" s="226">
        <v>379.45471199999997</v>
      </c>
      <c r="X44" s="226">
        <v>371.34112499999998</v>
      </c>
      <c r="Y44" s="226">
        <v>363.33615099999997</v>
      </c>
      <c r="Z44" s="226">
        <v>355.22128300000003</v>
      </c>
      <c r="AA44" s="226">
        <v>347.13797</v>
      </c>
      <c r="AB44" s="226">
        <v>338.82363900000001</v>
      </c>
      <c r="AC44" s="226">
        <v>330.49014299999999</v>
      </c>
      <c r="AD44" s="226">
        <v>323.191101</v>
      </c>
      <c r="AE44" s="226">
        <v>316.312073</v>
      </c>
      <c r="AF44" s="226">
        <v>308.84759500000001</v>
      </c>
      <c r="AG44" s="226">
        <v>301.96307400000001</v>
      </c>
      <c r="AH44" s="226">
        <v>295.55944799999997</v>
      </c>
      <c r="AI44" s="226">
        <v>289.20376599999997</v>
      </c>
      <c r="AJ44" s="226">
        <v>283.22842400000002</v>
      </c>
      <c r="AK44" s="222">
        <v>-1.8766000000000001E-2</v>
      </c>
    </row>
    <row r="45" spans="1:37" ht="15" customHeight="1" x14ac:dyDescent="0.35">
      <c r="A45" s="217" t="s">
        <v>1507</v>
      </c>
      <c r="B45" s="202" t="s">
        <v>1508</v>
      </c>
      <c r="C45" s="226">
        <v>0</v>
      </c>
      <c r="D45" s="226">
        <v>0</v>
      </c>
      <c r="E45" s="226">
        <v>0</v>
      </c>
      <c r="F45" s="226">
        <v>0</v>
      </c>
      <c r="G45" s="226">
        <v>0</v>
      </c>
      <c r="H45" s="226">
        <v>0</v>
      </c>
      <c r="I45" s="226">
        <v>0</v>
      </c>
      <c r="J45" s="226">
        <v>0</v>
      </c>
      <c r="K45" s="226">
        <v>0</v>
      </c>
      <c r="L45" s="226">
        <v>0</v>
      </c>
      <c r="M45" s="226">
        <v>0</v>
      </c>
      <c r="N45" s="226">
        <v>0</v>
      </c>
      <c r="O45" s="226">
        <v>0</v>
      </c>
      <c r="P45" s="226">
        <v>0</v>
      </c>
      <c r="Q45" s="226">
        <v>0</v>
      </c>
      <c r="R45" s="226">
        <v>0</v>
      </c>
      <c r="S45" s="226">
        <v>0</v>
      </c>
      <c r="T45" s="226">
        <v>0</v>
      </c>
      <c r="U45" s="226">
        <v>0</v>
      </c>
      <c r="V45" s="226">
        <v>0</v>
      </c>
      <c r="W45" s="226">
        <v>0</v>
      </c>
      <c r="X45" s="226">
        <v>0</v>
      </c>
      <c r="Y45" s="226">
        <v>0</v>
      </c>
      <c r="Z45" s="226">
        <v>0</v>
      </c>
      <c r="AA45" s="226">
        <v>0</v>
      </c>
      <c r="AB45" s="226">
        <v>0</v>
      </c>
      <c r="AC45" s="226">
        <v>0</v>
      </c>
      <c r="AD45" s="226">
        <v>0</v>
      </c>
      <c r="AE45" s="226">
        <v>0</v>
      </c>
      <c r="AF45" s="226">
        <v>0</v>
      </c>
      <c r="AG45" s="226">
        <v>0</v>
      </c>
      <c r="AH45" s="226">
        <v>0</v>
      </c>
      <c r="AI45" s="226">
        <v>0</v>
      </c>
      <c r="AJ45" s="226">
        <v>0</v>
      </c>
      <c r="AK45" s="222" t="s">
        <v>779</v>
      </c>
    </row>
    <row r="46" spans="1:37" ht="15" customHeight="1" x14ac:dyDescent="0.35">
      <c r="A46" s="217" t="s">
        <v>1509</v>
      </c>
      <c r="B46" s="202" t="s">
        <v>1510</v>
      </c>
      <c r="C46" s="226">
        <v>0</v>
      </c>
      <c r="D46" s="226">
        <v>0</v>
      </c>
      <c r="E46" s="226">
        <v>0</v>
      </c>
      <c r="F46" s="226">
        <v>0</v>
      </c>
      <c r="G46" s="226">
        <v>0</v>
      </c>
      <c r="H46" s="226">
        <v>0</v>
      </c>
      <c r="I46" s="226">
        <v>0</v>
      </c>
      <c r="J46" s="226">
        <v>0</v>
      </c>
      <c r="K46" s="226">
        <v>0</v>
      </c>
      <c r="L46" s="226">
        <v>0</v>
      </c>
      <c r="M46" s="226">
        <v>0</v>
      </c>
      <c r="N46" s="226">
        <v>0</v>
      </c>
      <c r="O46" s="226">
        <v>0</v>
      </c>
      <c r="P46" s="226">
        <v>0</v>
      </c>
      <c r="Q46" s="226">
        <v>0</v>
      </c>
      <c r="R46" s="226">
        <v>0</v>
      </c>
      <c r="S46" s="226">
        <v>0</v>
      </c>
      <c r="T46" s="226">
        <v>0</v>
      </c>
      <c r="U46" s="226">
        <v>0</v>
      </c>
      <c r="V46" s="226">
        <v>0</v>
      </c>
      <c r="W46" s="226">
        <v>0</v>
      </c>
      <c r="X46" s="226">
        <v>0</v>
      </c>
      <c r="Y46" s="226">
        <v>0</v>
      </c>
      <c r="Z46" s="226">
        <v>0</v>
      </c>
      <c r="AA46" s="226">
        <v>0</v>
      </c>
      <c r="AB46" s="226">
        <v>0</v>
      </c>
      <c r="AC46" s="226">
        <v>0</v>
      </c>
      <c r="AD46" s="226">
        <v>0</v>
      </c>
      <c r="AE46" s="226">
        <v>0</v>
      </c>
      <c r="AF46" s="226">
        <v>0</v>
      </c>
      <c r="AG46" s="226">
        <v>0</v>
      </c>
      <c r="AH46" s="226">
        <v>0</v>
      </c>
      <c r="AI46" s="226">
        <v>0</v>
      </c>
      <c r="AJ46" s="226">
        <v>0</v>
      </c>
      <c r="AK46" s="222" t="s">
        <v>779</v>
      </c>
    </row>
    <row r="47" spans="1:37" ht="15" customHeight="1" x14ac:dyDescent="0.35">
      <c r="A47" s="217" t="s">
        <v>1511</v>
      </c>
      <c r="B47" s="202" t="s">
        <v>1512</v>
      </c>
      <c r="C47" s="226">
        <v>0</v>
      </c>
      <c r="D47" s="226">
        <v>0</v>
      </c>
      <c r="E47" s="226">
        <v>0</v>
      </c>
      <c r="F47" s="226">
        <v>0.544906</v>
      </c>
      <c r="G47" s="226">
        <v>1.6163510000000001</v>
      </c>
      <c r="H47" s="226">
        <v>3.1932480000000001</v>
      </c>
      <c r="I47" s="226">
        <v>5.2763299999999997</v>
      </c>
      <c r="J47" s="226">
        <v>7.9289610000000001</v>
      </c>
      <c r="K47" s="226">
        <v>12.270179000000001</v>
      </c>
      <c r="L47" s="226">
        <v>18.295300000000001</v>
      </c>
      <c r="M47" s="226">
        <v>25.823232999999998</v>
      </c>
      <c r="N47" s="226">
        <v>34.933044000000002</v>
      </c>
      <c r="O47" s="226">
        <v>46.087021</v>
      </c>
      <c r="P47" s="226">
        <v>57.033062000000001</v>
      </c>
      <c r="Q47" s="226">
        <v>67.086143000000007</v>
      </c>
      <c r="R47" s="226">
        <v>76.782882999999998</v>
      </c>
      <c r="S47" s="226">
        <v>86.603499999999997</v>
      </c>
      <c r="T47" s="226">
        <v>95.627898999999999</v>
      </c>
      <c r="U47" s="226">
        <v>105.015038</v>
      </c>
      <c r="V47" s="226">
        <v>114.345848</v>
      </c>
      <c r="W47" s="226">
        <v>123.218079</v>
      </c>
      <c r="X47" s="226">
        <v>132.13673399999999</v>
      </c>
      <c r="Y47" s="226">
        <v>140.85803200000001</v>
      </c>
      <c r="Z47" s="226">
        <v>149.28909300000001</v>
      </c>
      <c r="AA47" s="226">
        <v>157.47122200000001</v>
      </c>
      <c r="AB47" s="226">
        <v>165.26701399999999</v>
      </c>
      <c r="AC47" s="226">
        <v>172.750092</v>
      </c>
      <c r="AD47" s="226">
        <v>180.49288899999999</v>
      </c>
      <c r="AE47" s="226">
        <v>188.22886700000001</v>
      </c>
      <c r="AF47" s="226">
        <v>195.356979</v>
      </c>
      <c r="AG47" s="226">
        <v>202.58007799999999</v>
      </c>
      <c r="AH47" s="226">
        <v>209.882385</v>
      </c>
      <c r="AI47" s="226">
        <v>216.98468</v>
      </c>
      <c r="AJ47" s="226">
        <v>224.14416499999999</v>
      </c>
      <c r="AK47" s="222" t="s">
        <v>779</v>
      </c>
    </row>
    <row r="49" spans="1:37" ht="15" customHeight="1" x14ac:dyDescent="0.35">
      <c r="A49" s="217" t="s">
        <v>1513</v>
      </c>
      <c r="B49" s="212" t="s">
        <v>162</v>
      </c>
      <c r="C49" s="204">
        <v>94.504654000000002</v>
      </c>
      <c r="D49" s="204">
        <v>93.176033000000004</v>
      </c>
      <c r="E49" s="204">
        <v>91.310683999999995</v>
      </c>
      <c r="F49" s="204">
        <v>88.600655000000003</v>
      </c>
      <c r="G49" s="204">
        <v>85.676697000000004</v>
      </c>
      <c r="H49" s="204">
        <v>83.393082000000007</v>
      </c>
      <c r="I49" s="204">
        <v>80.994202000000001</v>
      </c>
      <c r="J49" s="204">
        <v>78.416793999999996</v>
      </c>
      <c r="K49" s="204">
        <v>75.963286999999994</v>
      </c>
      <c r="L49" s="204">
        <v>73.684005999999997</v>
      </c>
      <c r="M49" s="204">
        <v>71.398972000000001</v>
      </c>
      <c r="N49" s="204">
        <v>68.965057000000002</v>
      </c>
      <c r="O49" s="204">
        <v>66.545531999999994</v>
      </c>
      <c r="P49" s="204">
        <v>64.120543999999995</v>
      </c>
      <c r="Q49" s="204">
        <v>62.829025000000001</v>
      </c>
      <c r="R49" s="204">
        <v>61.462147000000002</v>
      </c>
      <c r="S49" s="204">
        <v>60.181702000000001</v>
      </c>
      <c r="T49" s="204">
        <v>58.948166000000001</v>
      </c>
      <c r="U49" s="204">
        <v>57.776997000000001</v>
      </c>
      <c r="V49" s="204">
        <v>56.567588999999998</v>
      </c>
      <c r="W49" s="204">
        <v>55.523350000000001</v>
      </c>
      <c r="X49" s="204">
        <v>54.441166000000003</v>
      </c>
      <c r="Y49" s="204">
        <v>53.333255999999999</v>
      </c>
      <c r="Z49" s="204">
        <v>52.192039000000001</v>
      </c>
      <c r="AA49" s="204">
        <v>51.627144000000001</v>
      </c>
      <c r="AB49" s="204">
        <v>51.063758999999997</v>
      </c>
      <c r="AC49" s="204">
        <v>50.425755000000002</v>
      </c>
      <c r="AD49" s="204">
        <v>49.870196999999997</v>
      </c>
      <c r="AE49" s="204">
        <v>49.323185000000002</v>
      </c>
      <c r="AF49" s="204">
        <v>48.837811000000002</v>
      </c>
      <c r="AG49" s="204">
        <v>48.322043999999998</v>
      </c>
      <c r="AH49" s="204">
        <v>47.877006999999999</v>
      </c>
      <c r="AI49" s="204">
        <v>47.314250999999999</v>
      </c>
      <c r="AJ49" s="204">
        <v>46.826476999999997</v>
      </c>
      <c r="AK49" s="230">
        <v>-2.1271999999999999E-2</v>
      </c>
    </row>
    <row r="50" spans="1:37" ht="15" customHeight="1" x14ac:dyDescent="0.35">
      <c r="A50" s="217" t="s">
        <v>1514</v>
      </c>
      <c r="B50" s="202" t="s">
        <v>1309</v>
      </c>
      <c r="C50" s="226">
        <v>91.653205999999997</v>
      </c>
      <c r="D50" s="226">
        <v>90.538925000000006</v>
      </c>
      <c r="E50" s="226">
        <v>88.023674</v>
      </c>
      <c r="F50" s="226">
        <v>85.752135999999993</v>
      </c>
      <c r="G50" s="226">
        <v>83.230179000000007</v>
      </c>
      <c r="H50" s="226">
        <v>81.042968999999999</v>
      </c>
      <c r="I50" s="226">
        <v>78.741394</v>
      </c>
      <c r="J50" s="226">
        <v>76.263205999999997</v>
      </c>
      <c r="K50" s="226">
        <v>73.903214000000006</v>
      </c>
      <c r="L50" s="226">
        <v>71.708343999999997</v>
      </c>
      <c r="M50" s="226">
        <v>69.507537999999997</v>
      </c>
      <c r="N50" s="226">
        <v>67.160042000000004</v>
      </c>
      <c r="O50" s="226">
        <v>64.824843999999999</v>
      </c>
      <c r="P50" s="226">
        <v>62.484051000000001</v>
      </c>
      <c r="Q50" s="226">
        <v>61.247570000000003</v>
      </c>
      <c r="R50" s="226">
        <v>59.936171999999999</v>
      </c>
      <c r="S50" s="226">
        <v>58.708778000000002</v>
      </c>
      <c r="T50" s="226">
        <v>57.525630999999997</v>
      </c>
      <c r="U50" s="226">
        <v>56.401947</v>
      </c>
      <c r="V50" s="226">
        <v>55.237507000000001</v>
      </c>
      <c r="W50" s="226">
        <v>54.235290999999997</v>
      </c>
      <c r="X50" s="226">
        <v>53.197944999999997</v>
      </c>
      <c r="Y50" s="226">
        <v>52.136215</v>
      </c>
      <c r="Z50" s="226">
        <v>51.012058000000003</v>
      </c>
      <c r="AA50" s="226">
        <v>50.399712000000001</v>
      </c>
      <c r="AB50" s="226">
        <v>49.786071999999997</v>
      </c>
      <c r="AC50" s="226">
        <v>49.096877999999997</v>
      </c>
      <c r="AD50" s="226">
        <v>48.484997</v>
      </c>
      <c r="AE50" s="226">
        <v>47.878188999999999</v>
      </c>
      <c r="AF50" s="226">
        <v>47.327674999999999</v>
      </c>
      <c r="AG50" s="226">
        <v>46.743977000000001</v>
      </c>
      <c r="AH50" s="226">
        <v>46.224663</v>
      </c>
      <c r="AI50" s="226">
        <v>45.587563000000003</v>
      </c>
      <c r="AJ50" s="226">
        <v>45.018428999999998</v>
      </c>
      <c r="AK50" s="222">
        <v>-2.1597999999999999E-2</v>
      </c>
    </row>
    <row r="51" spans="1:37" ht="15" customHeight="1" x14ac:dyDescent="0.35">
      <c r="A51" s="217" t="s">
        <v>1515</v>
      </c>
      <c r="B51" s="202" t="s">
        <v>1516</v>
      </c>
      <c r="C51" s="226">
        <v>2.5443410000000002</v>
      </c>
      <c r="D51" s="226">
        <v>2.271792</v>
      </c>
      <c r="E51" s="226">
        <v>2.8706550000000002</v>
      </c>
      <c r="F51" s="226">
        <v>2.3861240000000001</v>
      </c>
      <c r="G51" s="226">
        <v>1.9438960000000001</v>
      </c>
      <c r="H51" s="226">
        <v>1.809858</v>
      </c>
      <c r="I51" s="226">
        <v>1.6794629999999999</v>
      </c>
      <c r="J51" s="226">
        <v>1.553509</v>
      </c>
      <c r="K51" s="226">
        <v>1.4358820000000001</v>
      </c>
      <c r="L51" s="226">
        <v>1.3331900000000001</v>
      </c>
      <c r="M51" s="226">
        <v>1.2310399999999999</v>
      </c>
      <c r="N51" s="226">
        <v>1.131057</v>
      </c>
      <c r="O51" s="226">
        <v>1.0357799999999999</v>
      </c>
      <c r="P51" s="226">
        <v>0.94113199999999997</v>
      </c>
      <c r="Q51" s="226">
        <v>0.86363000000000001</v>
      </c>
      <c r="R51" s="226">
        <v>0.78897600000000001</v>
      </c>
      <c r="S51" s="226">
        <v>0.71611899999999995</v>
      </c>
      <c r="T51" s="226">
        <v>0.64781699999999998</v>
      </c>
      <c r="U51" s="226">
        <v>0.58395200000000003</v>
      </c>
      <c r="V51" s="226">
        <v>0.52879500000000002</v>
      </c>
      <c r="W51" s="226">
        <v>0.47258699999999998</v>
      </c>
      <c r="X51" s="226">
        <v>0.41093299999999999</v>
      </c>
      <c r="Y51" s="226">
        <v>0.347049</v>
      </c>
      <c r="Z51" s="226">
        <v>0.29088999999999998</v>
      </c>
      <c r="AA51" s="226">
        <v>0.28772700000000001</v>
      </c>
      <c r="AB51" s="226">
        <v>0.28458099999999997</v>
      </c>
      <c r="AC51" s="226">
        <v>0.28101199999999998</v>
      </c>
      <c r="AD51" s="226">
        <v>0.27790500000000001</v>
      </c>
      <c r="AE51" s="226">
        <v>0.27484199999999998</v>
      </c>
      <c r="AF51" s="226">
        <v>0.27213900000000002</v>
      </c>
      <c r="AG51" s="226">
        <v>0.269256</v>
      </c>
      <c r="AH51" s="226">
        <v>0.26677299999999998</v>
      </c>
      <c r="AI51" s="226">
        <v>0.26362200000000002</v>
      </c>
      <c r="AJ51" s="226">
        <v>0.26089600000000002</v>
      </c>
      <c r="AK51" s="222">
        <v>-6.5394999999999995E-2</v>
      </c>
    </row>
    <row r="52" spans="1:37" ht="15" customHeight="1" x14ac:dyDescent="0.35">
      <c r="A52" s="217" t="s">
        <v>1517</v>
      </c>
      <c r="B52" s="202" t="s">
        <v>1510</v>
      </c>
      <c r="C52" s="226">
        <v>0</v>
      </c>
      <c r="D52" s="226">
        <v>0</v>
      </c>
      <c r="E52" s="226">
        <v>0</v>
      </c>
      <c r="F52" s="226">
        <v>0</v>
      </c>
      <c r="G52" s="226">
        <v>0</v>
      </c>
      <c r="H52" s="226">
        <v>0</v>
      </c>
      <c r="I52" s="226">
        <v>0</v>
      </c>
      <c r="J52" s="226">
        <v>0</v>
      </c>
      <c r="K52" s="226">
        <v>0</v>
      </c>
      <c r="L52" s="226">
        <v>0</v>
      </c>
      <c r="M52" s="226">
        <v>0</v>
      </c>
      <c r="N52" s="226">
        <v>0</v>
      </c>
      <c r="O52" s="226">
        <v>0</v>
      </c>
      <c r="P52" s="226">
        <v>0</v>
      </c>
      <c r="Q52" s="226">
        <v>0</v>
      </c>
      <c r="R52" s="226">
        <v>0</v>
      </c>
      <c r="S52" s="226">
        <v>0</v>
      </c>
      <c r="T52" s="226">
        <v>0</v>
      </c>
      <c r="U52" s="226">
        <v>0</v>
      </c>
      <c r="V52" s="226">
        <v>0</v>
      </c>
      <c r="W52" s="226">
        <v>0</v>
      </c>
      <c r="X52" s="226">
        <v>0</v>
      </c>
      <c r="Y52" s="226">
        <v>0</v>
      </c>
      <c r="Z52" s="226">
        <v>0</v>
      </c>
      <c r="AA52" s="226">
        <v>0</v>
      </c>
      <c r="AB52" s="226">
        <v>0</v>
      </c>
      <c r="AC52" s="226">
        <v>0</v>
      </c>
      <c r="AD52" s="226">
        <v>0</v>
      </c>
      <c r="AE52" s="226">
        <v>0</v>
      </c>
      <c r="AF52" s="226">
        <v>0</v>
      </c>
      <c r="AG52" s="226">
        <v>0</v>
      </c>
      <c r="AH52" s="226">
        <v>0</v>
      </c>
      <c r="AI52" s="226">
        <v>0</v>
      </c>
      <c r="AJ52" s="226">
        <v>0</v>
      </c>
      <c r="AK52" s="222" t="s">
        <v>779</v>
      </c>
    </row>
    <row r="53" spans="1:37" ht="15" customHeight="1" x14ac:dyDescent="0.35">
      <c r="A53" s="217" t="s">
        <v>1518</v>
      </c>
      <c r="B53" s="202" t="s">
        <v>1512</v>
      </c>
      <c r="C53" s="226">
        <v>0.30710300000000001</v>
      </c>
      <c r="D53" s="226">
        <v>0.365315</v>
      </c>
      <c r="E53" s="226">
        <v>0.416356</v>
      </c>
      <c r="F53" s="226">
        <v>0.46239799999999998</v>
      </c>
      <c r="G53" s="226">
        <v>0.50262099999999998</v>
      </c>
      <c r="H53" s="226">
        <v>0.54025599999999996</v>
      </c>
      <c r="I53" s="226">
        <v>0.57334200000000002</v>
      </c>
      <c r="J53" s="226">
        <v>0.60007500000000003</v>
      </c>
      <c r="K53" s="226">
        <v>0.62419500000000006</v>
      </c>
      <c r="L53" s="226">
        <v>0.64247299999999996</v>
      </c>
      <c r="M53" s="226">
        <v>0.66039300000000001</v>
      </c>
      <c r="N53" s="226">
        <v>0.67395499999999997</v>
      </c>
      <c r="O53" s="226">
        <v>0.68490799999999996</v>
      </c>
      <c r="P53" s="226">
        <v>0.69536299999999995</v>
      </c>
      <c r="Q53" s="226">
        <v>0.71782500000000005</v>
      </c>
      <c r="R53" s="226">
        <v>0.73700100000000002</v>
      </c>
      <c r="S53" s="226">
        <v>0.75680400000000003</v>
      </c>
      <c r="T53" s="226">
        <v>0.77471900000000005</v>
      </c>
      <c r="U53" s="226">
        <v>0.79109499999999999</v>
      </c>
      <c r="V53" s="226">
        <v>0.80128299999999997</v>
      </c>
      <c r="W53" s="226">
        <v>0.81547199999999997</v>
      </c>
      <c r="X53" s="226">
        <v>0.83228800000000003</v>
      </c>
      <c r="Y53" s="226">
        <v>0.84999199999999997</v>
      </c>
      <c r="Z53" s="226">
        <v>0.88909300000000002</v>
      </c>
      <c r="AA53" s="226">
        <v>0.93970299999999995</v>
      </c>
      <c r="AB53" s="226">
        <v>0.99310500000000002</v>
      </c>
      <c r="AC53" s="226">
        <v>1.0478639999999999</v>
      </c>
      <c r="AD53" s="226">
        <v>1.1072960000000001</v>
      </c>
      <c r="AE53" s="226">
        <v>1.170156</v>
      </c>
      <c r="AF53" s="226">
        <v>1.237994</v>
      </c>
      <c r="AG53" s="226">
        <v>1.308813</v>
      </c>
      <c r="AH53" s="226">
        <v>1.385572</v>
      </c>
      <c r="AI53" s="226">
        <v>1.4630669999999999</v>
      </c>
      <c r="AJ53" s="226">
        <v>1.5471550000000001</v>
      </c>
      <c r="AK53" s="222">
        <v>4.6138999999999999E-2</v>
      </c>
    </row>
    <row r="55" spans="1:37" ht="15" customHeight="1" x14ac:dyDescent="0.35">
      <c r="A55" s="217" t="s">
        <v>1519</v>
      </c>
      <c r="B55" s="212" t="s">
        <v>1097</v>
      </c>
      <c r="C55" s="204">
        <v>960.14685099999997</v>
      </c>
      <c r="D55" s="204">
        <v>917.64831500000003</v>
      </c>
      <c r="E55" s="204">
        <v>1039.9399410000001</v>
      </c>
      <c r="F55" s="204">
        <v>861.38769500000001</v>
      </c>
      <c r="G55" s="204">
        <v>864.63275099999998</v>
      </c>
      <c r="H55" s="204">
        <v>921.43585199999995</v>
      </c>
      <c r="I55" s="204">
        <v>932.80645800000002</v>
      </c>
      <c r="J55" s="204">
        <v>938.77172900000005</v>
      </c>
      <c r="K55" s="204">
        <v>944.17797900000005</v>
      </c>
      <c r="L55" s="204">
        <v>940.25952099999995</v>
      </c>
      <c r="M55" s="204">
        <v>937.01995799999997</v>
      </c>
      <c r="N55" s="204">
        <v>935.38958700000001</v>
      </c>
      <c r="O55" s="204">
        <v>937.24493399999994</v>
      </c>
      <c r="P55" s="204">
        <v>929.83154300000001</v>
      </c>
      <c r="Q55" s="204">
        <v>929.154358</v>
      </c>
      <c r="R55" s="204">
        <v>928.99780299999998</v>
      </c>
      <c r="S55" s="204">
        <v>929.02294900000004</v>
      </c>
      <c r="T55" s="204">
        <v>928.19122300000004</v>
      </c>
      <c r="U55" s="204">
        <v>914.26904300000001</v>
      </c>
      <c r="V55" s="204">
        <v>913.76849400000003</v>
      </c>
      <c r="W55" s="204">
        <v>910.80358899999999</v>
      </c>
      <c r="X55" s="204">
        <v>910.24292000000003</v>
      </c>
      <c r="Y55" s="204">
        <v>909.77551300000005</v>
      </c>
      <c r="Z55" s="204">
        <v>909.51110800000004</v>
      </c>
      <c r="AA55" s="204">
        <v>908.90014599999995</v>
      </c>
      <c r="AB55" s="204">
        <v>907.31933600000002</v>
      </c>
      <c r="AC55" s="204">
        <v>914.15081799999996</v>
      </c>
      <c r="AD55" s="204">
        <v>907.85168499999997</v>
      </c>
      <c r="AE55" s="204">
        <v>908.36199999999997</v>
      </c>
      <c r="AF55" s="204">
        <v>905.30816700000003</v>
      </c>
      <c r="AG55" s="204">
        <v>905.43853799999999</v>
      </c>
      <c r="AH55" s="204">
        <v>905.90100099999995</v>
      </c>
      <c r="AI55" s="204">
        <v>907.053406</v>
      </c>
      <c r="AJ55" s="204">
        <v>907.21014400000001</v>
      </c>
      <c r="AK55" s="230">
        <v>-3.57E-4</v>
      </c>
    </row>
    <row r="56" spans="1:37" ht="15" customHeight="1" x14ac:dyDescent="0.35">
      <c r="A56" s="217" t="s">
        <v>1520</v>
      </c>
      <c r="B56" s="202" t="s">
        <v>1309</v>
      </c>
      <c r="C56" s="226">
        <v>285.263306</v>
      </c>
      <c r="D56" s="226">
        <v>284.82601899999997</v>
      </c>
      <c r="E56" s="226">
        <v>373.96890300000001</v>
      </c>
      <c r="F56" s="226">
        <v>494.09884599999998</v>
      </c>
      <c r="G56" s="226">
        <v>391.50769000000003</v>
      </c>
      <c r="H56" s="226">
        <v>314.95715300000001</v>
      </c>
      <c r="I56" s="226">
        <v>296.20208700000001</v>
      </c>
      <c r="J56" s="226">
        <v>285.24069200000002</v>
      </c>
      <c r="K56" s="226">
        <v>278.031769</v>
      </c>
      <c r="L56" s="226">
        <v>281.650757</v>
      </c>
      <c r="M56" s="226">
        <v>280.631348</v>
      </c>
      <c r="N56" s="226">
        <v>281.71130399999998</v>
      </c>
      <c r="O56" s="226">
        <v>280.30639600000001</v>
      </c>
      <c r="P56" s="226">
        <v>288.04791299999999</v>
      </c>
      <c r="Q56" s="226">
        <v>286.99865699999998</v>
      </c>
      <c r="R56" s="226">
        <v>286.33151199999998</v>
      </c>
      <c r="S56" s="226">
        <v>286.49920700000001</v>
      </c>
      <c r="T56" s="226">
        <v>287.07067899999998</v>
      </c>
      <c r="U56" s="226">
        <v>301.24890099999999</v>
      </c>
      <c r="V56" s="226">
        <v>300.15228300000001</v>
      </c>
      <c r="W56" s="226">
        <v>303.86437999999998</v>
      </c>
      <c r="X56" s="226">
        <v>303.56253099999998</v>
      </c>
      <c r="Y56" s="226">
        <v>302.87805200000003</v>
      </c>
      <c r="Z56" s="226">
        <v>303.27157599999998</v>
      </c>
      <c r="AA56" s="226">
        <v>303.63647500000002</v>
      </c>
      <c r="AB56" s="226">
        <v>303.445312</v>
      </c>
      <c r="AC56" s="226">
        <v>298.36987299999998</v>
      </c>
      <c r="AD56" s="226">
        <v>307.66924999999998</v>
      </c>
      <c r="AE56" s="226">
        <v>309.144409</v>
      </c>
      <c r="AF56" s="226">
        <v>315.045593</v>
      </c>
      <c r="AG56" s="226">
        <v>317.74377399999997</v>
      </c>
      <c r="AH56" s="226">
        <v>321.20062300000001</v>
      </c>
      <c r="AI56" s="226">
        <v>323.933899</v>
      </c>
      <c r="AJ56" s="226">
        <v>326.75662199999999</v>
      </c>
      <c r="AK56" s="222">
        <v>4.3010000000000001E-3</v>
      </c>
    </row>
    <row r="57" spans="1:37" ht="15" customHeight="1" x14ac:dyDescent="0.35">
      <c r="A57" s="217" t="s">
        <v>1521</v>
      </c>
      <c r="B57" s="202" t="s">
        <v>1516</v>
      </c>
      <c r="C57" s="226">
        <v>674.88354500000003</v>
      </c>
      <c r="D57" s="226">
        <v>625.86169400000006</v>
      </c>
      <c r="E57" s="226">
        <v>652.02740500000004</v>
      </c>
      <c r="F57" s="226">
        <v>349.82702599999999</v>
      </c>
      <c r="G57" s="226">
        <v>422.30859400000003</v>
      </c>
      <c r="H57" s="226">
        <v>564.66162099999997</v>
      </c>
      <c r="I57" s="226">
        <v>591.87237500000003</v>
      </c>
      <c r="J57" s="226">
        <v>605.63671899999997</v>
      </c>
      <c r="K57" s="226">
        <v>618.08343500000001</v>
      </c>
      <c r="L57" s="226">
        <v>607.13555899999994</v>
      </c>
      <c r="M57" s="226">
        <v>597.92907700000001</v>
      </c>
      <c r="N57" s="226">
        <v>592.59442100000001</v>
      </c>
      <c r="O57" s="226">
        <v>596.05401600000005</v>
      </c>
      <c r="P57" s="226">
        <v>575.94140600000003</v>
      </c>
      <c r="Q57" s="226">
        <v>572.93042000000003</v>
      </c>
      <c r="R57" s="226">
        <v>571.26422100000002</v>
      </c>
      <c r="S57" s="226">
        <v>570.04894999999999</v>
      </c>
      <c r="T57" s="226">
        <v>566.61694299999999</v>
      </c>
      <c r="U57" s="226">
        <v>530.089111</v>
      </c>
      <c r="V57" s="226">
        <v>527.55548099999999</v>
      </c>
      <c r="W57" s="226">
        <v>518.73828100000003</v>
      </c>
      <c r="X57" s="226">
        <v>516.01593000000003</v>
      </c>
      <c r="Y57" s="226">
        <v>513.54736300000002</v>
      </c>
      <c r="Z57" s="226">
        <v>511.546967</v>
      </c>
      <c r="AA57" s="226">
        <v>508.67346199999997</v>
      </c>
      <c r="AB57" s="226">
        <v>503.50537100000003</v>
      </c>
      <c r="AC57" s="226">
        <v>519.27526899999998</v>
      </c>
      <c r="AD57" s="226">
        <v>502.11007699999999</v>
      </c>
      <c r="AE57" s="226">
        <v>501.87503099999998</v>
      </c>
      <c r="AF57" s="226">
        <v>492.98715199999998</v>
      </c>
      <c r="AG57" s="226">
        <v>492.03060900000003</v>
      </c>
      <c r="AH57" s="226">
        <v>491.98278800000003</v>
      </c>
      <c r="AI57" s="226">
        <v>493.63382000000001</v>
      </c>
      <c r="AJ57" s="226">
        <v>492.72683699999999</v>
      </c>
      <c r="AK57" s="222">
        <v>-7.4460000000000004E-3</v>
      </c>
    </row>
    <row r="58" spans="1:37" ht="15" customHeight="1" x14ac:dyDescent="0.35">
      <c r="A58" s="217" t="s">
        <v>1522</v>
      </c>
      <c r="B58" s="202" t="s">
        <v>1510</v>
      </c>
      <c r="C58" s="226">
        <v>0</v>
      </c>
      <c r="D58" s="226">
        <v>0</v>
      </c>
      <c r="E58" s="226">
        <v>0</v>
      </c>
      <c r="F58" s="226">
        <v>0</v>
      </c>
      <c r="G58" s="226">
        <v>0</v>
      </c>
      <c r="H58" s="226">
        <v>0</v>
      </c>
      <c r="I58" s="226">
        <v>0</v>
      </c>
      <c r="J58" s="226">
        <v>0</v>
      </c>
      <c r="K58" s="226">
        <v>0</v>
      </c>
      <c r="L58" s="226">
        <v>0</v>
      </c>
      <c r="M58" s="226">
        <v>0</v>
      </c>
      <c r="N58" s="226">
        <v>0</v>
      </c>
      <c r="O58" s="226">
        <v>0</v>
      </c>
      <c r="P58" s="226">
        <v>0</v>
      </c>
      <c r="Q58" s="226">
        <v>0</v>
      </c>
      <c r="R58" s="226">
        <v>0</v>
      </c>
      <c r="S58" s="226">
        <v>0</v>
      </c>
      <c r="T58" s="226">
        <v>0</v>
      </c>
      <c r="U58" s="226">
        <v>0</v>
      </c>
      <c r="V58" s="226">
        <v>0</v>
      </c>
      <c r="W58" s="226">
        <v>0</v>
      </c>
      <c r="X58" s="226">
        <v>0</v>
      </c>
      <c r="Y58" s="226">
        <v>0</v>
      </c>
      <c r="Z58" s="226">
        <v>0</v>
      </c>
      <c r="AA58" s="226">
        <v>0</v>
      </c>
      <c r="AB58" s="226">
        <v>0</v>
      </c>
      <c r="AC58" s="226">
        <v>0</v>
      </c>
      <c r="AD58" s="226">
        <v>0</v>
      </c>
      <c r="AE58" s="226">
        <v>0</v>
      </c>
      <c r="AF58" s="226">
        <v>0</v>
      </c>
      <c r="AG58" s="226">
        <v>0</v>
      </c>
      <c r="AH58" s="226">
        <v>0</v>
      </c>
      <c r="AI58" s="226">
        <v>0</v>
      </c>
      <c r="AJ58" s="226">
        <v>0</v>
      </c>
      <c r="AK58" s="222" t="s">
        <v>779</v>
      </c>
    </row>
    <row r="59" spans="1:37" ht="15" customHeight="1" x14ac:dyDescent="0.35">
      <c r="A59" s="217" t="s">
        <v>1523</v>
      </c>
      <c r="B59" s="202" t="s">
        <v>1512</v>
      </c>
      <c r="C59" s="226">
        <v>0</v>
      </c>
      <c r="D59" s="226">
        <v>6.9605560000000004</v>
      </c>
      <c r="E59" s="226">
        <v>13.943656000000001</v>
      </c>
      <c r="F59" s="226">
        <v>17.461791999999999</v>
      </c>
      <c r="G59" s="226">
        <v>50.816451999999998</v>
      </c>
      <c r="H59" s="226">
        <v>41.817055000000003</v>
      </c>
      <c r="I59" s="226">
        <v>44.731971999999999</v>
      </c>
      <c r="J59" s="226">
        <v>47.894317999999998</v>
      </c>
      <c r="K59" s="226">
        <v>48.062716999999999</v>
      </c>
      <c r="L59" s="226">
        <v>51.473216999999998</v>
      </c>
      <c r="M59" s="226">
        <v>58.459518000000003</v>
      </c>
      <c r="N59" s="226">
        <v>61.083857999999999</v>
      </c>
      <c r="O59" s="226">
        <v>60.884529000000001</v>
      </c>
      <c r="P59" s="226">
        <v>65.842254999999994</v>
      </c>
      <c r="Q59" s="226">
        <v>69.225288000000006</v>
      </c>
      <c r="R59" s="226">
        <v>71.402107000000001</v>
      </c>
      <c r="S59" s="226">
        <v>72.474823000000001</v>
      </c>
      <c r="T59" s="226">
        <v>74.503608999999997</v>
      </c>
      <c r="U59" s="226">
        <v>82.931045999999995</v>
      </c>
      <c r="V59" s="226">
        <v>86.060730000000007</v>
      </c>
      <c r="W59" s="226">
        <v>88.200905000000006</v>
      </c>
      <c r="X59" s="226">
        <v>90.664412999999996</v>
      </c>
      <c r="Y59" s="226">
        <v>93.350127999999998</v>
      </c>
      <c r="Z59" s="226">
        <v>94.692588999999998</v>
      </c>
      <c r="AA59" s="226">
        <v>96.590179000000006</v>
      </c>
      <c r="AB59" s="226">
        <v>100.36863700000001</v>
      </c>
      <c r="AC59" s="226">
        <v>96.505661000000003</v>
      </c>
      <c r="AD59" s="226">
        <v>98.072402999999994</v>
      </c>
      <c r="AE59" s="226">
        <v>97.342567000000003</v>
      </c>
      <c r="AF59" s="226">
        <v>97.275435999999999</v>
      </c>
      <c r="AG59" s="226">
        <v>95.664139000000006</v>
      </c>
      <c r="AH59" s="226">
        <v>92.717597999999995</v>
      </c>
      <c r="AI59" s="226">
        <v>89.485657000000003</v>
      </c>
      <c r="AJ59" s="226">
        <v>87.726692</v>
      </c>
      <c r="AK59" s="222">
        <v>8.2405999999999993E-2</v>
      </c>
    </row>
    <row r="61" spans="1:37" ht="15" customHeight="1" x14ac:dyDescent="0.35">
      <c r="A61" s="217" t="s">
        <v>1524</v>
      </c>
      <c r="B61" s="212" t="s">
        <v>1525</v>
      </c>
      <c r="C61" s="204">
        <v>2523.8835450000001</v>
      </c>
      <c r="D61" s="204">
        <v>2543.4819339999999</v>
      </c>
      <c r="E61" s="204">
        <v>2581.4345699999999</v>
      </c>
      <c r="F61" s="204">
        <v>2614.51001</v>
      </c>
      <c r="G61" s="204">
        <v>2639.6379390000002</v>
      </c>
      <c r="H61" s="204">
        <v>2662.8723140000002</v>
      </c>
      <c r="I61" s="204">
        <v>2688.826172</v>
      </c>
      <c r="J61" s="204">
        <v>2716.3872070000002</v>
      </c>
      <c r="K61" s="204">
        <v>2747.7563479999999</v>
      </c>
      <c r="L61" s="204">
        <v>2778.9208979999999</v>
      </c>
      <c r="M61" s="204">
        <v>2807.338135</v>
      </c>
      <c r="N61" s="204">
        <v>2845.0900879999999</v>
      </c>
      <c r="O61" s="204">
        <v>2875.0952149999998</v>
      </c>
      <c r="P61" s="204">
        <v>2905.7216800000001</v>
      </c>
      <c r="Q61" s="204">
        <v>2937.7036130000001</v>
      </c>
      <c r="R61" s="204">
        <v>2968.9704590000001</v>
      </c>
      <c r="S61" s="204">
        <v>3000.345703</v>
      </c>
      <c r="T61" s="204">
        <v>3033.1635740000002</v>
      </c>
      <c r="U61" s="204">
        <v>3065.0688479999999</v>
      </c>
      <c r="V61" s="204">
        <v>3096.1477049999999</v>
      </c>
      <c r="W61" s="204">
        <v>3127.6625979999999</v>
      </c>
      <c r="X61" s="204">
        <v>3159.907471</v>
      </c>
      <c r="Y61" s="204">
        <v>3191.2871089999999</v>
      </c>
      <c r="Z61" s="204">
        <v>3223.0402829999998</v>
      </c>
      <c r="AA61" s="204">
        <v>3254.7138669999999</v>
      </c>
      <c r="AB61" s="204">
        <v>3286.7016600000002</v>
      </c>
      <c r="AC61" s="204">
        <v>3321.4682619999999</v>
      </c>
      <c r="AD61" s="204">
        <v>3356.641846</v>
      </c>
      <c r="AE61" s="204">
        <v>3394.1916500000002</v>
      </c>
      <c r="AF61" s="204">
        <v>3431.6545409999999</v>
      </c>
      <c r="AG61" s="204">
        <v>3470.7895509999998</v>
      </c>
      <c r="AH61" s="204">
        <v>3509.7302249999998</v>
      </c>
      <c r="AI61" s="204">
        <v>3548.4204100000002</v>
      </c>
      <c r="AJ61" s="204">
        <v>3586.2966310000002</v>
      </c>
      <c r="AK61" s="230">
        <v>1.0795000000000001E-2</v>
      </c>
    </row>
    <row r="62" spans="1:37" ht="15" customHeight="1" x14ac:dyDescent="0.35">
      <c r="A62" s="217" t="s">
        <v>1526</v>
      </c>
      <c r="B62" s="202" t="s">
        <v>1527</v>
      </c>
      <c r="C62" s="226">
        <v>2501.3615719999998</v>
      </c>
      <c r="D62" s="226">
        <v>2520.9882809999999</v>
      </c>
      <c r="E62" s="226">
        <v>2558.9643550000001</v>
      </c>
      <c r="F62" s="226">
        <v>2592.0590820000002</v>
      </c>
      <c r="G62" s="226">
        <v>2617.203125</v>
      </c>
      <c r="H62" s="226">
        <v>2640.4506839999999</v>
      </c>
      <c r="I62" s="226">
        <v>2666.4155270000001</v>
      </c>
      <c r="J62" s="226">
        <v>2693.985596</v>
      </c>
      <c r="K62" s="226">
        <v>2725.3623050000001</v>
      </c>
      <c r="L62" s="226">
        <v>2756.533203</v>
      </c>
      <c r="M62" s="226">
        <v>2784.9555660000001</v>
      </c>
      <c r="N62" s="226">
        <v>2822.7116700000001</v>
      </c>
      <c r="O62" s="226">
        <v>2852.7202149999998</v>
      </c>
      <c r="P62" s="226">
        <v>2883.3496089999999</v>
      </c>
      <c r="Q62" s="226">
        <v>2915.3339839999999</v>
      </c>
      <c r="R62" s="226">
        <v>2946.6027829999998</v>
      </c>
      <c r="S62" s="226">
        <v>2977.9797359999998</v>
      </c>
      <c r="T62" s="226">
        <v>3010.7990719999998</v>
      </c>
      <c r="U62" s="226">
        <v>3042.7053219999998</v>
      </c>
      <c r="V62" s="226">
        <v>3073.7851559999999</v>
      </c>
      <c r="W62" s="226">
        <v>3105.3007809999999</v>
      </c>
      <c r="X62" s="226">
        <v>3137.5463869999999</v>
      </c>
      <c r="Y62" s="226">
        <v>3168.9265140000002</v>
      </c>
      <c r="Z62" s="226">
        <v>3200.6801759999998</v>
      </c>
      <c r="AA62" s="226">
        <v>3232.3542480000001</v>
      </c>
      <c r="AB62" s="226">
        <v>3264.3422850000002</v>
      </c>
      <c r="AC62" s="226">
        <v>3299.1091310000002</v>
      </c>
      <c r="AD62" s="226">
        <v>3334.2829590000001</v>
      </c>
      <c r="AE62" s="226">
        <v>3371.8327640000002</v>
      </c>
      <c r="AF62" s="226">
        <v>3409.2958979999999</v>
      </c>
      <c r="AG62" s="226">
        <v>3448.4309079999998</v>
      </c>
      <c r="AH62" s="226">
        <v>3487.3718260000001</v>
      </c>
      <c r="AI62" s="226">
        <v>3526.0620119999999</v>
      </c>
      <c r="AJ62" s="226">
        <v>3563.938232</v>
      </c>
      <c r="AK62" s="222">
        <v>1.0878000000000001E-2</v>
      </c>
    </row>
    <row r="63" spans="1:37" ht="15" customHeight="1" x14ac:dyDescent="0.35">
      <c r="A63" s="217" t="s">
        <v>1528</v>
      </c>
      <c r="B63" s="202" t="s">
        <v>1529</v>
      </c>
      <c r="C63" s="226">
        <v>22.522085000000001</v>
      </c>
      <c r="D63" s="226">
        <v>22.493759000000001</v>
      </c>
      <c r="E63" s="226">
        <v>22.470324000000002</v>
      </c>
      <c r="F63" s="226">
        <v>22.450932999999999</v>
      </c>
      <c r="G63" s="226">
        <v>22.434891</v>
      </c>
      <c r="H63" s="226">
        <v>22.421617999999999</v>
      </c>
      <c r="I63" s="226">
        <v>22.410634999999999</v>
      </c>
      <c r="J63" s="226">
        <v>22.401547999999998</v>
      </c>
      <c r="K63" s="226">
        <v>22.394031999999999</v>
      </c>
      <c r="L63" s="226">
        <v>22.387812</v>
      </c>
      <c r="M63" s="226">
        <v>22.382666</v>
      </c>
      <c r="N63" s="226">
        <v>22.378406999999999</v>
      </c>
      <c r="O63" s="226">
        <v>22.374884000000002</v>
      </c>
      <c r="P63" s="226">
        <v>22.371969</v>
      </c>
      <c r="Q63" s="226">
        <v>22.369558000000001</v>
      </c>
      <c r="R63" s="226">
        <v>22.367563000000001</v>
      </c>
      <c r="S63" s="226">
        <v>22.365911000000001</v>
      </c>
      <c r="T63" s="226">
        <v>22.364546000000001</v>
      </c>
      <c r="U63" s="226">
        <v>22.363416999999998</v>
      </c>
      <c r="V63" s="226">
        <v>22.362480000000001</v>
      </c>
      <c r="W63" s="226">
        <v>22.361708</v>
      </c>
      <c r="X63" s="226">
        <v>22.361066999999998</v>
      </c>
      <c r="Y63" s="226">
        <v>22.360537999999998</v>
      </c>
      <c r="Z63" s="226">
        <v>22.360099999999999</v>
      </c>
      <c r="AA63" s="226">
        <v>22.359736999999999</v>
      </c>
      <c r="AB63" s="226">
        <v>22.359438000000001</v>
      </c>
      <c r="AC63" s="226">
        <v>22.359190000000002</v>
      </c>
      <c r="AD63" s="226">
        <v>22.358984</v>
      </c>
      <c r="AE63" s="226">
        <v>22.358813999999999</v>
      </c>
      <c r="AF63" s="226">
        <v>22.358673</v>
      </c>
      <c r="AG63" s="226">
        <v>22.358557000000001</v>
      </c>
      <c r="AH63" s="226">
        <v>22.358460999999998</v>
      </c>
      <c r="AI63" s="226">
        <v>22.358381000000001</v>
      </c>
      <c r="AJ63" s="226">
        <v>22.358315000000001</v>
      </c>
      <c r="AK63" s="222">
        <v>-1.8900000000000001E-4</v>
      </c>
    </row>
    <row r="65" spans="1:37" ht="15" customHeight="1" x14ac:dyDescent="0.35">
      <c r="A65" s="217" t="s">
        <v>1530</v>
      </c>
      <c r="B65" s="212" t="s">
        <v>224</v>
      </c>
      <c r="C65" s="204">
        <v>535.69592299999999</v>
      </c>
      <c r="D65" s="204">
        <v>557.78417999999999</v>
      </c>
      <c r="E65" s="204">
        <v>587.65661599999999</v>
      </c>
      <c r="F65" s="204">
        <v>589.98644999999999</v>
      </c>
      <c r="G65" s="204">
        <v>581.88269000000003</v>
      </c>
      <c r="H65" s="204">
        <v>575.97540300000003</v>
      </c>
      <c r="I65" s="204">
        <v>559.00671399999999</v>
      </c>
      <c r="J65" s="204">
        <v>548.074524</v>
      </c>
      <c r="K65" s="204">
        <v>546.87756300000001</v>
      </c>
      <c r="L65" s="204">
        <v>545.98315400000001</v>
      </c>
      <c r="M65" s="204">
        <v>546.44183299999997</v>
      </c>
      <c r="N65" s="204">
        <v>550.221497</v>
      </c>
      <c r="O65" s="204">
        <v>551.22302200000001</v>
      </c>
      <c r="P65" s="204">
        <v>551.82995600000004</v>
      </c>
      <c r="Q65" s="204">
        <v>552.40789800000005</v>
      </c>
      <c r="R65" s="204">
        <v>552.957764</v>
      </c>
      <c r="S65" s="204">
        <v>553.48303199999998</v>
      </c>
      <c r="T65" s="204">
        <v>553.98565699999995</v>
      </c>
      <c r="U65" s="204">
        <v>554.464966</v>
      </c>
      <c r="V65" s="204">
        <v>554.93469200000004</v>
      </c>
      <c r="W65" s="204">
        <v>555.39172399999995</v>
      </c>
      <c r="X65" s="204">
        <v>555.83734100000004</v>
      </c>
      <c r="Y65" s="204">
        <v>556.27050799999995</v>
      </c>
      <c r="Z65" s="204">
        <v>556.69116199999996</v>
      </c>
      <c r="AA65" s="204">
        <v>557.09832800000004</v>
      </c>
      <c r="AB65" s="204">
        <v>557.49182099999996</v>
      </c>
      <c r="AC65" s="204">
        <v>557.87426800000003</v>
      </c>
      <c r="AD65" s="204">
        <v>558.23791500000004</v>
      </c>
      <c r="AE65" s="204">
        <v>558.589294</v>
      </c>
      <c r="AF65" s="204">
        <v>558.92456100000004</v>
      </c>
      <c r="AG65" s="204">
        <v>559.245361</v>
      </c>
      <c r="AH65" s="204">
        <v>559.550659</v>
      </c>
      <c r="AI65" s="204">
        <v>559.27002000000005</v>
      </c>
      <c r="AJ65" s="204">
        <v>559.03436299999998</v>
      </c>
      <c r="AK65" s="230">
        <v>6.9999999999999994E-5</v>
      </c>
    </row>
    <row r="66" spans="1:37" ht="15" customHeight="1" x14ac:dyDescent="0.35">
      <c r="A66" s="217" t="s">
        <v>1531</v>
      </c>
      <c r="B66" s="202" t="s">
        <v>1532</v>
      </c>
      <c r="C66" s="226">
        <v>411.78094499999997</v>
      </c>
      <c r="D66" s="226">
        <v>429.67706299999998</v>
      </c>
      <c r="E66" s="226">
        <v>447.25524899999999</v>
      </c>
      <c r="F66" s="226">
        <v>451.317047</v>
      </c>
      <c r="G66" s="226">
        <v>447.31091300000003</v>
      </c>
      <c r="H66" s="226">
        <v>442.75149499999998</v>
      </c>
      <c r="I66" s="226">
        <v>429.70361300000002</v>
      </c>
      <c r="J66" s="226">
        <v>421.29785199999998</v>
      </c>
      <c r="K66" s="226">
        <v>420.37631199999998</v>
      </c>
      <c r="L66" s="226">
        <v>419.68908699999997</v>
      </c>
      <c r="M66" s="226">
        <v>420.04205300000001</v>
      </c>
      <c r="N66" s="226">
        <v>422.947632</v>
      </c>
      <c r="O66" s="226">
        <v>423.71697999999998</v>
      </c>
      <c r="P66" s="226">
        <v>424.18457000000001</v>
      </c>
      <c r="Q66" s="226">
        <v>424.62884500000001</v>
      </c>
      <c r="R66" s="226">
        <v>425.051422</v>
      </c>
      <c r="S66" s="226">
        <v>425.45495599999998</v>
      </c>
      <c r="T66" s="226">
        <v>425.84115600000001</v>
      </c>
      <c r="U66" s="226">
        <v>426.212402</v>
      </c>
      <c r="V66" s="226">
        <v>426.57330300000001</v>
      </c>
      <c r="W66" s="226">
        <v>426.92501800000002</v>
      </c>
      <c r="X66" s="226">
        <v>427.267517</v>
      </c>
      <c r="Y66" s="226">
        <v>427.60040300000003</v>
      </c>
      <c r="Z66" s="226">
        <v>427.92352299999999</v>
      </c>
      <c r="AA66" s="226">
        <v>428.23648100000003</v>
      </c>
      <c r="AB66" s="226">
        <v>428.539062</v>
      </c>
      <c r="AC66" s="226">
        <v>428.83099399999998</v>
      </c>
      <c r="AD66" s="226">
        <v>429.11193800000001</v>
      </c>
      <c r="AE66" s="226">
        <v>429.38171399999999</v>
      </c>
      <c r="AF66" s="226">
        <v>429.64001500000001</v>
      </c>
      <c r="AG66" s="226">
        <v>429.88656600000002</v>
      </c>
      <c r="AH66" s="226">
        <v>430.12118500000003</v>
      </c>
      <c r="AI66" s="226">
        <v>429.90521200000001</v>
      </c>
      <c r="AJ66" s="226">
        <v>429.724152</v>
      </c>
      <c r="AK66" s="222">
        <v>3.0000000000000001E-6</v>
      </c>
    </row>
    <row r="67" spans="1:37" ht="15" customHeight="1" x14ac:dyDescent="0.35">
      <c r="A67" s="217" t="s">
        <v>1533</v>
      </c>
      <c r="B67" s="202" t="s">
        <v>1508</v>
      </c>
      <c r="C67" s="226">
        <v>19.091374999999999</v>
      </c>
      <c r="D67" s="226">
        <v>18.727858999999999</v>
      </c>
      <c r="E67" s="226">
        <v>26.547353999999999</v>
      </c>
      <c r="F67" s="226">
        <v>23.781448000000001</v>
      </c>
      <c r="G67" s="226">
        <v>20.703631999999999</v>
      </c>
      <c r="H67" s="226">
        <v>20.51643</v>
      </c>
      <c r="I67" s="226">
        <v>19.917072000000001</v>
      </c>
      <c r="J67" s="226">
        <v>19.530453000000001</v>
      </c>
      <c r="K67" s="226">
        <v>19.489598999999998</v>
      </c>
      <c r="L67" s="226">
        <v>19.457395999999999</v>
      </c>
      <c r="M67" s="226">
        <v>19.473237999999998</v>
      </c>
      <c r="N67" s="226">
        <v>19.607624000000001</v>
      </c>
      <c r="O67" s="226">
        <v>19.644047</v>
      </c>
      <c r="P67" s="226">
        <v>19.664268</v>
      </c>
      <c r="Q67" s="226">
        <v>19.684888999999998</v>
      </c>
      <c r="R67" s="226">
        <v>19.704618</v>
      </c>
      <c r="S67" s="226">
        <v>19.723618999999999</v>
      </c>
      <c r="T67" s="226">
        <v>19.741726</v>
      </c>
      <c r="U67" s="226">
        <v>19.755281</v>
      </c>
      <c r="V67" s="226">
        <v>19.772219</v>
      </c>
      <c r="W67" s="226">
        <v>19.788031</v>
      </c>
      <c r="X67" s="226">
        <v>19.803954999999998</v>
      </c>
      <c r="Y67" s="226">
        <v>19.819462000000001</v>
      </c>
      <c r="Z67" s="226">
        <v>19.834751000000001</v>
      </c>
      <c r="AA67" s="226">
        <v>19.849299999999999</v>
      </c>
      <c r="AB67" s="226">
        <v>19.863184</v>
      </c>
      <c r="AC67" s="226">
        <v>19.879411999999999</v>
      </c>
      <c r="AD67" s="226">
        <v>19.890582999999999</v>
      </c>
      <c r="AE67" s="226">
        <v>19.90353</v>
      </c>
      <c r="AF67" s="226">
        <v>19.914705000000001</v>
      </c>
      <c r="AG67" s="226">
        <v>19.926200999999999</v>
      </c>
      <c r="AH67" s="226">
        <v>19.93713</v>
      </c>
      <c r="AI67" s="226">
        <v>19.92745</v>
      </c>
      <c r="AJ67" s="226">
        <v>19.918989</v>
      </c>
      <c r="AK67" s="222">
        <v>1.9289999999999999E-3</v>
      </c>
    </row>
    <row r="68" spans="1:37" ht="15" customHeight="1" x14ac:dyDescent="0.35">
      <c r="A68" s="217" t="s">
        <v>1534</v>
      </c>
      <c r="B68" s="202" t="s">
        <v>1535</v>
      </c>
      <c r="C68" s="226">
        <v>104.823593</v>
      </c>
      <c r="D68" s="226">
        <v>109.379265</v>
      </c>
      <c r="E68" s="226">
        <v>113.853996</v>
      </c>
      <c r="F68" s="226">
        <v>114.88797</v>
      </c>
      <c r="G68" s="226">
        <v>113.86816399999999</v>
      </c>
      <c r="H68" s="226">
        <v>112.707504</v>
      </c>
      <c r="I68" s="226">
        <v>109.386002</v>
      </c>
      <c r="J68" s="226">
        <v>107.24623099999999</v>
      </c>
      <c r="K68" s="226">
        <v>107.011635</v>
      </c>
      <c r="L68" s="226">
        <v>106.83669999999999</v>
      </c>
      <c r="M68" s="226">
        <v>106.926537</v>
      </c>
      <c r="N68" s="226">
        <v>107.666206</v>
      </c>
      <c r="O68" s="226">
        <v>107.86203</v>
      </c>
      <c r="P68" s="226">
        <v>107.98107899999999</v>
      </c>
      <c r="Q68" s="226">
        <v>108.094154</v>
      </c>
      <c r="R68" s="226">
        <v>108.201736</v>
      </c>
      <c r="S68" s="226">
        <v>108.30444300000001</v>
      </c>
      <c r="T68" s="226">
        <v>108.402771</v>
      </c>
      <c r="U68" s="226">
        <v>108.497276</v>
      </c>
      <c r="V68" s="226">
        <v>108.58914900000001</v>
      </c>
      <c r="W68" s="226">
        <v>108.678696</v>
      </c>
      <c r="X68" s="226">
        <v>108.765869</v>
      </c>
      <c r="Y68" s="226">
        <v>108.850616</v>
      </c>
      <c r="Z68" s="226">
        <v>108.932877</v>
      </c>
      <c r="AA68" s="226">
        <v>109.012535</v>
      </c>
      <c r="AB68" s="226">
        <v>109.08955400000001</v>
      </c>
      <c r="AC68" s="226">
        <v>109.16387899999999</v>
      </c>
      <c r="AD68" s="226">
        <v>109.235382</v>
      </c>
      <c r="AE68" s="226">
        <v>109.304062</v>
      </c>
      <c r="AF68" s="226">
        <v>109.369827</v>
      </c>
      <c r="AG68" s="226">
        <v>109.43259399999999</v>
      </c>
      <c r="AH68" s="226">
        <v>109.49231</v>
      </c>
      <c r="AI68" s="226">
        <v>109.437332</v>
      </c>
      <c r="AJ68" s="226">
        <v>109.391251</v>
      </c>
      <c r="AK68" s="222">
        <v>3.0000000000000001E-6</v>
      </c>
    </row>
    <row r="70" spans="1:37" s="258" customFormat="1" ht="15" customHeight="1" x14ac:dyDescent="0.35">
      <c r="A70" s="254" t="s">
        <v>1467</v>
      </c>
      <c r="B70" s="259" t="s">
        <v>153</v>
      </c>
      <c r="C70" s="260">
        <v>236.25900300000001</v>
      </c>
      <c r="D70" s="260">
        <v>237.060562</v>
      </c>
      <c r="E70" s="260">
        <v>237.76503</v>
      </c>
      <c r="F70" s="260">
        <v>238.43888899999999</v>
      </c>
      <c r="G70" s="260">
        <v>239.09854100000001</v>
      </c>
      <c r="H70" s="260">
        <v>239.711578</v>
      </c>
      <c r="I70" s="260">
        <v>240.24525499999999</v>
      </c>
      <c r="J70" s="260">
        <v>240.77427700000001</v>
      </c>
      <c r="K70" s="260">
        <v>241.35845900000001</v>
      </c>
      <c r="L70" s="260">
        <v>241.871948</v>
      </c>
      <c r="M70" s="260">
        <v>242.303009</v>
      </c>
      <c r="N70" s="260">
        <v>242.66445899999999</v>
      </c>
      <c r="O70" s="260">
        <v>242.87593100000001</v>
      </c>
      <c r="P70" s="260">
        <v>242.82252500000001</v>
      </c>
      <c r="Q70" s="260">
        <v>242.45755</v>
      </c>
      <c r="R70" s="260">
        <v>241.58320599999999</v>
      </c>
      <c r="S70" s="260">
        <v>239.52969400000001</v>
      </c>
      <c r="T70" s="260">
        <v>238.89334099999999</v>
      </c>
      <c r="U70" s="260">
        <v>239.29054300000001</v>
      </c>
      <c r="V70" s="260">
        <v>239.64343299999999</v>
      </c>
      <c r="W70" s="260">
        <v>239.95526100000001</v>
      </c>
      <c r="X70" s="260">
        <v>240.22555500000001</v>
      </c>
      <c r="Y70" s="260">
        <v>240.45410200000001</v>
      </c>
      <c r="Z70" s="260">
        <v>240.64004499999999</v>
      </c>
      <c r="AA70" s="260">
        <v>240.77984599999999</v>
      </c>
      <c r="AB70" s="260">
        <v>240.87922699999999</v>
      </c>
      <c r="AC70" s="260">
        <v>240.942139</v>
      </c>
      <c r="AD70" s="260">
        <v>240.973816</v>
      </c>
      <c r="AE70" s="260">
        <v>240.986816</v>
      </c>
      <c r="AF70" s="260">
        <v>240.99580399999999</v>
      </c>
      <c r="AG70" s="260">
        <v>241.02160599999999</v>
      </c>
      <c r="AH70" s="260">
        <v>241.08538799999999</v>
      </c>
      <c r="AI70" s="260">
        <v>241.20442199999999</v>
      </c>
      <c r="AJ70" s="260">
        <v>241.39595</v>
      </c>
      <c r="AK70" s="261">
        <v>5.6599999999999999E-4</v>
      </c>
    </row>
    <row r="71" spans="1:37" ht="15" customHeight="1" x14ac:dyDescent="0.35">
      <c r="A71" s="217" t="s">
        <v>1536</v>
      </c>
      <c r="B71" s="202" t="s">
        <v>1537</v>
      </c>
      <c r="C71" s="226">
        <v>99.369827000000001</v>
      </c>
      <c r="D71" s="226">
        <v>99.438713000000007</v>
      </c>
      <c r="E71" s="226">
        <v>99.472228999999999</v>
      </c>
      <c r="F71" s="226">
        <v>99.505584999999996</v>
      </c>
      <c r="G71" s="226">
        <v>99.526343999999995</v>
      </c>
      <c r="H71" s="226">
        <v>99.541695000000004</v>
      </c>
      <c r="I71" s="226">
        <v>99.557747000000006</v>
      </c>
      <c r="J71" s="226">
        <v>99.547966000000002</v>
      </c>
      <c r="K71" s="226">
        <v>99.476646000000002</v>
      </c>
      <c r="L71" s="226">
        <v>99.396361999999996</v>
      </c>
      <c r="M71" s="226">
        <v>99.302657999999994</v>
      </c>
      <c r="N71" s="226">
        <v>99.182693</v>
      </c>
      <c r="O71" s="226">
        <v>99.048500000000004</v>
      </c>
      <c r="P71" s="226">
        <v>98.863533000000004</v>
      </c>
      <c r="Q71" s="226">
        <v>98.658394000000001</v>
      </c>
      <c r="R71" s="226">
        <v>98.430015999999995</v>
      </c>
      <c r="S71" s="226">
        <v>98.194892999999993</v>
      </c>
      <c r="T71" s="226">
        <v>97.939284999999998</v>
      </c>
      <c r="U71" s="226">
        <v>97.662361000000004</v>
      </c>
      <c r="V71" s="226">
        <v>97.363181999999995</v>
      </c>
      <c r="W71" s="226">
        <v>97.038230999999996</v>
      </c>
      <c r="X71" s="226">
        <v>96.680710000000005</v>
      </c>
      <c r="Y71" s="226">
        <v>96.284087999999997</v>
      </c>
      <c r="Z71" s="226">
        <v>95.842406999999994</v>
      </c>
      <c r="AA71" s="226">
        <v>95.347617999999997</v>
      </c>
      <c r="AB71" s="226">
        <v>94.802689000000001</v>
      </c>
      <c r="AC71" s="226">
        <v>94.208138000000005</v>
      </c>
      <c r="AD71" s="226">
        <v>93.565513999999993</v>
      </c>
      <c r="AE71" s="226">
        <v>92.884490999999997</v>
      </c>
      <c r="AF71" s="226">
        <v>92.177802999999997</v>
      </c>
      <c r="AG71" s="226">
        <v>91.466164000000006</v>
      </c>
      <c r="AH71" s="226">
        <v>90.772598000000002</v>
      </c>
      <c r="AI71" s="226">
        <v>90.117621999999997</v>
      </c>
      <c r="AJ71" s="226">
        <v>89.522925999999998</v>
      </c>
      <c r="AK71" s="222">
        <v>-3.277E-3</v>
      </c>
    </row>
    <row r="72" spans="1:37" ht="15" customHeight="1" x14ac:dyDescent="0.35">
      <c r="A72" s="217" t="s">
        <v>1538</v>
      </c>
      <c r="B72" s="202" t="s">
        <v>1539</v>
      </c>
      <c r="C72" s="226">
        <v>11.445287</v>
      </c>
      <c r="D72" s="226">
        <v>11.466092</v>
      </c>
      <c r="E72" s="226">
        <v>11.482542</v>
      </c>
      <c r="F72" s="226">
        <v>11.498786000000001</v>
      </c>
      <c r="G72" s="226">
        <v>11.513481000000001</v>
      </c>
      <c r="H72" s="226">
        <v>11.527476</v>
      </c>
      <c r="I72" s="226">
        <v>11.541475</v>
      </c>
      <c r="J72" s="226">
        <v>11.552413</v>
      </c>
      <c r="K72" s="226">
        <v>11.556156</v>
      </c>
      <c r="L72" s="226">
        <v>11.558802999999999</v>
      </c>
      <c r="M72" s="226">
        <v>11.55983</v>
      </c>
      <c r="N72" s="226">
        <v>11.557747000000001</v>
      </c>
      <c r="O72" s="226">
        <v>11.553972999999999</v>
      </c>
      <c r="P72" s="226">
        <v>11.544259</v>
      </c>
      <c r="Q72" s="226">
        <v>11.532173999999999</v>
      </c>
      <c r="R72" s="226">
        <v>11.517338000000001</v>
      </c>
      <c r="S72" s="226">
        <v>11.501655</v>
      </c>
      <c r="T72" s="226">
        <v>11.483509</v>
      </c>
      <c r="U72" s="226">
        <v>11.4628</v>
      </c>
      <c r="V72" s="226">
        <v>11.439425999999999</v>
      </c>
      <c r="W72" s="226">
        <v>11.412993999999999</v>
      </c>
      <c r="X72" s="226">
        <v>11.382687000000001</v>
      </c>
      <c r="Y72" s="226">
        <v>11.347727000000001</v>
      </c>
      <c r="Z72" s="226">
        <v>11.307388</v>
      </c>
      <c r="AA72" s="226">
        <v>11.260698</v>
      </c>
      <c r="AB72" s="226">
        <v>11.207986999999999</v>
      </c>
      <c r="AC72" s="226">
        <v>11.149298</v>
      </c>
      <c r="AD72" s="226">
        <v>11.084787</v>
      </c>
      <c r="AE72" s="226">
        <v>11.015580999999999</v>
      </c>
      <c r="AF72" s="226">
        <v>10.943103000000001</v>
      </c>
      <c r="AG72" s="226">
        <v>10.869602</v>
      </c>
      <c r="AH72" s="226">
        <v>10.797935000000001</v>
      </c>
      <c r="AI72" s="226">
        <v>10.730744</v>
      </c>
      <c r="AJ72" s="226">
        <v>10.670596</v>
      </c>
      <c r="AK72" s="222">
        <v>-2.2439999999999999E-3</v>
      </c>
    </row>
    <row r="73" spans="1:37" ht="15" customHeight="1" x14ac:dyDescent="0.35">
      <c r="A73" s="217" t="s">
        <v>1540</v>
      </c>
      <c r="B73" s="202" t="s">
        <v>1541</v>
      </c>
      <c r="C73" s="226">
        <v>1.4615E-2</v>
      </c>
      <c r="D73" s="226">
        <v>1.4637000000000001E-2</v>
      </c>
      <c r="E73" s="226">
        <v>1.4656000000000001E-2</v>
      </c>
      <c r="F73" s="226">
        <v>1.4678E-2</v>
      </c>
      <c r="G73" s="226">
        <v>1.4699E-2</v>
      </c>
      <c r="H73" s="226">
        <v>1.472E-2</v>
      </c>
      <c r="I73" s="226">
        <v>1.4742E-2</v>
      </c>
      <c r="J73" s="226">
        <v>1.4761E-2</v>
      </c>
      <c r="K73" s="226">
        <v>1.477E-2</v>
      </c>
      <c r="L73" s="226">
        <v>1.4777999999999999E-2</v>
      </c>
      <c r="M73" s="226">
        <v>1.4784E-2</v>
      </c>
      <c r="N73" s="226">
        <v>1.4785E-2</v>
      </c>
      <c r="O73" s="226">
        <v>1.4782999999999999E-2</v>
      </c>
      <c r="P73" s="226">
        <v>1.4774000000000001E-2</v>
      </c>
      <c r="Q73" s="226">
        <v>1.4761E-2</v>
      </c>
      <c r="R73" s="226">
        <v>1.4744E-2</v>
      </c>
      <c r="S73" s="226">
        <v>1.4725E-2</v>
      </c>
      <c r="T73" s="226">
        <v>1.4703000000000001E-2</v>
      </c>
      <c r="U73" s="226">
        <v>1.4677000000000001E-2</v>
      </c>
      <c r="V73" s="226">
        <v>1.4647E-2</v>
      </c>
      <c r="W73" s="226">
        <v>1.4612999999999999E-2</v>
      </c>
      <c r="X73" s="226">
        <v>1.4574E-2</v>
      </c>
      <c r="Y73" s="226">
        <v>1.4527999999999999E-2</v>
      </c>
      <c r="Z73" s="226">
        <v>1.4474000000000001E-2</v>
      </c>
      <c r="AA73" s="226">
        <v>1.4411999999999999E-2</v>
      </c>
      <c r="AB73" s="226">
        <v>1.4341E-2</v>
      </c>
      <c r="AC73" s="226">
        <v>1.4262E-2</v>
      </c>
      <c r="AD73" s="226">
        <v>1.4175E-2</v>
      </c>
      <c r="AE73" s="226">
        <v>1.4081E-2</v>
      </c>
      <c r="AF73" s="226">
        <v>1.3983000000000001E-2</v>
      </c>
      <c r="AG73" s="226">
        <v>1.3886000000000001E-2</v>
      </c>
      <c r="AH73" s="226">
        <v>1.3792E-2</v>
      </c>
      <c r="AI73" s="226">
        <v>1.3705E-2</v>
      </c>
      <c r="AJ73" s="226">
        <v>1.3627999999999999E-2</v>
      </c>
      <c r="AK73" s="222">
        <v>-2.2290000000000001E-3</v>
      </c>
    </row>
    <row r="74" spans="1:37" ht="15" customHeight="1" x14ac:dyDescent="0.35">
      <c r="A74" s="217" t="s">
        <v>1542</v>
      </c>
      <c r="B74" s="202" t="s">
        <v>1543</v>
      </c>
      <c r="C74" s="226">
        <v>63.032871</v>
      </c>
      <c r="D74" s="226">
        <v>62.981273999999999</v>
      </c>
      <c r="E74" s="226">
        <v>62.897621000000001</v>
      </c>
      <c r="F74" s="226">
        <v>62.801979000000003</v>
      </c>
      <c r="G74" s="226">
        <v>62.683661999999998</v>
      </c>
      <c r="H74" s="226">
        <v>62.542931000000003</v>
      </c>
      <c r="I74" s="226">
        <v>62.378132000000001</v>
      </c>
      <c r="J74" s="226">
        <v>62.165900999999998</v>
      </c>
      <c r="K74" s="226">
        <v>61.875275000000002</v>
      </c>
      <c r="L74" s="226">
        <v>61.527450999999999</v>
      </c>
      <c r="M74" s="226">
        <v>61.103484999999999</v>
      </c>
      <c r="N74" s="226">
        <v>60.572758</v>
      </c>
      <c r="O74" s="226">
        <v>59.908130999999997</v>
      </c>
      <c r="P74" s="226">
        <v>59.032299000000002</v>
      </c>
      <c r="Q74" s="226">
        <v>57.865509000000003</v>
      </c>
      <c r="R74" s="226">
        <v>56.198985999999998</v>
      </c>
      <c r="S74" s="226">
        <v>53.456135000000003</v>
      </c>
      <c r="T74" s="226">
        <v>52.173183000000002</v>
      </c>
      <c r="U74" s="226">
        <v>51.962135000000004</v>
      </c>
      <c r="V74" s="226">
        <v>51.739505999999999</v>
      </c>
      <c r="W74" s="226">
        <v>51.502856999999999</v>
      </c>
      <c r="X74" s="226">
        <v>51.248618999999998</v>
      </c>
      <c r="Y74" s="226">
        <v>50.973309</v>
      </c>
      <c r="Z74" s="226">
        <v>50.673667999999999</v>
      </c>
      <c r="AA74" s="226">
        <v>50.345627</v>
      </c>
      <c r="AB74" s="226">
        <v>49.990929000000001</v>
      </c>
      <c r="AC74" s="226">
        <v>49.610050000000001</v>
      </c>
      <c r="AD74" s="226">
        <v>49.204002000000003</v>
      </c>
      <c r="AE74" s="226">
        <v>48.778145000000002</v>
      </c>
      <c r="AF74" s="226">
        <v>48.340107000000003</v>
      </c>
      <c r="AG74" s="226">
        <v>47.902363000000001</v>
      </c>
      <c r="AH74" s="226">
        <v>47.477080999999998</v>
      </c>
      <c r="AI74" s="226">
        <v>47.073569999999997</v>
      </c>
      <c r="AJ74" s="226">
        <v>46.701732999999997</v>
      </c>
      <c r="AK74" s="222">
        <v>-9.3019999999999995E-3</v>
      </c>
    </row>
    <row r="75" spans="1:37" ht="15" customHeight="1" x14ac:dyDescent="0.35">
      <c r="A75" s="217" t="s">
        <v>1544</v>
      </c>
      <c r="B75" s="202" t="s">
        <v>1545</v>
      </c>
      <c r="C75" s="226">
        <v>22.909573000000002</v>
      </c>
      <c r="D75" s="226">
        <v>22.948392999999999</v>
      </c>
      <c r="E75" s="226">
        <v>22.977685999999999</v>
      </c>
      <c r="F75" s="226">
        <v>23.005244999999999</v>
      </c>
      <c r="G75" s="226">
        <v>23.027850999999998</v>
      </c>
      <c r="H75" s="226">
        <v>23.047478000000002</v>
      </c>
      <c r="I75" s="226">
        <v>23.065909999999999</v>
      </c>
      <c r="J75" s="226">
        <v>23.077224999999999</v>
      </c>
      <c r="K75" s="226">
        <v>23.073387</v>
      </c>
      <c r="L75" s="226">
        <v>23.066811000000001</v>
      </c>
      <c r="M75" s="226">
        <v>23.056746</v>
      </c>
      <c r="N75" s="226">
        <v>23.040264000000001</v>
      </c>
      <c r="O75" s="226">
        <v>23.020389999999999</v>
      </c>
      <c r="P75" s="226">
        <v>22.988669999999999</v>
      </c>
      <c r="Q75" s="226">
        <v>22.952103000000001</v>
      </c>
      <c r="R75" s="226">
        <v>22.909908000000001</v>
      </c>
      <c r="S75" s="226">
        <v>22.865794999999999</v>
      </c>
      <c r="T75" s="226">
        <v>22.816597000000002</v>
      </c>
      <c r="U75" s="226">
        <v>22.762229999999999</v>
      </c>
      <c r="V75" s="226">
        <v>22.702724</v>
      </c>
      <c r="W75" s="226">
        <v>22.637530999999999</v>
      </c>
      <c r="X75" s="226">
        <v>22.565052000000001</v>
      </c>
      <c r="Y75" s="226">
        <v>22.483809999999998</v>
      </c>
      <c r="Z75" s="226">
        <v>22.392496000000001</v>
      </c>
      <c r="AA75" s="226">
        <v>22.289165000000001</v>
      </c>
      <c r="AB75" s="226">
        <v>22.174461000000001</v>
      </c>
      <c r="AC75" s="226">
        <v>22.048438999999998</v>
      </c>
      <c r="AD75" s="226">
        <v>21.911407000000001</v>
      </c>
      <c r="AE75" s="226">
        <v>21.765518</v>
      </c>
      <c r="AF75" s="226">
        <v>21.613475999999999</v>
      </c>
      <c r="AG75" s="226">
        <v>21.45956</v>
      </c>
      <c r="AH75" s="226">
        <v>21.308823</v>
      </c>
      <c r="AI75" s="226">
        <v>21.166450999999999</v>
      </c>
      <c r="AJ75" s="226">
        <v>21.038235</v>
      </c>
      <c r="AK75" s="222">
        <v>-2.712E-3</v>
      </c>
    </row>
    <row r="76" spans="1:37" ht="15" customHeight="1" x14ac:dyDescent="0.35">
      <c r="A76" s="217" t="s">
        <v>1546</v>
      </c>
      <c r="B76" s="202" t="s">
        <v>1547</v>
      </c>
      <c r="C76" s="226">
        <v>1.462669</v>
      </c>
      <c r="D76" s="226">
        <v>1.4672320000000001</v>
      </c>
      <c r="E76" s="226">
        <v>1.4711719999999999</v>
      </c>
      <c r="F76" s="226">
        <v>1.474985</v>
      </c>
      <c r="G76" s="226">
        <v>1.478472</v>
      </c>
      <c r="H76" s="226">
        <v>1.481765</v>
      </c>
      <c r="I76" s="226">
        <v>1.484974</v>
      </c>
      <c r="J76" s="226">
        <v>1.4877100000000001</v>
      </c>
      <c r="K76" s="226">
        <v>1.489452</v>
      </c>
      <c r="L76" s="226">
        <v>1.4910000000000001</v>
      </c>
      <c r="M76" s="226">
        <v>1.492302</v>
      </c>
      <c r="N76" s="226">
        <v>1.493169</v>
      </c>
      <c r="O76" s="226">
        <v>1.4937929999999999</v>
      </c>
      <c r="P76" s="226">
        <v>1.4936259999999999</v>
      </c>
      <c r="Q76" s="226">
        <v>1.4931209999999999</v>
      </c>
      <c r="R76" s="226">
        <v>1.4922260000000001</v>
      </c>
      <c r="S76" s="226">
        <v>1.4911779999999999</v>
      </c>
      <c r="T76" s="226">
        <v>1.489771</v>
      </c>
      <c r="U76" s="226">
        <v>1.488</v>
      </c>
      <c r="V76" s="226">
        <v>1.4858659999999999</v>
      </c>
      <c r="W76" s="226">
        <v>1.4833400000000001</v>
      </c>
      <c r="X76" s="226">
        <v>1.4803170000000001</v>
      </c>
      <c r="Y76" s="226">
        <v>1.4766999999999999</v>
      </c>
      <c r="Z76" s="226">
        <v>1.472399</v>
      </c>
      <c r="AA76" s="226">
        <v>1.467285</v>
      </c>
      <c r="AB76" s="226">
        <v>1.4613959999999999</v>
      </c>
      <c r="AC76" s="226">
        <v>1.454731</v>
      </c>
      <c r="AD76" s="226">
        <v>1.4473069999999999</v>
      </c>
      <c r="AE76" s="226">
        <v>1.4392640000000001</v>
      </c>
      <c r="AF76" s="226">
        <v>1.430741</v>
      </c>
      <c r="AG76" s="226">
        <v>1.4219539999999999</v>
      </c>
      <c r="AH76" s="226">
        <v>1.413276</v>
      </c>
      <c r="AI76" s="226">
        <v>1.405116</v>
      </c>
      <c r="AJ76" s="226">
        <v>1.3978870000000001</v>
      </c>
      <c r="AK76" s="222">
        <v>-1.5120000000000001E-3</v>
      </c>
    </row>
    <row r="77" spans="1:37" ht="15" customHeight="1" x14ac:dyDescent="0.35">
      <c r="A77" s="217" t="s">
        <v>1466</v>
      </c>
      <c r="B77" s="202" t="s">
        <v>1548</v>
      </c>
      <c r="C77" s="226">
        <v>0.49046699999999999</v>
      </c>
      <c r="D77" s="226">
        <v>0.54665799999999998</v>
      </c>
      <c r="E77" s="226">
        <v>0.61404999999999998</v>
      </c>
      <c r="F77" s="226">
        <v>0.69532799999999995</v>
      </c>
      <c r="G77" s="226">
        <v>0.793516</v>
      </c>
      <c r="H77" s="226">
        <v>0.91260799999999997</v>
      </c>
      <c r="I77" s="226">
        <v>1.057723</v>
      </c>
      <c r="J77" s="226">
        <v>1.2351000000000001</v>
      </c>
      <c r="K77" s="226">
        <v>1.4527060000000001</v>
      </c>
      <c r="L77" s="226">
        <v>1.7225729999999999</v>
      </c>
      <c r="M77" s="226">
        <v>2.060505</v>
      </c>
      <c r="N77" s="226">
        <v>2.4889230000000002</v>
      </c>
      <c r="O77" s="226">
        <v>3.0423460000000002</v>
      </c>
      <c r="P77" s="226">
        <v>3.7747869999999999</v>
      </c>
      <c r="Q77" s="226">
        <v>4.7855939999999997</v>
      </c>
      <c r="R77" s="226">
        <v>6.2816559999999999</v>
      </c>
      <c r="S77" s="226">
        <v>8.8502270000000003</v>
      </c>
      <c r="T77" s="226">
        <v>9.9463259999999991</v>
      </c>
      <c r="U77" s="226">
        <v>9.9573160000000005</v>
      </c>
      <c r="V77" s="226">
        <v>9.9657990000000005</v>
      </c>
      <c r="W77" s="226">
        <v>9.9716830000000005</v>
      </c>
      <c r="X77" s="226">
        <v>9.9742409999999992</v>
      </c>
      <c r="Y77" s="226">
        <v>9.9728019999999997</v>
      </c>
      <c r="Z77" s="226">
        <v>9.9667870000000001</v>
      </c>
      <c r="AA77" s="226">
        <v>9.9552619999999994</v>
      </c>
      <c r="AB77" s="226">
        <v>9.9384370000000004</v>
      </c>
      <c r="AC77" s="226">
        <v>9.9162520000000001</v>
      </c>
      <c r="AD77" s="226">
        <v>9.8887789999999995</v>
      </c>
      <c r="AE77" s="226">
        <v>9.8569019999999998</v>
      </c>
      <c r="AF77" s="226">
        <v>9.8214330000000007</v>
      </c>
      <c r="AG77" s="226">
        <v>9.7839189999999991</v>
      </c>
      <c r="AH77" s="226">
        <v>9.7468699999999995</v>
      </c>
      <c r="AI77" s="226">
        <v>9.7132710000000007</v>
      </c>
      <c r="AJ77" s="226">
        <v>9.6861160000000002</v>
      </c>
      <c r="AK77" s="222">
        <v>9.3991000000000005E-2</v>
      </c>
    </row>
    <row r="78" spans="1:37" ht="15" customHeight="1" x14ac:dyDescent="0.35">
      <c r="A78" s="217" t="s">
        <v>1549</v>
      </c>
      <c r="B78" s="202" t="s">
        <v>1550</v>
      </c>
      <c r="C78" s="226">
        <v>1.4345E-2</v>
      </c>
      <c r="D78" s="226">
        <v>1.4429000000000001E-2</v>
      </c>
      <c r="E78" s="226">
        <v>1.4507000000000001E-2</v>
      </c>
      <c r="F78" s="226">
        <v>1.4583E-2</v>
      </c>
      <c r="G78" s="226">
        <v>1.4655E-2</v>
      </c>
      <c r="H78" s="226">
        <v>1.4723999999999999E-2</v>
      </c>
      <c r="I78" s="226">
        <v>1.4792E-2</v>
      </c>
      <c r="J78" s="226">
        <v>1.4853999999999999E-2</v>
      </c>
      <c r="K78" s="226">
        <v>1.4905E-2</v>
      </c>
      <c r="L78" s="226">
        <v>1.4954E-2</v>
      </c>
      <c r="M78" s="226">
        <v>1.4999999999999999E-2</v>
      </c>
      <c r="N78" s="226">
        <v>1.5041000000000001E-2</v>
      </c>
      <c r="O78" s="226">
        <v>1.508E-2</v>
      </c>
      <c r="P78" s="226">
        <v>1.511E-2</v>
      </c>
      <c r="Q78" s="226">
        <v>1.5136999999999999E-2</v>
      </c>
      <c r="R78" s="226">
        <v>1.516E-2</v>
      </c>
      <c r="S78" s="226">
        <v>1.5180000000000001E-2</v>
      </c>
      <c r="T78" s="226">
        <v>1.5195999999999999E-2</v>
      </c>
      <c r="U78" s="226">
        <v>1.5209E-2</v>
      </c>
      <c r="V78" s="226">
        <v>1.5217E-2</v>
      </c>
      <c r="W78" s="226">
        <v>1.5221E-2</v>
      </c>
      <c r="X78" s="226">
        <v>1.5221E-2</v>
      </c>
      <c r="Y78" s="226">
        <v>1.5214E-2</v>
      </c>
      <c r="Z78" s="226">
        <v>1.52E-2</v>
      </c>
      <c r="AA78" s="226">
        <v>1.5178000000000001E-2</v>
      </c>
      <c r="AB78" s="226">
        <v>1.5148E-2</v>
      </c>
      <c r="AC78" s="226">
        <v>1.5108999999999999E-2</v>
      </c>
      <c r="AD78" s="226">
        <v>1.5063E-2</v>
      </c>
      <c r="AE78" s="226">
        <v>1.5009E-2</v>
      </c>
      <c r="AF78" s="226">
        <v>1.4951000000000001E-2</v>
      </c>
      <c r="AG78" s="226">
        <v>1.4888999999999999E-2</v>
      </c>
      <c r="AH78" s="226">
        <v>1.4827E-2</v>
      </c>
      <c r="AI78" s="226">
        <v>1.4770999999999999E-2</v>
      </c>
      <c r="AJ78" s="226">
        <v>1.4725E-2</v>
      </c>
      <c r="AK78" s="222">
        <v>6.3500000000000004E-4</v>
      </c>
    </row>
    <row r="79" spans="1:37" ht="15" customHeight="1" x14ac:dyDescent="0.35">
      <c r="A79" s="217" t="s">
        <v>1551</v>
      </c>
      <c r="B79" s="202" t="s">
        <v>1552</v>
      </c>
      <c r="C79" s="226">
        <v>32.039715000000001</v>
      </c>
      <c r="D79" s="226">
        <v>32.314650999999998</v>
      </c>
      <c r="E79" s="226">
        <v>32.579014000000001</v>
      </c>
      <c r="F79" s="226">
        <v>32.846046000000001</v>
      </c>
      <c r="G79" s="226">
        <v>33.110317000000002</v>
      </c>
      <c r="H79" s="226">
        <v>33.374206999999998</v>
      </c>
      <c r="I79" s="226">
        <v>33.639603000000001</v>
      </c>
      <c r="J79" s="226">
        <v>33.897376999999999</v>
      </c>
      <c r="K79" s="226">
        <v>34.139076000000003</v>
      </c>
      <c r="L79" s="226">
        <v>34.378258000000002</v>
      </c>
      <c r="M79" s="226">
        <v>34.613281000000001</v>
      </c>
      <c r="N79" s="226">
        <v>34.839770999999999</v>
      </c>
      <c r="O79" s="226">
        <v>35.061768000000001</v>
      </c>
      <c r="P79" s="226">
        <v>35.280872000000002</v>
      </c>
      <c r="Q79" s="226">
        <v>35.495044999999998</v>
      </c>
      <c r="R79" s="226">
        <v>35.703170999999998</v>
      </c>
      <c r="S79" s="226">
        <v>35.912951999999997</v>
      </c>
      <c r="T79" s="226">
        <v>36.119307999999997</v>
      </c>
      <c r="U79" s="226">
        <v>36.321995000000001</v>
      </c>
      <c r="V79" s="226">
        <v>36.520729000000003</v>
      </c>
      <c r="W79" s="226">
        <v>36.715229000000001</v>
      </c>
      <c r="X79" s="226">
        <v>36.905312000000002</v>
      </c>
      <c r="Y79" s="226">
        <v>37.090851000000001</v>
      </c>
      <c r="Z79" s="226">
        <v>37.271832000000003</v>
      </c>
      <c r="AA79" s="226">
        <v>37.44838</v>
      </c>
      <c r="AB79" s="226">
        <v>37.620724000000003</v>
      </c>
      <c r="AC79" s="226">
        <v>37.789070000000002</v>
      </c>
      <c r="AD79" s="226">
        <v>37.953735000000002</v>
      </c>
      <c r="AE79" s="226">
        <v>38.115043999999997</v>
      </c>
      <c r="AF79" s="226">
        <v>38.273403000000002</v>
      </c>
      <c r="AG79" s="226">
        <v>38.429110999999999</v>
      </c>
      <c r="AH79" s="226">
        <v>38.582664000000001</v>
      </c>
      <c r="AI79" s="226">
        <v>38.734631</v>
      </c>
      <c r="AJ79" s="226">
        <v>38.885581999999999</v>
      </c>
      <c r="AK79" s="222">
        <v>5.8009999999999997E-3</v>
      </c>
    </row>
    <row r="80" spans="1:37" ht="15" customHeight="1" x14ac:dyDescent="0.35">
      <c r="A80" s="217" t="s">
        <v>1553</v>
      </c>
      <c r="B80" s="202" t="s">
        <v>1539</v>
      </c>
      <c r="C80" s="226">
        <v>0</v>
      </c>
      <c r="D80" s="226">
        <v>0</v>
      </c>
      <c r="E80" s="226">
        <v>0</v>
      </c>
      <c r="F80" s="226">
        <v>0</v>
      </c>
      <c r="G80" s="226">
        <v>0</v>
      </c>
      <c r="H80" s="226">
        <v>0</v>
      </c>
      <c r="I80" s="226">
        <v>0</v>
      </c>
      <c r="J80" s="226">
        <v>0</v>
      </c>
      <c r="K80" s="226">
        <v>0</v>
      </c>
      <c r="L80" s="226">
        <v>0</v>
      </c>
      <c r="M80" s="226">
        <v>0</v>
      </c>
      <c r="N80" s="226">
        <v>0</v>
      </c>
      <c r="O80" s="226">
        <v>0</v>
      </c>
      <c r="P80" s="226">
        <v>0</v>
      </c>
      <c r="Q80" s="226">
        <v>0</v>
      </c>
      <c r="R80" s="226">
        <v>0</v>
      </c>
      <c r="S80" s="226">
        <v>0</v>
      </c>
      <c r="T80" s="226">
        <v>0</v>
      </c>
      <c r="U80" s="226">
        <v>0</v>
      </c>
      <c r="V80" s="226">
        <v>0</v>
      </c>
      <c r="W80" s="226">
        <v>0</v>
      </c>
      <c r="X80" s="226">
        <v>0</v>
      </c>
      <c r="Y80" s="226">
        <v>0</v>
      </c>
      <c r="Z80" s="226">
        <v>0</v>
      </c>
      <c r="AA80" s="226">
        <v>0</v>
      </c>
      <c r="AB80" s="226">
        <v>0</v>
      </c>
      <c r="AC80" s="226">
        <v>0</v>
      </c>
      <c r="AD80" s="226">
        <v>0</v>
      </c>
      <c r="AE80" s="226">
        <v>0</v>
      </c>
      <c r="AF80" s="226">
        <v>0</v>
      </c>
      <c r="AG80" s="226">
        <v>0</v>
      </c>
      <c r="AH80" s="226">
        <v>0</v>
      </c>
      <c r="AI80" s="226">
        <v>0</v>
      </c>
      <c r="AJ80" s="226">
        <v>0</v>
      </c>
      <c r="AK80" s="222" t="s">
        <v>779</v>
      </c>
    </row>
    <row r="81" spans="1:37" ht="15" customHeight="1" x14ac:dyDescent="0.35">
      <c r="A81" s="217" t="s">
        <v>1554</v>
      </c>
      <c r="B81" s="202" t="s">
        <v>1541</v>
      </c>
      <c r="C81" s="226">
        <v>0</v>
      </c>
      <c r="D81" s="226">
        <v>0</v>
      </c>
      <c r="E81" s="226">
        <v>0</v>
      </c>
      <c r="F81" s="226">
        <v>0</v>
      </c>
      <c r="G81" s="226">
        <v>0</v>
      </c>
      <c r="H81" s="226">
        <v>0</v>
      </c>
      <c r="I81" s="226">
        <v>0</v>
      </c>
      <c r="J81" s="226">
        <v>0</v>
      </c>
      <c r="K81" s="226">
        <v>0</v>
      </c>
      <c r="L81" s="226">
        <v>0</v>
      </c>
      <c r="M81" s="226">
        <v>0</v>
      </c>
      <c r="N81" s="226">
        <v>0</v>
      </c>
      <c r="O81" s="226">
        <v>0</v>
      </c>
      <c r="P81" s="226">
        <v>0</v>
      </c>
      <c r="Q81" s="226">
        <v>0</v>
      </c>
      <c r="R81" s="226">
        <v>0</v>
      </c>
      <c r="S81" s="226">
        <v>0</v>
      </c>
      <c r="T81" s="226">
        <v>0</v>
      </c>
      <c r="U81" s="226">
        <v>0</v>
      </c>
      <c r="V81" s="226">
        <v>0</v>
      </c>
      <c r="W81" s="226">
        <v>0</v>
      </c>
      <c r="X81" s="226">
        <v>0</v>
      </c>
      <c r="Y81" s="226">
        <v>0</v>
      </c>
      <c r="Z81" s="226">
        <v>0</v>
      </c>
      <c r="AA81" s="226">
        <v>0</v>
      </c>
      <c r="AB81" s="226">
        <v>0</v>
      </c>
      <c r="AC81" s="226">
        <v>0</v>
      </c>
      <c r="AD81" s="226">
        <v>0</v>
      </c>
      <c r="AE81" s="226">
        <v>0</v>
      </c>
      <c r="AF81" s="226">
        <v>0</v>
      </c>
      <c r="AG81" s="226">
        <v>0</v>
      </c>
      <c r="AH81" s="226">
        <v>0</v>
      </c>
      <c r="AI81" s="226">
        <v>0</v>
      </c>
      <c r="AJ81" s="226">
        <v>0</v>
      </c>
      <c r="AK81" s="222" t="s">
        <v>779</v>
      </c>
    </row>
    <row r="82" spans="1:37" ht="15" customHeight="1" x14ac:dyDescent="0.35">
      <c r="A82" s="217" t="s">
        <v>1555</v>
      </c>
      <c r="B82" s="202" t="s">
        <v>1543</v>
      </c>
      <c r="C82" s="226">
        <v>32.039715000000001</v>
      </c>
      <c r="D82" s="226">
        <v>32.314650999999998</v>
      </c>
      <c r="E82" s="226">
        <v>32.579014000000001</v>
      </c>
      <c r="F82" s="226">
        <v>32.846046000000001</v>
      </c>
      <c r="G82" s="226">
        <v>33.110317000000002</v>
      </c>
      <c r="H82" s="226">
        <v>33.374206999999998</v>
      </c>
      <c r="I82" s="226">
        <v>33.639603000000001</v>
      </c>
      <c r="J82" s="226">
        <v>33.897376999999999</v>
      </c>
      <c r="K82" s="226">
        <v>34.139076000000003</v>
      </c>
      <c r="L82" s="226">
        <v>34.378258000000002</v>
      </c>
      <c r="M82" s="226">
        <v>34.613281000000001</v>
      </c>
      <c r="N82" s="226">
        <v>34.839770999999999</v>
      </c>
      <c r="O82" s="226">
        <v>35.061768000000001</v>
      </c>
      <c r="P82" s="226">
        <v>35.280872000000002</v>
      </c>
      <c r="Q82" s="226">
        <v>35.495044999999998</v>
      </c>
      <c r="R82" s="226">
        <v>35.703170999999998</v>
      </c>
      <c r="S82" s="226">
        <v>35.912951999999997</v>
      </c>
      <c r="T82" s="226">
        <v>36.119307999999997</v>
      </c>
      <c r="U82" s="226">
        <v>36.321995000000001</v>
      </c>
      <c r="V82" s="226">
        <v>36.520729000000003</v>
      </c>
      <c r="W82" s="226">
        <v>36.715229000000001</v>
      </c>
      <c r="X82" s="226">
        <v>36.905312000000002</v>
      </c>
      <c r="Y82" s="226">
        <v>37.090851000000001</v>
      </c>
      <c r="Z82" s="226">
        <v>37.271832000000003</v>
      </c>
      <c r="AA82" s="226">
        <v>37.44838</v>
      </c>
      <c r="AB82" s="226">
        <v>37.620724000000003</v>
      </c>
      <c r="AC82" s="226">
        <v>37.789070000000002</v>
      </c>
      <c r="AD82" s="226">
        <v>37.953735000000002</v>
      </c>
      <c r="AE82" s="226">
        <v>38.115043999999997</v>
      </c>
      <c r="AF82" s="226">
        <v>38.273403000000002</v>
      </c>
      <c r="AG82" s="226">
        <v>38.429110999999999</v>
      </c>
      <c r="AH82" s="226">
        <v>38.582664000000001</v>
      </c>
      <c r="AI82" s="226">
        <v>38.734631</v>
      </c>
      <c r="AJ82" s="226">
        <v>38.885581999999999</v>
      </c>
      <c r="AK82" s="222">
        <v>5.8009999999999997E-3</v>
      </c>
    </row>
    <row r="83" spans="1:37" ht="15" customHeight="1" x14ac:dyDescent="0.35">
      <c r="A83" s="217" t="s">
        <v>1556</v>
      </c>
      <c r="B83" s="202" t="s">
        <v>1545</v>
      </c>
      <c r="C83" s="226">
        <v>0</v>
      </c>
      <c r="D83" s="226">
        <v>0</v>
      </c>
      <c r="E83" s="226">
        <v>0</v>
      </c>
      <c r="F83" s="226">
        <v>0</v>
      </c>
      <c r="G83" s="226">
        <v>0</v>
      </c>
      <c r="H83" s="226">
        <v>0</v>
      </c>
      <c r="I83" s="226">
        <v>0</v>
      </c>
      <c r="J83" s="226">
        <v>0</v>
      </c>
      <c r="K83" s="226">
        <v>0</v>
      </c>
      <c r="L83" s="226">
        <v>0</v>
      </c>
      <c r="M83" s="226">
        <v>0</v>
      </c>
      <c r="N83" s="226">
        <v>0</v>
      </c>
      <c r="O83" s="226">
        <v>0</v>
      </c>
      <c r="P83" s="226">
        <v>0</v>
      </c>
      <c r="Q83" s="226">
        <v>0</v>
      </c>
      <c r="R83" s="226">
        <v>0</v>
      </c>
      <c r="S83" s="226">
        <v>0</v>
      </c>
      <c r="T83" s="226">
        <v>0</v>
      </c>
      <c r="U83" s="226">
        <v>0</v>
      </c>
      <c r="V83" s="226">
        <v>0</v>
      </c>
      <c r="W83" s="226">
        <v>0</v>
      </c>
      <c r="X83" s="226">
        <v>0</v>
      </c>
      <c r="Y83" s="226">
        <v>0</v>
      </c>
      <c r="Z83" s="226">
        <v>0</v>
      </c>
      <c r="AA83" s="226">
        <v>0</v>
      </c>
      <c r="AB83" s="226">
        <v>0</v>
      </c>
      <c r="AC83" s="226">
        <v>0</v>
      </c>
      <c r="AD83" s="226">
        <v>0</v>
      </c>
      <c r="AE83" s="226">
        <v>0</v>
      </c>
      <c r="AF83" s="226">
        <v>0</v>
      </c>
      <c r="AG83" s="226">
        <v>0</v>
      </c>
      <c r="AH83" s="226">
        <v>0</v>
      </c>
      <c r="AI83" s="226">
        <v>0</v>
      </c>
      <c r="AJ83" s="226">
        <v>0</v>
      </c>
      <c r="AK83" s="222" t="s">
        <v>779</v>
      </c>
    </row>
    <row r="84" spans="1:37" ht="15" customHeight="1" x14ac:dyDescent="0.35">
      <c r="A84" s="217" t="s">
        <v>1557</v>
      </c>
      <c r="B84" s="202" t="s">
        <v>1547</v>
      </c>
      <c r="C84" s="226">
        <v>0</v>
      </c>
      <c r="D84" s="226">
        <v>0</v>
      </c>
      <c r="E84" s="226">
        <v>0</v>
      </c>
      <c r="F84" s="226">
        <v>0</v>
      </c>
      <c r="G84" s="226">
        <v>0</v>
      </c>
      <c r="H84" s="226">
        <v>0</v>
      </c>
      <c r="I84" s="226">
        <v>0</v>
      </c>
      <c r="J84" s="226">
        <v>0</v>
      </c>
      <c r="K84" s="226">
        <v>0</v>
      </c>
      <c r="L84" s="226">
        <v>0</v>
      </c>
      <c r="M84" s="226">
        <v>0</v>
      </c>
      <c r="N84" s="226">
        <v>0</v>
      </c>
      <c r="O84" s="226">
        <v>0</v>
      </c>
      <c r="P84" s="226">
        <v>0</v>
      </c>
      <c r="Q84" s="226">
        <v>0</v>
      </c>
      <c r="R84" s="226">
        <v>0</v>
      </c>
      <c r="S84" s="226">
        <v>0</v>
      </c>
      <c r="T84" s="226">
        <v>0</v>
      </c>
      <c r="U84" s="226">
        <v>0</v>
      </c>
      <c r="V84" s="226">
        <v>0</v>
      </c>
      <c r="W84" s="226">
        <v>0</v>
      </c>
      <c r="X84" s="226">
        <v>0</v>
      </c>
      <c r="Y84" s="226">
        <v>0</v>
      </c>
      <c r="Z84" s="226">
        <v>0</v>
      </c>
      <c r="AA84" s="226">
        <v>0</v>
      </c>
      <c r="AB84" s="226">
        <v>0</v>
      </c>
      <c r="AC84" s="226">
        <v>0</v>
      </c>
      <c r="AD84" s="226">
        <v>0</v>
      </c>
      <c r="AE84" s="226">
        <v>0</v>
      </c>
      <c r="AF84" s="226">
        <v>0</v>
      </c>
      <c r="AG84" s="226">
        <v>0</v>
      </c>
      <c r="AH84" s="226">
        <v>0</v>
      </c>
      <c r="AI84" s="226">
        <v>0</v>
      </c>
      <c r="AJ84" s="226">
        <v>0</v>
      </c>
      <c r="AK84" s="222" t="s">
        <v>779</v>
      </c>
    </row>
    <row r="85" spans="1:37" ht="15" customHeight="1" x14ac:dyDescent="0.35">
      <c r="A85" s="217" t="s">
        <v>1465</v>
      </c>
      <c r="B85" s="202" t="s">
        <v>1548</v>
      </c>
      <c r="C85" s="226">
        <v>0</v>
      </c>
      <c r="D85" s="226">
        <v>0</v>
      </c>
      <c r="E85" s="226">
        <v>0</v>
      </c>
      <c r="F85" s="226">
        <v>0</v>
      </c>
      <c r="G85" s="226">
        <v>0</v>
      </c>
      <c r="H85" s="226">
        <v>0</v>
      </c>
      <c r="I85" s="226">
        <v>0</v>
      </c>
      <c r="J85" s="226">
        <v>0</v>
      </c>
      <c r="K85" s="226">
        <v>0</v>
      </c>
      <c r="L85" s="226">
        <v>0</v>
      </c>
      <c r="M85" s="226">
        <v>0</v>
      </c>
      <c r="N85" s="226">
        <v>0</v>
      </c>
      <c r="O85" s="226">
        <v>0</v>
      </c>
      <c r="P85" s="226">
        <v>0</v>
      </c>
      <c r="Q85" s="226">
        <v>0</v>
      </c>
      <c r="R85" s="226">
        <v>0</v>
      </c>
      <c r="S85" s="226">
        <v>0</v>
      </c>
      <c r="T85" s="226">
        <v>0</v>
      </c>
      <c r="U85" s="226">
        <v>0</v>
      </c>
      <c r="V85" s="226">
        <v>0</v>
      </c>
      <c r="W85" s="226">
        <v>0</v>
      </c>
      <c r="X85" s="226">
        <v>0</v>
      </c>
      <c r="Y85" s="226">
        <v>0</v>
      </c>
      <c r="Z85" s="226">
        <v>0</v>
      </c>
      <c r="AA85" s="226">
        <v>0</v>
      </c>
      <c r="AB85" s="226">
        <v>0</v>
      </c>
      <c r="AC85" s="226">
        <v>0</v>
      </c>
      <c r="AD85" s="226">
        <v>0</v>
      </c>
      <c r="AE85" s="226">
        <v>0</v>
      </c>
      <c r="AF85" s="226">
        <v>0</v>
      </c>
      <c r="AG85" s="226">
        <v>0</v>
      </c>
      <c r="AH85" s="226">
        <v>0</v>
      </c>
      <c r="AI85" s="226">
        <v>0</v>
      </c>
      <c r="AJ85" s="226">
        <v>0</v>
      </c>
      <c r="AK85" s="222" t="s">
        <v>779</v>
      </c>
    </row>
    <row r="86" spans="1:37" ht="15" customHeight="1" x14ac:dyDescent="0.35">
      <c r="A86" s="217" t="s">
        <v>1558</v>
      </c>
      <c r="B86" s="202" t="s">
        <v>1550</v>
      </c>
      <c r="C86" s="226">
        <v>0</v>
      </c>
      <c r="D86" s="226">
        <v>0</v>
      </c>
      <c r="E86" s="226">
        <v>0</v>
      </c>
      <c r="F86" s="226">
        <v>0</v>
      </c>
      <c r="G86" s="226">
        <v>0</v>
      </c>
      <c r="H86" s="226">
        <v>0</v>
      </c>
      <c r="I86" s="226">
        <v>0</v>
      </c>
      <c r="J86" s="226">
        <v>0</v>
      </c>
      <c r="K86" s="226">
        <v>0</v>
      </c>
      <c r="L86" s="226">
        <v>0</v>
      </c>
      <c r="M86" s="226">
        <v>0</v>
      </c>
      <c r="N86" s="226">
        <v>0</v>
      </c>
      <c r="O86" s="226">
        <v>0</v>
      </c>
      <c r="P86" s="226">
        <v>0</v>
      </c>
      <c r="Q86" s="226">
        <v>0</v>
      </c>
      <c r="R86" s="226">
        <v>0</v>
      </c>
      <c r="S86" s="226">
        <v>0</v>
      </c>
      <c r="T86" s="226">
        <v>0</v>
      </c>
      <c r="U86" s="226">
        <v>0</v>
      </c>
      <c r="V86" s="226">
        <v>0</v>
      </c>
      <c r="W86" s="226">
        <v>0</v>
      </c>
      <c r="X86" s="226">
        <v>0</v>
      </c>
      <c r="Y86" s="226">
        <v>0</v>
      </c>
      <c r="Z86" s="226">
        <v>0</v>
      </c>
      <c r="AA86" s="226">
        <v>0</v>
      </c>
      <c r="AB86" s="226">
        <v>0</v>
      </c>
      <c r="AC86" s="226">
        <v>0</v>
      </c>
      <c r="AD86" s="226">
        <v>0</v>
      </c>
      <c r="AE86" s="226">
        <v>0</v>
      </c>
      <c r="AF86" s="226">
        <v>0</v>
      </c>
      <c r="AG86" s="226">
        <v>0</v>
      </c>
      <c r="AH86" s="226">
        <v>0</v>
      </c>
      <c r="AI86" s="226">
        <v>0</v>
      </c>
      <c r="AJ86" s="226">
        <v>0</v>
      </c>
      <c r="AK86" s="222" t="s">
        <v>779</v>
      </c>
    </row>
    <row r="87" spans="1:37" ht="15" customHeight="1" x14ac:dyDescent="0.35">
      <c r="A87" s="217" t="s">
        <v>1559</v>
      </c>
      <c r="B87" s="202" t="s">
        <v>1560</v>
      </c>
      <c r="C87" s="226">
        <v>105.36889600000001</v>
      </c>
      <c r="D87" s="226">
        <v>105.882927</v>
      </c>
      <c r="E87" s="226">
        <v>106.356987</v>
      </c>
      <c r="F87" s="226">
        <v>106.811852</v>
      </c>
      <c r="G87" s="226">
        <v>107.284744</v>
      </c>
      <c r="H87" s="226">
        <v>107.73774</v>
      </c>
      <c r="I87" s="226">
        <v>108.135147</v>
      </c>
      <c r="J87" s="226">
        <v>108.59365099999999</v>
      </c>
      <c r="K87" s="226">
        <v>109.225121</v>
      </c>
      <c r="L87" s="226">
        <v>109.849632</v>
      </c>
      <c r="M87" s="226">
        <v>110.47736399999999</v>
      </c>
      <c r="N87" s="226">
        <v>111.160736</v>
      </c>
      <c r="O87" s="226">
        <v>111.83788300000001</v>
      </c>
      <c r="P87" s="226">
        <v>112.48278000000001</v>
      </c>
      <c r="Q87" s="226">
        <v>113.11958300000001</v>
      </c>
      <c r="R87" s="226">
        <v>113.761589</v>
      </c>
      <c r="S87" s="226">
        <v>114.301987</v>
      </c>
      <c r="T87" s="226">
        <v>114.810982</v>
      </c>
      <c r="U87" s="226">
        <v>115.29338799999999</v>
      </c>
      <c r="V87" s="226">
        <v>115.75518</v>
      </c>
      <c r="W87" s="226">
        <v>116.203316</v>
      </c>
      <c r="X87" s="226">
        <v>116.64357</v>
      </c>
      <c r="Y87" s="226">
        <v>117.081703</v>
      </c>
      <c r="Z87" s="226">
        <v>117.522255</v>
      </c>
      <c r="AA87" s="226">
        <v>117.968689</v>
      </c>
      <c r="AB87" s="226">
        <v>118.42372899999999</v>
      </c>
      <c r="AC87" s="226">
        <v>118.890556</v>
      </c>
      <c r="AD87" s="226">
        <v>119.372574</v>
      </c>
      <c r="AE87" s="226">
        <v>119.87326</v>
      </c>
      <c r="AF87" s="226">
        <v>120.394981</v>
      </c>
      <c r="AG87" s="226">
        <v>120.93901099999999</v>
      </c>
      <c r="AH87" s="226">
        <v>121.5056</v>
      </c>
      <c r="AI87" s="226">
        <v>122.093918</v>
      </c>
      <c r="AJ87" s="226">
        <v>122.70192</v>
      </c>
      <c r="AK87" s="222">
        <v>4.6179999999999997E-3</v>
      </c>
    </row>
    <row r="88" spans="1:37" ht="15" customHeight="1" x14ac:dyDescent="0.35">
      <c r="A88" s="217" t="s">
        <v>1561</v>
      </c>
      <c r="B88" s="202" t="s">
        <v>1539</v>
      </c>
      <c r="C88" s="226">
        <v>11.694694</v>
      </c>
      <c r="D88" s="226">
        <v>11.751745</v>
      </c>
      <c r="E88" s="226">
        <v>11.804358000000001</v>
      </c>
      <c r="F88" s="226">
        <v>11.854843000000001</v>
      </c>
      <c r="G88" s="226">
        <v>11.90733</v>
      </c>
      <c r="H88" s="226">
        <v>11.957606</v>
      </c>
      <c r="I88" s="226">
        <v>12.001713000000001</v>
      </c>
      <c r="J88" s="226">
        <v>12.052602</v>
      </c>
      <c r="K88" s="226">
        <v>12.122687000000001</v>
      </c>
      <c r="L88" s="226">
        <v>12.192</v>
      </c>
      <c r="M88" s="226">
        <v>12.261673</v>
      </c>
      <c r="N88" s="226">
        <v>12.337517</v>
      </c>
      <c r="O88" s="226">
        <v>12.412673</v>
      </c>
      <c r="P88" s="226">
        <v>12.484251</v>
      </c>
      <c r="Q88" s="226">
        <v>12.554926999999999</v>
      </c>
      <c r="R88" s="226">
        <v>12.626182</v>
      </c>
      <c r="S88" s="226">
        <v>12.686161</v>
      </c>
      <c r="T88" s="226">
        <v>12.742651</v>
      </c>
      <c r="U88" s="226">
        <v>12.796194</v>
      </c>
      <c r="V88" s="226">
        <v>12.847446</v>
      </c>
      <c r="W88" s="226">
        <v>12.897185</v>
      </c>
      <c r="X88" s="226">
        <v>12.946047</v>
      </c>
      <c r="Y88" s="226">
        <v>12.994674</v>
      </c>
      <c r="Z88" s="226">
        <v>13.043573</v>
      </c>
      <c r="AA88" s="226">
        <v>13.093121</v>
      </c>
      <c r="AB88" s="226">
        <v>13.143623</v>
      </c>
      <c r="AC88" s="226">
        <v>13.195437</v>
      </c>
      <c r="AD88" s="226">
        <v>13.248934999999999</v>
      </c>
      <c r="AE88" s="226">
        <v>13.304506</v>
      </c>
      <c r="AF88" s="226">
        <v>13.362410000000001</v>
      </c>
      <c r="AG88" s="226">
        <v>13.422791</v>
      </c>
      <c r="AH88" s="226">
        <v>13.485676</v>
      </c>
      <c r="AI88" s="226">
        <v>13.550972</v>
      </c>
      <c r="AJ88" s="226">
        <v>13.618452</v>
      </c>
      <c r="AK88" s="222">
        <v>4.6179999999999997E-3</v>
      </c>
    </row>
    <row r="89" spans="1:37" ht="15" customHeight="1" x14ac:dyDescent="0.35">
      <c r="A89" s="217" t="s">
        <v>1562</v>
      </c>
      <c r="B89" s="202" t="s">
        <v>1541</v>
      </c>
      <c r="C89" s="226">
        <v>0</v>
      </c>
      <c r="D89" s="226">
        <v>0</v>
      </c>
      <c r="E89" s="226">
        <v>0</v>
      </c>
      <c r="F89" s="226">
        <v>0</v>
      </c>
      <c r="G89" s="226">
        <v>0</v>
      </c>
      <c r="H89" s="226">
        <v>0</v>
      </c>
      <c r="I89" s="226">
        <v>0</v>
      </c>
      <c r="J89" s="226">
        <v>0</v>
      </c>
      <c r="K89" s="226">
        <v>0</v>
      </c>
      <c r="L89" s="226">
        <v>0</v>
      </c>
      <c r="M89" s="226">
        <v>0</v>
      </c>
      <c r="N89" s="226">
        <v>0</v>
      </c>
      <c r="O89" s="226">
        <v>0</v>
      </c>
      <c r="P89" s="226">
        <v>0</v>
      </c>
      <c r="Q89" s="226">
        <v>0</v>
      </c>
      <c r="R89" s="226">
        <v>0</v>
      </c>
      <c r="S89" s="226">
        <v>0</v>
      </c>
      <c r="T89" s="226">
        <v>0</v>
      </c>
      <c r="U89" s="226">
        <v>0</v>
      </c>
      <c r="V89" s="226">
        <v>0</v>
      </c>
      <c r="W89" s="226">
        <v>0</v>
      </c>
      <c r="X89" s="226">
        <v>0</v>
      </c>
      <c r="Y89" s="226">
        <v>0</v>
      </c>
      <c r="Z89" s="226">
        <v>0</v>
      </c>
      <c r="AA89" s="226">
        <v>0</v>
      </c>
      <c r="AB89" s="226">
        <v>0</v>
      </c>
      <c r="AC89" s="226">
        <v>0</v>
      </c>
      <c r="AD89" s="226">
        <v>0</v>
      </c>
      <c r="AE89" s="226">
        <v>0</v>
      </c>
      <c r="AF89" s="226">
        <v>0</v>
      </c>
      <c r="AG89" s="226">
        <v>0</v>
      </c>
      <c r="AH89" s="226">
        <v>0</v>
      </c>
      <c r="AI89" s="226">
        <v>0</v>
      </c>
      <c r="AJ89" s="226">
        <v>0</v>
      </c>
      <c r="AK89" s="222" t="s">
        <v>779</v>
      </c>
    </row>
    <row r="90" spans="1:37" ht="15" customHeight="1" x14ac:dyDescent="0.35">
      <c r="A90" s="217" t="s">
        <v>1563</v>
      </c>
      <c r="B90" s="202" t="s">
        <v>1543</v>
      </c>
      <c r="C90" s="226">
        <v>92.708397000000005</v>
      </c>
      <c r="D90" s="226">
        <v>93.138869999999997</v>
      </c>
      <c r="E90" s="226">
        <v>93.535438999999997</v>
      </c>
      <c r="F90" s="226">
        <v>93.910033999999996</v>
      </c>
      <c r="G90" s="226">
        <v>94.299271000000005</v>
      </c>
      <c r="H90" s="226">
        <v>94.670967000000005</v>
      </c>
      <c r="I90" s="226">
        <v>94.992751999999996</v>
      </c>
      <c r="J90" s="226">
        <v>95.366325000000003</v>
      </c>
      <c r="K90" s="226">
        <v>95.890761999999995</v>
      </c>
      <c r="L90" s="226">
        <v>96.408051</v>
      </c>
      <c r="M90" s="226">
        <v>96.925147999999993</v>
      </c>
      <c r="N90" s="226">
        <v>97.489684999999994</v>
      </c>
      <c r="O90" s="226">
        <v>98.050026000000003</v>
      </c>
      <c r="P90" s="226">
        <v>98.580726999999996</v>
      </c>
      <c r="Q90" s="226">
        <v>99.103240999999997</v>
      </c>
      <c r="R90" s="226">
        <v>99.628829999999994</v>
      </c>
      <c r="S90" s="226">
        <v>100.06416299999999</v>
      </c>
      <c r="T90" s="226">
        <v>100.471107</v>
      </c>
      <c r="U90" s="226">
        <v>100.85348500000001</v>
      </c>
      <c r="V90" s="226">
        <v>101.216263</v>
      </c>
      <c r="W90" s="226">
        <v>101.566948</v>
      </c>
      <c r="X90" s="226">
        <v>101.909584</v>
      </c>
      <c r="Y90" s="226">
        <v>102.24928300000001</v>
      </c>
      <c r="Z90" s="226">
        <v>102.590256</v>
      </c>
      <c r="AA90" s="226">
        <v>102.93573000000001</v>
      </c>
      <c r="AB90" s="226">
        <v>103.28775</v>
      </c>
      <c r="AC90" s="226">
        <v>103.64975</v>
      </c>
      <c r="AD90" s="226">
        <v>104.02514600000001</v>
      </c>
      <c r="AE90" s="226">
        <v>104.416489</v>
      </c>
      <c r="AF90" s="226">
        <v>104.826347</v>
      </c>
      <c r="AG90" s="226">
        <v>105.255989</v>
      </c>
      <c r="AH90" s="226">
        <v>105.704948</v>
      </c>
      <c r="AI90" s="226">
        <v>106.173073</v>
      </c>
      <c r="AJ90" s="226">
        <v>106.658134</v>
      </c>
      <c r="AK90" s="222">
        <v>4.2449999999999996E-3</v>
      </c>
    </row>
    <row r="91" spans="1:37" ht="15" customHeight="1" x14ac:dyDescent="0.35">
      <c r="A91" s="217" t="s">
        <v>1564</v>
      </c>
      <c r="B91" s="202" t="s">
        <v>1545</v>
      </c>
      <c r="C91" s="226">
        <v>0.875552</v>
      </c>
      <c r="D91" s="226">
        <v>0.90161800000000003</v>
      </c>
      <c r="E91" s="226">
        <v>0.92608699999999999</v>
      </c>
      <c r="F91" s="226">
        <v>0.95548200000000005</v>
      </c>
      <c r="G91" s="226">
        <v>0.98624800000000001</v>
      </c>
      <c r="H91" s="226">
        <v>1.0168809999999999</v>
      </c>
      <c r="I91" s="226">
        <v>1.048062</v>
      </c>
      <c r="J91" s="226">
        <v>1.081704</v>
      </c>
      <c r="K91" s="226">
        <v>1.1181099999999999</v>
      </c>
      <c r="L91" s="226">
        <v>1.1554880000000001</v>
      </c>
      <c r="M91" s="226">
        <v>1.1959169999999999</v>
      </c>
      <c r="N91" s="226">
        <v>1.238321</v>
      </c>
      <c r="O91" s="226">
        <v>1.279385</v>
      </c>
      <c r="P91" s="226">
        <v>1.3214600000000001</v>
      </c>
      <c r="Q91" s="226">
        <v>1.364525</v>
      </c>
      <c r="R91" s="226">
        <v>1.4091359999999999</v>
      </c>
      <c r="S91" s="226">
        <v>1.4537599999999999</v>
      </c>
      <c r="T91" s="226">
        <v>1.498877</v>
      </c>
      <c r="U91" s="226">
        <v>1.5449550000000001</v>
      </c>
      <c r="V91" s="226">
        <v>1.59232</v>
      </c>
      <c r="W91" s="226">
        <v>1.639645</v>
      </c>
      <c r="X91" s="226">
        <v>1.6880310000000001</v>
      </c>
      <c r="Y91" s="226">
        <v>1.7374540000000001</v>
      </c>
      <c r="Z91" s="226">
        <v>1.787768</v>
      </c>
      <c r="AA91" s="226">
        <v>1.838789</v>
      </c>
      <c r="AB91" s="226">
        <v>1.8909260000000001</v>
      </c>
      <c r="AC91" s="226">
        <v>1.943532</v>
      </c>
      <c r="AD91" s="226">
        <v>1.9962500000000001</v>
      </c>
      <c r="AE91" s="226">
        <v>2.0495920000000001</v>
      </c>
      <c r="AF91" s="226">
        <v>2.1030989999999998</v>
      </c>
      <c r="AG91" s="226">
        <v>2.1566429999999999</v>
      </c>
      <c r="AH91" s="226">
        <v>2.2109000000000001</v>
      </c>
      <c r="AI91" s="226">
        <v>2.265298</v>
      </c>
      <c r="AJ91" s="226">
        <v>2.320227</v>
      </c>
      <c r="AK91" s="222">
        <v>2.9978999999999999E-2</v>
      </c>
    </row>
    <row r="92" spans="1:37" ht="15" customHeight="1" x14ac:dyDescent="0.35">
      <c r="A92" s="217" t="s">
        <v>1565</v>
      </c>
      <c r="B92" s="202" t="s">
        <v>1547</v>
      </c>
      <c r="C92" s="226">
        <v>9.0253E-2</v>
      </c>
      <c r="D92" s="226">
        <v>9.0692999999999996E-2</v>
      </c>
      <c r="E92" s="226">
        <v>9.1098999999999999E-2</v>
      </c>
      <c r="F92" s="226">
        <v>9.1489000000000001E-2</v>
      </c>
      <c r="G92" s="226">
        <v>9.1894000000000003E-2</v>
      </c>
      <c r="H92" s="226">
        <v>9.2282000000000003E-2</v>
      </c>
      <c r="I92" s="226">
        <v>9.2621999999999996E-2</v>
      </c>
      <c r="J92" s="226">
        <v>9.3015E-2</v>
      </c>
      <c r="K92" s="226">
        <v>9.3556E-2</v>
      </c>
      <c r="L92" s="226">
        <v>9.4090999999999994E-2</v>
      </c>
      <c r="M92" s="226">
        <v>9.4629000000000005E-2</v>
      </c>
      <c r="N92" s="226">
        <v>9.5213999999999993E-2</v>
      </c>
      <c r="O92" s="226">
        <v>9.5794000000000004E-2</v>
      </c>
      <c r="P92" s="226">
        <v>9.6346000000000001E-2</v>
      </c>
      <c r="Q92" s="226">
        <v>9.6892000000000006E-2</v>
      </c>
      <c r="R92" s="226">
        <v>9.7442000000000001E-2</v>
      </c>
      <c r="S92" s="226">
        <v>9.7905000000000006E-2</v>
      </c>
      <c r="T92" s="226">
        <v>9.8340999999999998E-2</v>
      </c>
      <c r="U92" s="226">
        <v>9.8753999999999995E-2</v>
      </c>
      <c r="V92" s="226">
        <v>9.9149000000000001E-2</v>
      </c>
      <c r="W92" s="226">
        <v>9.9532999999999996E-2</v>
      </c>
      <c r="X92" s="226">
        <v>9.9909999999999999E-2</v>
      </c>
      <c r="Y92" s="226">
        <v>0.100286</v>
      </c>
      <c r="Z92" s="226">
        <v>0.100663</v>
      </c>
      <c r="AA92" s="226">
        <v>0.101045</v>
      </c>
      <c r="AB92" s="226">
        <v>0.101435</v>
      </c>
      <c r="AC92" s="226">
        <v>0.10183499999999999</v>
      </c>
      <c r="AD92" s="226">
        <v>0.10224800000000001</v>
      </c>
      <c r="AE92" s="226">
        <v>0.102677</v>
      </c>
      <c r="AF92" s="226">
        <v>0.10312399999999999</v>
      </c>
      <c r="AG92" s="226">
        <v>0.10359</v>
      </c>
      <c r="AH92" s="226">
        <v>0.104075</v>
      </c>
      <c r="AI92" s="226">
        <v>0.10457900000000001</v>
      </c>
      <c r="AJ92" s="226">
        <v>0.105099</v>
      </c>
      <c r="AK92" s="222">
        <v>4.6179999999999997E-3</v>
      </c>
    </row>
    <row r="93" spans="1:37" s="258" customFormat="1" ht="15" customHeight="1" x14ac:dyDescent="0.35">
      <c r="A93" s="254" t="s">
        <v>1464</v>
      </c>
      <c r="B93" s="255" t="s">
        <v>1548</v>
      </c>
      <c r="C93" s="256">
        <v>0</v>
      </c>
      <c r="D93" s="256">
        <v>0</v>
      </c>
      <c r="E93" s="256">
        <v>0</v>
      </c>
      <c r="F93" s="256">
        <v>0</v>
      </c>
      <c r="G93" s="256">
        <v>0</v>
      </c>
      <c r="H93" s="256">
        <v>0</v>
      </c>
      <c r="I93" s="256">
        <v>0</v>
      </c>
      <c r="J93" s="256">
        <v>0</v>
      </c>
      <c r="K93" s="256">
        <v>0</v>
      </c>
      <c r="L93" s="256">
        <v>0</v>
      </c>
      <c r="M93" s="256">
        <v>0</v>
      </c>
      <c r="N93" s="256">
        <v>0</v>
      </c>
      <c r="O93" s="256">
        <v>0</v>
      </c>
      <c r="P93" s="256">
        <v>0</v>
      </c>
      <c r="Q93" s="256">
        <v>0</v>
      </c>
      <c r="R93" s="256">
        <v>0</v>
      </c>
      <c r="S93" s="256">
        <v>0</v>
      </c>
      <c r="T93" s="256">
        <v>0</v>
      </c>
      <c r="U93" s="256">
        <v>0</v>
      </c>
      <c r="V93" s="256">
        <v>0</v>
      </c>
      <c r="W93" s="256">
        <v>0</v>
      </c>
      <c r="X93" s="256">
        <v>0</v>
      </c>
      <c r="Y93" s="256">
        <v>0</v>
      </c>
      <c r="Z93" s="256">
        <v>0</v>
      </c>
      <c r="AA93" s="256">
        <v>0</v>
      </c>
      <c r="AB93" s="256">
        <v>0</v>
      </c>
      <c r="AC93" s="256">
        <v>0</v>
      </c>
      <c r="AD93" s="256">
        <v>0</v>
      </c>
      <c r="AE93" s="256">
        <v>0</v>
      </c>
      <c r="AF93" s="256">
        <v>0</v>
      </c>
      <c r="AG93" s="256">
        <v>0</v>
      </c>
      <c r="AH93" s="256">
        <v>0</v>
      </c>
      <c r="AI93" s="256">
        <v>0</v>
      </c>
      <c r="AJ93" s="256">
        <v>0</v>
      </c>
      <c r="AK93" s="257" t="s">
        <v>779</v>
      </c>
    </row>
    <row r="94" spans="1:37" ht="15" customHeight="1" x14ac:dyDescent="0.35">
      <c r="A94" s="217" t="s">
        <v>1566</v>
      </c>
      <c r="B94" s="202" t="s">
        <v>1550</v>
      </c>
      <c r="C94" s="226">
        <v>0</v>
      </c>
      <c r="D94" s="226">
        <v>0</v>
      </c>
      <c r="E94" s="226">
        <v>0</v>
      </c>
      <c r="F94" s="226">
        <v>0</v>
      </c>
      <c r="G94" s="226">
        <v>0</v>
      </c>
      <c r="H94" s="226">
        <v>0</v>
      </c>
      <c r="I94" s="226">
        <v>0</v>
      </c>
      <c r="J94" s="226">
        <v>0</v>
      </c>
      <c r="K94" s="226">
        <v>0</v>
      </c>
      <c r="L94" s="226">
        <v>0</v>
      </c>
      <c r="M94" s="226">
        <v>0</v>
      </c>
      <c r="N94" s="226">
        <v>0</v>
      </c>
      <c r="O94" s="226">
        <v>0</v>
      </c>
      <c r="P94" s="226">
        <v>0</v>
      </c>
      <c r="Q94" s="226">
        <v>0</v>
      </c>
      <c r="R94" s="226">
        <v>0</v>
      </c>
      <c r="S94" s="226">
        <v>0</v>
      </c>
      <c r="T94" s="226">
        <v>0</v>
      </c>
      <c r="U94" s="226">
        <v>0</v>
      </c>
      <c r="V94" s="226">
        <v>0</v>
      </c>
      <c r="W94" s="226">
        <v>0</v>
      </c>
      <c r="X94" s="226">
        <v>0</v>
      </c>
      <c r="Y94" s="226">
        <v>0</v>
      </c>
      <c r="Z94" s="226">
        <v>0</v>
      </c>
      <c r="AA94" s="226">
        <v>0</v>
      </c>
      <c r="AB94" s="226">
        <v>0</v>
      </c>
      <c r="AC94" s="226">
        <v>0</v>
      </c>
      <c r="AD94" s="226">
        <v>0</v>
      </c>
      <c r="AE94" s="226">
        <v>0</v>
      </c>
      <c r="AF94" s="226">
        <v>0</v>
      </c>
      <c r="AG94" s="226">
        <v>0</v>
      </c>
      <c r="AH94" s="226">
        <v>0</v>
      </c>
      <c r="AI94" s="226">
        <v>0</v>
      </c>
      <c r="AJ94" s="226">
        <v>0</v>
      </c>
      <c r="AK94" s="222" t="s">
        <v>779</v>
      </c>
    </row>
    <row r="95" spans="1:37" ht="15" customHeight="1" x14ac:dyDescent="0.35">
      <c r="A95" s="217" t="s">
        <v>1567</v>
      </c>
      <c r="B95" s="212" t="s">
        <v>1568</v>
      </c>
      <c r="C95" s="204">
        <v>46.543182000000002</v>
      </c>
      <c r="D95" s="204">
        <v>46.795616000000003</v>
      </c>
      <c r="E95" s="204">
        <v>47.529716000000001</v>
      </c>
      <c r="F95" s="204">
        <v>48.111797000000003</v>
      </c>
      <c r="G95" s="204">
        <v>48.721862999999999</v>
      </c>
      <c r="H95" s="204">
        <v>49.294060000000002</v>
      </c>
      <c r="I95" s="204">
        <v>49.853828</v>
      </c>
      <c r="J95" s="204">
        <v>50.421309999999998</v>
      </c>
      <c r="K95" s="204">
        <v>51.025573999999999</v>
      </c>
      <c r="L95" s="204">
        <v>51.643791</v>
      </c>
      <c r="M95" s="204">
        <v>52.195735999999997</v>
      </c>
      <c r="N95" s="204">
        <v>52.874577000000002</v>
      </c>
      <c r="O95" s="204">
        <v>53.353012</v>
      </c>
      <c r="P95" s="204">
        <v>53.960861000000001</v>
      </c>
      <c r="Q95" s="204">
        <v>54.52364</v>
      </c>
      <c r="R95" s="204">
        <v>55.095329</v>
      </c>
      <c r="S95" s="204">
        <v>55.691116000000001</v>
      </c>
      <c r="T95" s="204">
        <v>56.268394000000001</v>
      </c>
      <c r="U95" s="204">
        <v>56.838782999999999</v>
      </c>
      <c r="V95" s="204">
        <v>57.379852</v>
      </c>
      <c r="W95" s="204">
        <v>57.961891000000001</v>
      </c>
      <c r="X95" s="204">
        <v>58.514735999999999</v>
      </c>
      <c r="Y95" s="204">
        <v>59.055999999999997</v>
      </c>
      <c r="Z95" s="204">
        <v>59.589581000000003</v>
      </c>
      <c r="AA95" s="204">
        <v>60.132506999999997</v>
      </c>
      <c r="AB95" s="204">
        <v>60.652596000000003</v>
      </c>
      <c r="AC95" s="204">
        <v>61.198776000000002</v>
      </c>
      <c r="AD95" s="204">
        <v>61.744979999999998</v>
      </c>
      <c r="AE95" s="204">
        <v>62.277622000000001</v>
      </c>
      <c r="AF95" s="204">
        <v>62.803744999999999</v>
      </c>
      <c r="AG95" s="204">
        <v>63.347011999999999</v>
      </c>
      <c r="AH95" s="204">
        <v>63.862675000000003</v>
      </c>
      <c r="AI95" s="204">
        <v>64.386002000000005</v>
      </c>
      <c r="AJ95" s="204">
        <v>64.878013999999993</v>
      </c>
      <c r="AK95" s="230">
        <v>1.0262E-2</v>
      </c>
    </row>
    <row r="96" spans="1:37" ht="15" customHeight="1" x14ac:dyDescent="0.35">
      <c r="A96" s="217" t="s">
        <v>1569</v>
      </c>
      <c r="B96" s="202" t="s">
        <v>1570</v>
      </c>
      <c r="C96" s="226">
        <v>10.186204</v>
      </c>
      <c r="D96" s="226">
        <v>10.297212999999999</v>
      </c>
      <c r="E96" s="226">
        <v>10.405301</v>
      </c>
      <c r="F96" s="226">
        <v>10.514687</v>
      </c>
      <c r="G96" s="226">
        <v>10.623635</v>
      </c>
      <c r="H96" s="226">
        <v>10.732908999999999</v>
      </c>
      <c r="I96" s="226">
        <v>10.843113000000001</v>
      </c>
      <c r="J96" s="226">
        <v>10.951307</v>
      </c>
      <c r="K96" s="226">
        <v>11.054736999999999</v>
      </c>
      <c r="L96" s="226">
        <v>11.157768000000001</v>
      </c>
      <c r="M96" s="226">
        <v>11.25986</v>
      </c>
      <c r="N96" s="226">
        <v>11.359583000000001</v>
      </c>
      <c r="O96" s="226">
        <v>11.458235999999999</v>
      </c>
      <c r="P96" s="226">
        <v>11.556338</v>
      </c>
      <c r="Q96" s="226">
        <v>11.653212</v>
      </c>
      <c r="R96" s="226">
        <v>11.748480000000001</v>
      </c>
      <c r="S96" s="226">
        <v>11.844671999999999</v>
      </c>
      <c r="T96" s="226">
        <v>11.940115</v>
      </c>
      <c r="U96" s="226">
        <v>12.034717000000001</v>
      </c>
      <c r="V96" s="226">
        <v>12.128380999999999</v>
      </c>
      <c r="W96" s="226">
        <v>12.221003</v>
      </c>
      <c r="X96" s="226">
        <v>12.312512999999999</v>
      </c>
      <c r="Y96" s="226">
        <v>12.40286</v>
      </c>
      <c r="Z96" s="226">
        <v>12.492032999999999</v>
      </c>
      <c r="AA96" s="226">
        <v>12.580064</v>
      </c>
      <c r="AB96" s="226">
        <v>12.667017</v>
      </c>
      <c r="AC96" s="226">
        <v>12.752957</v>
      </c>
      <c r="AD96" s="226">
        <v>12.837978</v>
      </c>
      <c r="AE96" s="226">
        <v>12.922190000000001</v>
      </c>
      <c r="AF96" s="226">
        <v>13.005718999999999</v>
      </c>
      <c r="AG96" s="226">
        <v>13.088661</v>
      </c>
      <c r="AH96" s="226">
        <v>13.171181000000001</v>
      </c>
      <c r="AI96" s="226">
        <v>13.25347</v>
      </c>
      <c r="AJ96" s="226">
        <v>13.335722000000001</v>
      </c>
      <c r="AK96" s="222">
        <v>8.1130000000000004E-3</v>
      </c>
    </row>
    <row r="97" spans="1:37" ht="15" customHeight="1" x14ac:dyDescent="0.35">
      <c r="A97" s="217" t="s">
        <v>1445</v>
      </c>
      <c r="B97" s="202" t="s">
        <v>1548</v>
      </c>
      <c r="C97" s="226">
        <v>1.679244</v>
      </c>
      <c r="D97" s="226">
        <v>1.6975439999999999</v>
      </c>
      <c r="E97" s="226">
        <v>1.7153640000000001</v>
      </c>
      <c r="F97" s="226">
        <v>1.7333970000000001</v>
      </c>
      <c r="G97" s="226">
        <v>1.7513570000000001</v>
      </c>
      <c r="H97" s="226">
        <v>1.769371</v>
      </c>
      <c r="I97" s="226">
        <v>1.787539</v>
      </c>
      <c r="J97" s="226">
        <v>1.805375</v>
      </c>
      <c r="K97" s="226">
        <v>1.8224260000000001</v>
      </c>
      <c r="L97" s="226">
        <v>1.839412</v>
      </c>
      <c r="M97" s="226">
        <v>1.856241</v>
      </c>
      <c r="N97" s="226">
        <v>1.872682</v>
      </c>
      <c r="O97" s="226">
        <v>1.8889450000000001</v>
      </c>
      <c r="P97" s="226">
        <v>1.9051169999999999</v>
      </c>
      <c r="Q97" s="226">
        <v>1.921087</v>
      </c>
      <c r="R97" s="226">
        <v>1.936793</v>
      </c>
      <c r="S97" s="226">
        <v>1.9526509999999999</v>
      </c>
      <c r="T97" s="226">
        <v>1.9683850000000001</v>
      </c>
      <c r="U97" s="226">
        <v>1.9839800000000001</v>
      </c>
      <c r="V97" s="226">
        <v>1.9994209999999999</v>
      </c>
      <c r="W97" s="226">
        <v>2.0146899999999999</v>
      </c>
      <c r="X97" s="226">
        <v>2.0297770000000002</v>
      </c>
      <c r="Y97" s="226">
        <v>2.04467</v>
      </c>
      <c r="Z97" s="226">
        <v>2.0593710000000001</v>
      </c>
      <c r="AA97" s="226">
        <v>2.0738829999999999</v>
      </c>
      <c r="AB97" s="226">
        <v>2.0882179999999999</v>
      </c>
      <c r="AC97" s="226">
        <v>2.1023860000000001</v>
      </c>
      <c r="AD97" s="226">
        <v>2.1164019999999999</v>
      </c>
      <c r="AE97" s="226">
        <v>2.1302840000000001</v>
      </c>
      <c r="AF97" s="226">
        <v>2.1440540000000001</v>
      </c>
      <c r="AG97" s="226">
        <v>2.1577280000000001</v>
      </c>
      <c r="AH97" s="226">
        <v>2.171332</v>
      </c>
      <c r="AI97" s="226">
        <v>2.1848969999999999</v>
      </c>
      <c r="AJ97" s="226">
        <v>2.198458</v>
      </c>
      <c r="AK97" s="222">
        <v>8.1130000000000004E-3</v>
      </c>
    </row>
    <row r="98" spans="1:37" ht="15" customHeight="1" x14ac:dyDescent="0.35">
      <c r="A98" s="217" t="s">
        <v>1448</v>
      </c>
      <c r="B98" s="202" t="s">
        <v>1571</v>
      </c>
      <c r="C98" s="226">
        <v>8.5069599999999994</v>
      </c>
      <c r="D98" s="226">
        <v>8.5996690000000005</v>
      </c>
      <c r="E98" s="226">
        <v>8.6899379999999997</v>
      </c>
      <c r="F98" s="226">
        <v>8.7812900000000003</v>
      </c>
      <c r="G98" s="226">
        <v>8.8722779999999997</v>
      </c>
      <c r="H98" s="226">
        <v>8.9635379999999998</v>
      </c>
      <c r="I98" s="226">
        <v>9.055574</v>
      </c>
      <c r="J98" s="226">
        <v>9.1459320000000002</v>
      </c>
      <c r="K98" s="226">
        <v>9.2323109999999993</v>
      </c>
      <c r="L98" s="226">
        <v>9.3183570000000007</v>
      </c>
      <c r="M98" s="226">
        <v>9.4036190000000008</v>
      </c>
      <c r="N98" s="226">
        <v>9.4869009999999996</v>
      </c>
      <c r="O98" s="226">
        <v>9.5692909999999998</v>
      </c>
      <c r="P98" s="226">
        <v>9.6512209999999996</v>
      </c>
      <c r="Q98" s="226">
        <v>9.7321240000000007</v>
      </c>
      <c r="R98" s="226">
        <v>9.8116869999999992</v>
      </c>
      <c r="S98" s="226">
        <v>9.8920209999999997</v>
      </c>
      <c r="T98" s="226">
        <v>9.9717300000000009</v>
      </c>
      <c r="U98" s="226">
        <v>10.050736000000001</v>
      </c>
      <c r="V98" s="226">
        <v>10.128959999999999</v>
      </c>
      <c r="W98" s="226">
        <v>10.206312</v>
      </c>
      <c r="X98" s="226">
        <v>10.282736999999999</v>
      </c>
      <c r="Y98" s="226">
        <v>10.35819</v>
      </c>
      <c r="Z98" s="226">
        <v>10.432662000000001</v>
      </c>
      <c r="AA98" s="226">
        <v>10.506181</v>
      </c>
      <c r="AB98" s="226">
        <v>10.578799</v>
      </c>
      <c r="AC98" s="226">
        <v>10.650572</v>
      </c>
      <c r="AD98" s="226">
        <v>10.721577</v>
      </c>
      <c r="AE98" s="226">
        <v>10.791905</v>
      </c>
      <c r="AF98" s="226">
        <v>10.861665</v>
      </c>
      <c r="AG98" s="226">
        <v>10.930933</v>
      </c>
      <c r="AH98" s="226">
        <v>10.999848</v>
      </c>
      <c r="AI98" s="226">
        <v>11.068573000000001</v>
      </c>
      <c r="AJ98" s="226">
        <v>11.137264</v>
      </c>
      <c r="AK98" s="222">
        <v>8.1130000000000004E-3</v>
      </c>
    </row>
    <row r="99" spans="1:37" ht="15" customHeight="1" x14ac:dyDescent="0.35">
      <c r="A99" s="217" t="s">
        <v>1572</v>
      </c>
      <c r="B99" s="202" t="s">
        <v>1573</v>
      </c>
      <c r="C99" s="226">
        <v>0</v>
      </c>
      <c r="D99" s="226">
        <v>0</v>
      </c>
      <c r="E99" s="226">
        <v>0</v>
      </c>
      <c r="F99" s="226">
        <v>0</v>
      </c>
      <c r="G99" s="226">
        <v>0</v>
      </c>
      <c r="H99" s="226">
        <v>0</v>
      </c>
      <c r="I99" s="226">
        <v>0</v>
      </c>
      <c r="J99" s="226">
        <v>0</v>
      </c>
      <c r="K99" s="226">
        <v>0</v>
      </c>
      <c r="L99" s="226">
        <v>0</v>
      </c>
      <c r="M99" s="226">
        <v>0</v>
      </c>
      <c r="N99" s="226">
        <v>0</v>
      </c>
      <c r="O99" s="226">
        <v>0</v>
      </c>
      <c r="P99" s="226">
        <v>0</v>
      </c>
      <c r="Q99" s="226">
        <v>0</v>
      </c>
      <c r="R99" s="226">
        <v>0</v>
      </c>
      <c r="S99" s="226">
        <v>0</v>
      </c>
      <c r="T99" s="226">
        <v>0</v>
      </c>
      <c r="U99" s="226">
        <v>0</v>
      </c>
      <c r="V99" s="226">
        <v>0</v>
      </c>
      <c r="W99" s="226">
        <v>0</v>
      </c>
      <c r="X99" s="226">
        <v>0</v>
      </c>
      <c r="Y99" s="226">
        <v>0</v>
      </c>
      <c r="Z99" s="226">
        <v>0</v>
      </c>
      <c r="AA99" s="226">
        <v>0</v>
      </c>
      <c r="AB99" s="226">
        <v>0</v>
      </c>
      <c r="AC99" s="226">
        <v>0</v>
      </c>
      <c r="AD99" s="226">
        <v>0</v>
      </c>
      <c r="AE99" s="226">
        <v>0</v>
      </c>
      <c r="AF99" s="226">
        <v>0</v>
      </c>
      <c r="AG99" s="226">
        <v>0</v>
      </c>
      <c r="AH99" s="226">
        <v>0</v>
      </c>
      <c r="AI99" s="226">
        <v>0</v>
      </c>
      <c r="AJ99" s="226">
        <v>0</v>
      </c>
      <c r="AK99" s="222" t="s">
        <v>779</v>
      </c>
    </row>
    <row r="100" spans="1:37" ht="15" customHeight="1" x14ac:dyDescent="0.35">
      <c r="A100" s="217" t="s">
        <v>1574</v>
      </c>
      <c r="B100" s="202" t="s">
        <v>1575</v>
      </c>
      <c r="C100" s="226">
        <v>0</v>
      </c>
      <c r="D100" s="226">
        <v>0</v>
      </c>
      <c r="E100" s="226">
        <v>0</v>
      </c>
      <c r="F100" s="226">
        <v>0</v>
      </c>
      <c r="G100" s="226">
        <v>0</v>
      </c>
      <c r="H100" s="226">
        <v>0</v>
      </c>
      <c r="I100" s="226">
        <v>0</v>
      </c>
      <c r="J100" s="226">
        <v>0</v>
      </c>
      <c r="K100" s="226">
        <v>0</v>
      </c>
      <c r="L100" s="226">
        <v>0</v>
      </c>
      <c r="M100" s="226">
        <v>0</v>
      </c>
      <c r="N100" s="226">
        <v>0</v>
      </c>
      <c r="O100" s="226">
        <v>0</v>
      </c>
      <c r="P100" s="226">
        <v>0</v>
      </c>
      <c r="Q100" s="226">
        <v>0</v>
      </c>
      <c r="R100" s="226">
        <v>0</v>
      </c>
      <c r="S100" s="226">
        <v>0</v>
      </c>
      <c r="T100" s="226">
        <v>0</v>
      </c>
      <c r="U100" s="226">
        <v>0</v>
      </c>
      <c r="V100" s="226">
        <v>0</v>
      </c>
      <c r="W100" s="226">
        <v>0</v>
      </c>
      <c r="X100" s="226">
        <v>0</v>
      </c>
      <c r="Y100" s="226">
        <v>0</v>
      </c>
      <c r="Z100" s="226">
        <v>0</v>
      </c>
      <c r="AA100" s="226">
        <v>0</v>
      </c>
      <c r="AB100" s="226">
        <v>0</v>
      </c>
      <c r="AC100" s="226">
        <v>0</v>
      </c>
      <c r="AD100" s="226">
        <v>0</v>
      </c>
      <c r="AE100" s="226">
        <v>0</v>
      </c>
      <c r="AF100" s="226">
        <v>0</v>
      </c>
      <c r="AG100" s="226">
        <v>0</v>
      </c>
      <c r="AH100" s="226">
        <v>0</v>
      </c>
      <c r="AI100" s="226">
        <v>0</v>
      </c>
      <c r="AJ100" s="226">
        <v>0</v>
      </c>
      <c r="AK100" s="222" t="s">
        <v>779</v>
      </c>
    </row>
    <row r="101" spans="1:37" ht="15" customHeight="1" x14ac:dyDescent="0.35">
      <c r="A101" s="217" t="s">
        <v>1576</v>
      </c>
      <c r="B101" s="202" t="s">
        <v>1577</v>
      </c>
      <c r="C101" s="226">
        <v>15.999097000000001</v>
      </c>
      <c r="D101" s="226">
        <v>16.130721999999999</v>
      </c>
      <c r="E101" s="226">
        <v>16.316534000000001</v>
      </c>
      <c r="F101" s="226">
        <v>16.481345999999998</v>
      </c>
      <c r="G101" s="226">
        <v>16.641085</v>
      </c>
      <c r="H101" s="226">
        <v>16.795180999999999</v>
      </c>
      <c r="I101" s="226">
        <v>16.949228000000002</v>
      </c>
      <c r="J101" s="226">
        <v>17.103591999999999</v>
      </c>
      <c r="K101" s="226">
        <v>17.257421000000001</v>
      </c>
      <c r="L101" s="226">
        <v>17.411604000000001</v>
      </c>
      <c r="M101" s="226">
        <v>17.557075999999999</v>
      </c>
      <c r="N101" s="226">
        <v>17.719833000000001</v>
      </c>
      <c r="O101" s="226">
        <v>17.849571000000001</v>
      </c>
      <c r="P101" s="226">
        <v>17.987839000000001</v>
      </c>
      <c r="Q101" s="226">
        <v>18.116645999999999</v>
      </c>
      <c r="R101" s="226">
        <v>18.243845</v>
      </c>
      <c r="S101" s="226">
        <v>18.372828999999999</v>
      </c>
      <c r="T101" s="226">
        <v>18.497709</v>
      </c>
      <c r="U101" s="226">
        <v>18.617874</v>
      </c>
      <c r="V101" s="226">
        <v>18.729818000000002</v>
      </c>
      <c r="W101" s="226">
        <v>18.843767</v>
      </c>
      <c r="X101" s="226">
        <v>18.949031999999999</v>
      </c>
      <c r="Y101" s="226">
        <v>19.047654999999999</v>
      </c>
      <c r="Z101" s="226">
        <v>19.140422999999998</v>
      </c>
      <c r="AA101" s="226">
        <v>19.225750000000001</v>
      </c>
      <c r="AB101" s="226">
        <v>19.303459</v>
      </c>
      <c r="AC101" s="226">
        <v>19.379301000000002</v>
      </c>
      <c r="AD101" s="226">
        <v>19.451170000000001</v>
      </c>
      <c r="AE101" s="226">
        <v>19.519166999999999</v>
      </c>
      <c r="AF101" s="226">
        <v>19.590423999999999</v>
      </c>
      <c r="AG101" s="226">
        <v>19.670580000000001</v>
      </c>
      <c r="AH101" s="226">
        <v>19.757104999999999</v>
      </c>
      <c r="AI101" s="226">
        <v>19.856714</v>
      </c>
      <c r="AJ101" s="226">
        <v>19.965975</v>
      </c>
      <c r="AK101" s="222">
        <v>6.6880000000000004E-3</v>
      </c>
    </row>
    <row r="102" spans="1:37" ht="15" customHeight="1" x14ac:dyDescent="0.35">
      <c r="A102" s="217" t="s">
        <v>1444</v>
      </c>
      <c r="B102" s="202" t="s">
        <v>1548</v>
      </c>
      <c r="C102" s="226">
        <v>15.999097000000001</v>
      </c>
      <c r="D102" s="226">
        <v>16.130721999999999</v>
      </c>
      <c r="E102" s="226">
        <v>16.316534000000001</v>
      </c>
      <c r="F102" s="226">
        <v>16.481345999999998</v>
      </c>
      <c r="G102" s="226">
        <v>16.641085</v>
      </c>
      <c r="H102" s="226">
        <v>16.795180999999999</v>
      </c>
      <c r="I102" s="226">
        <v>16.949228000000002</v>
      </c>
      <c r="J102" s="226">
        <v>17.103591999999999</v>
      </c>
      <c r="K102" s="226">
        <v>17.257421000000001</v>
      </c>
      <c r="L102" s="226">
        <v>17.411604000000001</v>
      </c>
      <c r="M102" s="226">
        <v>17.557075999999999</v>
      </c>
      <c r="N102" s="226">
        <v>17.719833000000001</v>
      </c>
      <c r="O102" s="226">
        <v>17.849571000000001</v>
      </c>
      <c r="P102" s="226">
        <v>17.987839000000001</v>
      </c>
      <c r="Q102" s="226">
        <v>18.116645999999999</v>
      </c>
      <c r="R102" s="226">
        <v>18.243845</v>
      </c>
      <c r="S102" s="226">
        <v>18.372828999999999</v>
      </c>
      <c r="T102" s="226">
        <v>18.497709</v>
      </c>
      <c r="U102" s="226">
        <v>18.617874</v>
      </c>
      <c r="V102" s="226">
        <v>18.729818000000002</v>
      </c>
      <c r="W102" s="226">
        <v>18.843767</v>
      </c>
      <c r="X102" s="226">
        <v>18.949031999999999</v>
      </c>
      <c r="Y102" s="226">
        <v>19.047654999999999</v>
      </c>
      <c r="Z102" s="226">
        <v>19.140422999999998</v>
      </c>
      <c r="AA102" s="226">
        <v>19.225750000000001</v>
      </c>
      <c r="AB102" s="226">
        <v>19.303459</v>
      </c>
      <c r="AC102" s="226">
        <v>19.379301000000002</v>
      </c>
      <c r="AD102" s="226">
        <v>19.451170000000001</v>
      </c>
      <c r="AE102" s="226">
        <v>19.519166999999999</v>
      </c>
      <c r="AF102" s="226">
        <v>19.590423999999999</v>
      </c>
      <c r="AG102" s="226">
        <v>19.670580000000001</v>
      </c>
      <c r="AH102" s="226">
        <v>19.757104999999999</v>
      </c>
      <c r="AI102" s="226">
        <v>19.856714</v>
      </c>
      <c r="AJ102" s="226">
        <v>19.965975</v>
      </c>
      <c r="AK102" s="222">
        <v>6.6880000000000004E-3</v>
      </c>
    </row>
    <row r="103" spans="1:37" ht="15" customHeight="1" x14ac:dyDescent="0.35">
      <c r="A103" s="217" t="s">
        <v>1578</v>
      </c>
      <c r="B103" s="202" t="s">
        <v>1579</v>
      </c>
      <c r="C103" s="226">
        <v>20.357882</v>
      </c>
      <c r="D103" s="226">
        <v>20.36768</v>
      </c>
      <c r="E103" s="226">
        <v>20.807881999999999</v>
      </c>
      <c r="F103" s="226">
        <v>21.115765</v>
      </c>
      <c r="G103" s="226">
        <v>21.457144</v>
      </c>
      <c r="H103" s="226">
        <v>21.765969999999999</v>
      </c>
      <c r="I103" s="226">
        <v>22.061487</v>
      </c>
      <c r="J103" s="226">
        <v>22.366409000000001</v>
      </c>
      <c r="K103" s="226">
        <v>22.713412999999999</v>
      </c>
      <c r="L103" s="226">
        <v>23.074417</v>
      </c>
      <c r="M103" s="226">
        <v>23.378798</v>
      </c>
      <c r="N103" s="226">
        <v>23.795158000000001</v>
      </c>
      <c r="O103" s="226">
        <v>24.045202</v>
      </c>
      <c r="P103" s="226">
        <v>24.416687</v>
      </c>
      <c r="Q103" s="226">
        <v>24.753779999999999</v>
      </c>
      <c r="R103" s="226">
        <v>25.103003999999999</v>
      </c>
      <c r="S103" s="226">
        <v>25.473616</v>
      </c>
      <c r="T103" s="226">
        <v>25.830566000000001</v>
      </c>
      <c r="U103" s="226">
        <v>26.186191999999998</v>
      </c>
      <c r="V103" s="226">
        <v>26.521656</v>
      </c>
      <c r="W103" s="226">
        <v>26.897117999999999</v>
      </c>
      <c r="X103" s="226">
        <v>27.253191000000001</v>
      </c>
      <c r="Y103" s="226">
        <v>27.605484000000001</v>
      </c>
      <c r="Z103" s="226">
        <v>27.957125000000001</v>
      </c>
      <c r="AA103" s="226">
        <v>28.326695999999998</v>
      </c>
      <c r="AB103" s="226">
        <v>28.682119</v>
      </c>
      <c r="AC103" s="226">
        <v>29.066517000000001</v>
      </c>
      <c r="AD103" s="226">
        <v>29.455832000000001</v>
      </c>
      <c r="AE103" s="226">
        <v>29.836265999999998</v>
      </c>
      <c r="AF103" s="226">
        <v>30.207602999999999</v>
      </c>
      <c r="AG103" s="226">
        <v>30.587774</v>
      </c>
      <c r="AH103" s="226">
        <v>30.934388999999999</v>
      </c>
      <c r="AI103" s="226">
        <v>31.275814</v>
      </c>
      <c r="AJ103" s="226">
        <v>31.576312999999999</v>
      </c>
      <c r="AK103" s="222">
        <v>1.3795999999999999E-2</v>
      </c>
    </row>
    <row r="104" spans="1:37" ht="15" customHeight="1" x14ac:dyDescent="0.35">
      <c r="A104" s="217" t="s">
        <v>1443</v>
      </c>
      <c r="B104" s="202" t="s">
        <v>1548</v>
      </c>
      <c r="C104" s="226">
        <v>6.1437689999999998</v>
      </c>
      <c r="D104" s="226">
        <v>6.1830299999999996</v>
      </c>
      <c r="E104" s="226">
        <v>6.2875100000000002</v>
      </c>
      <c r="F104" s="226">
        <v>6.3673109999999999</v>
      </c>
      <c r="G104" s="226">
        <v>6.4455299999999998</v>
      </c>
      <c r="H104" s="226">
        <v>6.5159200000000004</v>
      </c>
      <c r="I104" s="226">
        <v>6.58683</v>
      </c>
      <c r="J104" s="226">
        <v>6.6612499999999999</v>
      </c>
      <c r="K104" s="226">
        <v>6.7441789999999999</v>
      </c>
      <c r="L104" s="226">
        <v>6.8294620000000004</v>
      </c>
      <c r="M104" s="226">
        <v>6.9060769999999998</v>
      </c>
      <c r="N104" s="226">
        <v>7.0030939999999999</v>
      </c>
      <c r="O104" s="226">
        <v>7.0842109999999998</v>
      </c>
      <c r="P104" s="226">
        <v>7.1679539999999999</v>
      </c>
      <c r="Q104" s="226">
        <v>7.2483979999999999</v>
      </c>
      <c r="R104" s="226">
        <v>7.3287519999999997</v>
      </c>
      <c r="S104" s="226">
        <v>7.411416</v>
      </c>
      <c r="T104" s="226">
        <v>7.4921049999999996</v>
      </c>
      <c r="U104" s="226">
        <v>7.5701780000000003</v>
      </c>
      <c r="V104" s="226">
        <v>7.6451849999999997</v>
      </c>
      <c r="W104" s="226">
        <v>7.7242959999999998</v>
      </c>
      <c r="X104" s="226">
        <v>7.8019730000000003</v>
      </c>
      <c r="Y104" s="226">
        <v>7.8781879999999997</v>
      </c>
      <c r="Z104" s="226">
        <v>7.9546950000000001</v>
      </c>
      <c r="AA104" s="226">
        <v>8.0337180000000004</v>
      </c>
      <c r="AB104" s="226">
        <v>8.1115209999999998</v>
      </c>
      <c r="AC104" s="226">
        <v>8.1914429999999996</v>
      </c>
      <c r="AD104" s="226">
        <v>8.2707499999999996</v>
      </c>
      <c r="AE104" s="226">
        <v>8.3484610000000004</v>
      </c>
      <c r="AF104" s="226">
        <v>8.424042</v>
      </c>
      <c r="AG104" s="226">
        <v>8.5011919999999996</v>
      </c>
      <c r="AH104" s="226">
        <v>8.5732330000000001</v>
      </c>
      <c r="AI104" s="226">
        <v>8.6404800000000002</v>
      </c>
      <c r="AJ104" s="226">
        <v>8.6977449999999994</v>
      </c>
      <c r="AK104" s="222">
        <v>1.0721E-2</v>
      </c>
    </row>
    <row r="105" spans="1:37" ht="15" customHeight="1" x14ac:dyDescent="0.35">
      <c r="A105" s="217" t="s">
        <v>1447</v>
      </c>
      <c r="B105" s="202" t="s">
        <v>1571</v>
      </c>
      <c r="C105" s="226">
        <v>14.214112</v>
      </c>
      <c r="D105" s="226">
        <v>14.184649</v>
      </c>
      <c r="E105" s="226">
        <v>14.520372</v>
      </c>
      <c r="F105" s="226">
        <v>14.748454000000001</v>
      </c>
      <c r="G105" s="226">
        <v>15.011614</v>
      </c>
      <c r="H105" s="226">
        <v>15.250050999999999</v>
      </c>
      <c r="I105" s="226">
        <v>15.474657000000001</v>
      </c>
      <c r="J105" s="226">
        <v>15.705159999999999</v>
      </c>
      <c r="K105" s="226">
        <v>15.969234</v>
      </c>
      <c r="L105" s="226">
        <v>16.244955000000001</v>
      </c>
      <c r="M105" s="226">
        <v>16.472721</v>
      </c>
      <c r="N105" s="226">
        <v>16.792065000000001</v>
      </c>
      <c r="O105" s="226">
        <v>16.960991</v>
      </c>
      <c r="P105" s="226">
        <v>17.248732</v>
      </c>
      <c r="Q105" s="226">
        <v>17.505382999999998</v>
      </c>
      <c r="R105" s="226">
        <v>17.774252000000001</v>
      </c>
      <c r="S105" s="226">
        <v>18.062201000000002</v>
      </c>
      <c r="T105" s="226">
        <v>18.338460999999999</v>
      </c>
      <c r="U105" s="226">
        <v>18.616014</v>
      </c>
      <c r="V105" s="226">
        <v>18.876470999999999</v>
      </c>
      <c r="W105" s="226">
        <v>19.172823000000001</v>
      </c>
      <c r="X105" s="226">
        <v>19.451218000000001</v>
      </c>
      <c r="Y105" s="226">
        <v>19.727297</v>
      </c>
      <c r="Z105" s="226">
        <v>20.00243</v>
      </c>
      <c r="AA105" s="226">
        <v>20.292978000000002</v>
      </c>
      <c r="AB105" s="226">
        <v>20.570599000000001</v>
      </c>
      <c r="AC105" s="226">
        <v>20.875071999999999</v>
      </c>
      <c r="AD105" s="226">
        <v>21.185081</v>
      </c>
      <c r="AE105" s="226">
        <v>21.487804000000001</v>
      </c>
      <c r="AF105" s="226">
        <v>21.783562</v>
      </c>
      <c r="AG105" s="226">
        <v>22.086582</v>
      </c>
      <c r="AH105" s="226">
        <v>22.361156000000001</v>
      </c>
      <c r="AI105" s="226">
        <v>22.635334</v>
      </c>
      <c r="AJ105" s="226">
        <v>22.878568999999999</v>
      </c>
      <c r="AK105" s="222">
        <v>1.5051E-2</v>
      </c>
    </row>
    <row r="106" spans="1:37" ht="15" customHeight="1" x14ac:dyDescent="0.35">
      <c r="A106" s="217" t="s">
        <v>1580</v>
      </c>
      <c r="B106" s="202" t="s">
        <v>1573</v>
      </c>
      <c r="C106" s="226">
        <v>0</v>
      </c>
      <c r="D106" s="226">
        <v>0</v>
      </c>
      <c r="E106" s="226">
        <v>0</v>
      </c>
      <c r="F106" s="226">
        <v>0</v>
      </c>
      <c r="G106" s="226">
        <v>0</v>
      </c>
      <c r="H106" s="226">
        <v>0</v>
      </c>
      <c r="I106" s="226">
        <v>0</v>
      </c>
      <c r="J106" s="226">
        <v>0</v>
      </c>
      <c r="K106" s="226">
        <v>0</v>
      </c>
      <c r="L106" s="226">
        <v>0</v>
      </c>
      <c r="M106" s="226">
        <v>0</v>
      </c>
      <c r="N106" s="226">
        <v>0</v>
      </c>
      <c r="O106" s="226">
        <v>0</v>
      </c>
      <c r="P106" s="226">
        <v>0</v>
      </c>
      <c r="Q106" s="226">
        <v>0</v>
      </c>
      <c r="R106" s="226">
        <v>0</v>
      </c>
      <c r="S106" s="226">
        <v>0</v>
      </c>
      <c r="T106" s="226">
        <v>0</v>
      </c>
      <c r="U106" s="226">
        <v>0</v>
      </c>
      <c r="V106" s="226">
        <v>0</v>
      </c>
      <c r="W106" s="226">
        <v>0</v>
      </c>
      <c r="X106" s="226">
        <v>0</v>
      </c>
      <c r="Y106" s="226">
        <v>0</v>
      </c>
      <c r="Z106" s="226">
        <v>0</v>
      </c>
      <c r="AA106" s="226">
        <v>0</v>
      </c>
      <c r="AB106" s="226">
        <v>0</v>
      </c>
      <c r="AC106" s="226">
        <v>0</v>
      </c>
      <c r="AD106" s="226">
        <v>0</v>
      </c>
      <c r="AE106" s="226">
        <v>0</v>
      </c>
      <c r="AF106" s="226">
        <v>0</v>
      </c>
      <c r="AG106" s="226">
        <v>0</v>
      </c>
      <c r="AH106" s="226">
        <v>0</v>
      </c>
      <c r="AI106" s="226">
        <v>0</v>
      </c>
      <c r="AJ106" s="226">
        <v>0</v>
      </c>
      <c r="AK106" s="222" t="s">
        <v>779</v>
      </c>
    </row>
    <row r="107" spans="1:37" ht="15" customHeight="1" x14ac:dyDescent="0.35">
      <c r="A107" s="217" t="s">
        <v>1581</v>
      </c>
      <c r="B107" s="202" t="s">
        <v>1575</v>
      </c>
      <c r="C107" s="226">
        <v>0</v>
      </c>
      <c r="D107" s="226">
        <v>0</v>
      </c>
      <c r="E107" s="226">
        <v>0</v>
      </c>
      <c r="F107" s="226">
        <v>0</v>
      </c>
      <c r="G107" s="226">
        <v>0</v>
      </c>
      <c r="H107" s="226">
        <v>0</v>
      </c>
      <c r="I107" s="226">
        <v>0</v>
      </c>
      <c r="J107" s="226">
        <v>0</v>
      </c>
      <c r="K107" s="226">
        <v>0</v>
      </c>
      <c r="L107" s="226">
        <v>0</v>
      </c>
      <c r="M107" s="226">
        <v>0</v>
      </c>
      <c r="N107" s="226">
        <v>0</v>
      </c>
      <c r="O107" s="226">
        <v>0</v>
      </c>
      <c r="P107" s="226">
        <v>0</v>
      </c>
      <c r="Q107" s="226">
        <v>0</v>
      </c>
      <c r="R107" s="226">
        <v>0</v>
      </c>
      <c r="S107" s="226">
        <v>0</v>
      </c>
      <c r="T107" s="226">
        <v>0</v>
      </c>
      <c r="U107" s="226">
        <v>0</v>
      </c>
      <c r="V107" s="226">
        <v>0</v>
      </c>
      <c r="W107" s="226">
        <v>0</v>
      </c>
      <c r="X107" s="226">
        <v>0</v>
      </c>
      <c r="Y107" s="226">
        <v>0</v>
      </c>
      <c r="Z107" s="226">
        <v>0</v>
      </c>
      <c r="AA107" s="226">
        <v>0</v>
      </c>
      <c r="AB107" s="226">
        <v>0</v>
      </c>
      <c r="AC107" s="226">
        <v>0</v>
      </c>
      <c r="AD107" s="226">
        <v>0</v>
      </c>
      <c r="AE107" s="226">
        <v>0</v>
      </c>
      <c r="AF107" s="226">
        <v>0</v>
      </c>
      <c r="AG107" s="226">
        <v>0</v>
      </c>
      <c r="AH107" s="226">
        <v>0</v>
      </c>
      <c r="AI107" s="226">
        <v>0</v>
      </c>
      <c r="AJ107" s="226">
        <v>0</v>
      </c>
      <c r="AK107" s="222" t="s">
        <v>779</v>
      </c>
    </row>
    <row r="109" spans="1:37" ht="15" customHeight="1" x14ac:dyDescent="0.35">
      <c r="A109" s="217" t="s">
        <v>1582</v>
      </c>
      <c r="B109" s="212" t="s">
        <v>221</v>
      </c>
      <c r="C109" s="204">
        <v>242.86506700000001</v>
      </c>
      <c r="D109" s="204">
        <v>242.79818700000001</v>
      </c>
      <c r="E109" s="204">
        <v>243.499268</v>
      </c>
      <c r="F109" s="204">
        <v>243.797821</v>
      </c>
      <c r="G109" s="204">
        <v>244.15794399999999</v>
      </c>
      <c r="H109" s="204">
        <v>244.39501999999999</v>
      </c>
      <c r="I109" s="204">
        <v>244.57638499999999</v>
      </c>
      <c r="J109" s="204">
        <v>244.720505</v>
      </c>
      <c r="K109" s="204">
        <v>244.89648399999999</v>
      </c>
      <c r="L109" s="204">
        <v>245.08663899999999</v>
      </c>
      <c r="M109" s="204">
        <v>245.121307</v>
      </c>
      <c r="N109" s="204">
        <v>245.346497</v>
      </c>
      <c r="O109" s="204">
        <v>245.31044</v>
      </c>
      <c r="P109" s="204">
        <v>245.287949</v>
      </c>
      <c r="Q109" s="204">
        <v>245.21646100000001</v>
      </c>
      <c r="R109" s="204">
        <v>245.07678200000001</v>
      </c>
      <c r="S109" s="204">
        <v>244.892517</v>
      </c>
      <c r="T109" s="204">
        <v>244.69248999999999</v>
      </c>
      <c r="U109" s="204">
        <v>244.41064499999999</v>
      </c>
      <c r="V109" s="204">
        <v>244.05093400000001</v>
      </c>
      <c r="W109" s="204">
        <v>243.70379600000001</v>
      </c>
      <c r="X109" s="204">
        <v>243.28808599999999</v>
      </c>
      <c r="Y109" s="204">
        <v>242.82324199999999</v>
      </c>
      <c r="Z109" s="204">
        <v>242.323669</v>
      </c>
      <c r="AA109" s="204">
        <v>241.79251099999999</v>
      </c>
      <c r="AB109" s="204">
        <v>241.21249399999999</v>
      </c>
      <c r="AC109" s="204">
        <v>240.62974500000001</v>
      </c>
      <c r="AD109" s="204">
        <v>240.037994</v>
      </c>
      <c r="AE109" s="204">
        <v>239.40690599999999</v>
      </c>
      <c r="AF109" s="204">
        <v>238.78274500000001</v>
      </c>
      <c r="AG109" s="204">
        <v>238.14810199999999</v>
      </c>
      <c r="AH109" s="204">
        <v>237.453339</v>
      </c>
      <c r="AI109" s="204">
        <v>236.735229</v>
      </c>
      <c r="AJ109" s="204">
        <v>235.958923</v>
      </c>
      <c r="AK109" s="230">
        <v>-8.9300000000000002E-4</v>
      </c>
    </row>
    <row r="110" spans="1:37" ht="15" customHeight="1" x14ac:dyDescent="0.35">
      <c r="A110" s="217" t="s">
        <v>1583</v>
      </c>
      <c r="B110" s="202" t="s">
        <v>1584</v>
      </c>
      <c r="C110" s="226">
        <v>191.36454800000001</v>
      </c>
      <c r="D110" s="226">
        <v>190.832367</v>
      </c>
      <c r="E110" s="226">
        <v>190.20715300000001</v>
      </c>
      <c r="F110" s="226">
        <v>189.55967699999999</v>
      </c>
      <c r="G110" s="226">
        <v>188.87768600000001</v>
      </c>
      <c r="H110" s="226">
        <v>188.15933200000001</v>
      </c>
      <c r="I110" s="226">
        <v>187.40133700000001</v>
      </c>
      <c r="J110" s="226">
        <v>186.602295</v>
      </c>
      <c r="K110" s="226">
        <v>185.76179500000001</v>
      </c>
      <c r="L110" s="226">
        <v>184.88085899999999</v>
      </c>
      <c r="M110" s="226">
        <v>183.956131</v>
      </c>
      <c r="N110" s="226">
        <v>182.98594700000001</v>
      </c>
      <c r="O110" s="226">
        <v>181.96875</v>
      </c>
      <c r="P110" s="226">
        <v>180.90400700000001</v>
      </c>
      <c r="Q110" s="226">
        <v>179.79145800000001</v>
      </c>
      <c r="R110" s="226">
        <v>178.63125600000001</v>
      </c>
      <c r="S110" s="226">
        <v>177.424194</v>
      </c>
      <c r="T110" s="226">
        <v>176.17131000000001</v>
      </c>
      <c r="U110" s="226">
        <v>174.87384</v>
      </c>
      <c r="V110" s="226">
        <v>173.53327899999999</v>
      </c>
      <c r="W110" s="226">
        <v>172.15123</v>
      </c>
      <c r="X110" s="226">
        <v>170.729401</v>
      </c>
      <c r="Y110" s="226">
        <v>169.26956200000001</v>
      </c>
      <c r="Z110" s="226">
        <v>167.77354399999999</v>
      </c>
      <c r="AA110" s="226">
        <v>166.24323999999999</v>
      </c>
      <c r="AB110" s="226">
        <v>164.68083200000001</v>
      </c>
      <c r="AC110" s="226">
        <v>163.08828700000001</v>
      </c>
      <c r="AD110" s="226">
        <v>161.46795700000001</v>
      </c>
      <c r="AE110" s="226">
        <v>159.82218900000001</v>
      </c>
      <c r="AF110" s="226">
        <v>158.15313699999999</v>
      </c>
      <c r="AG110" s="226">
        <v>156.46227999999999</v>
      </c>
      <c r="AH110" s="226">
        <v>154.75143399999999</v>
      </c>
      <c r="AI110" s="226">
        <v>153.02230800000001</v>
      </c>
      <c r="AJ110" s="226">
        <v>151.27630600000001</v>
      </c>
      <c r="AK110" s="222">
        <v>-7.2329999999999998E-3</v>
      </c>
    </row>
    <row r="111" spans="1:37" ht="15" customHeight="1" x14ac:dyDescent="0.35">
      <c r="A111" s="217" t="s">
        <v>1585</v>
      </c>
      <c r="B111" s="202" t="s">
        <v>1309</v>
      </c>
      <c r="C111" s="226">
        <v>51.500518999999997</v>
      </c>
      <c r="D111" s="226">
        <v>51.965815999999997</v>
      </c>
      <c r="E111" s="226">
        <v>53.292121999999999</v>
      </c>
      <c r="F111" s="226">
        <v>54.238151999999999</v>
      </c>
      <c r="G111" s="226">
        <v>55.280253999999999</v>
      </c>
      <c r="H111" s="226">
        <v>56.235686999999999</v>
      </c>
      <c r="I111" s="226">
        <v>57.175052999999998</v>
      </c>
      <c r="J111" s="226">
        <v>58.118209999999998</v>
      </c>
      <c r="K111" s="226">
        <v>59.134692999999999</v>
      </c>
      <c r="L111" s="226">
        <v>60.205787999999998</v>
      </c>
      <c r="M111" s="226">
        <v>61.165173000000003</v>
      </c>
      <c r="N111" s="226">
        <v>62.360554</v>
      </c>
      <c r="O111" s="226">
        <v>63.341693999999997</v>
      </c>
      <c r="P111" s="226">
        <v>64.383942000000005</v>
      </c>
      <c r="Q111" s="226">
        <v>65.425003000000004</v>
      </c>
      <c r="R111" s="226">
        <v>66.445526000000001</v>
      </c>
      <c r="S111" s="226">
        <v>67.468329999999995</v>
      </c>
      <c r="T111" s="226">
        <v>68.521179000000004</v>
      </c>
      <c r="U111" s="226">
        <v>69.536811999999998</v>
      </c>
      <c r="V111" s="226">
        <v>70.517662000000001</v>
      </c>
      <c r="W111" s="226">
        <v>71.552566999999996</v>
      </c>
      <c r="X111" s="226">
        <v>72.558678</v>
      </c>
      <c r="Y111" s="226">
        <v>73.55368</v>
      </c>
      <c r="Z111" s="226">
        <v>74.550117</v>
      </c>
      <c r="AA111" s="226">
        <v>75.549271000000005</v>
      </c>
      <c r="AB111" s="226">
        <v>76.531661999999997</v>
      </c>
      <c r="AC111" s="226">
        <v>77.541458000000006</v>
      </c>
      <c r="AD111" s="226">
        <v>78.570044999999993</v>
      </c>
      <c r="AE111" s="226">
        <v>79.584716999999998</v>
      </c>
      <c r="AF111" s="226">
        <v>80.629600999999994</v>
      </c>
      <c r="AG111" s="226">
        <v>81.685828999999998</v>
      </c>
      <c r="AH111" s="226">
        <v>82.701911999999993</v>
      </c>
      <c r="AI111" s="226">
        <v>83.712913999999998</v>
      </c>
      <c r="AJ111" s="226">
        <v>84.682616999999993</v>
      </c>
      <c r="AK111" s="222">
        <v>1.5377E-2</v>
      </c>
    </row>
    <row r="113" spans="1:37" ht="15" customHeight="1" x14ac:dyDescent="0.35">
      <c r="A113" s="217" t="s">
        <v>1586</v>
      </c>
      <c r="B113" s="202" t="s">
        <v>226</v>
      </c>
      <c r="C113" s="226">
        <v>135.31770299999999</v>
      </c>
      <c r="D113" s="226">
        <v>134.27882399999999</v>
      </c>
      <c r="E113" s="226">
        <v>133.616714</v>
      </c>
      <c r="F113" s="226">
        <v>133.108994</v>
      </c>
      <c r="G113" s="226">
        <v>132.632172</v>
      </c>
      <c r="H113" s="226">
        <v>131.97607400000001</v>
      </c>
      <c r="I113" s="226">
        <v>131.40249600000001</v>
      </c>
      <c r="J113" s="226">
        <v>130.875092</v>
      </c>
      <c r="K113" s="226">
        <v>130.32766699999999</v>
      </c>
      <c r="L113" s="226">
        <v>129.819489</v>
      </c>
      <c r="M113" s="226">
        <v>129.33656300000001</v>
      </c>
      <c r="N113" s="226">
        <v>128.91828899999999</v>
      </c>
      <c r="O113" s="226">
        <v>128.549362</v>
      </c>
      <c r="P113" s="226">
        <v>128.27327</v>
      </c>
      <c r="Q113" s="226">
        <v>128.137878</v>
      </c>
      <c r="R113" s="226">
        <v>127.990532</v>
      </c>
      <c r="S113" s="226">
        <v>127.88732899999999</v>
      </c>
      <c r="T113" s="226">
        <v>127.90370900000001</v>
      </c>
      <c r="U113" s="226">
        <v>127.907028</v>
      </c>
      <c r="V113" s="226">
        <v>127.89865899999999</v>
      </c>
      <c r="W113" s="226">
        <v>127.921967</v>
      </c>
      <c r="X113" s="226">
        <v>127.96122</v>
      </c>
      <c r="Y113" s="226">
        <v>127.98297100000001</v>
      </c>
      <c r="Z113" s="226">
        <v>128.01707500000001</v>
      </c>
      <c r="AA113" s="226">
        <v>128.05204800000001</v>
      </c>
      <c r="AB113" s="226">
        <v>128.12657200000001</v>
      </c>
      <c r="AC113" s="226">
        <v>128.19894400000001</v>
      </c>
      <c r="AD113" s="226">
        <v>128.31225599999999</v>
      </c>
      <c r="AE113" s="226">
        <v>128.43161000000001</v>
      </c>
      <c r="AF113" s="226">
        <v>128.538681</v>
      </c>
      <c r="AG113" s="226">
        <v>128.60691800000001</v>
      </c>
      <c r="AH113" s="226">
        <v>128.635727</v>
      </c>
      <c r="AI113" s="226">
        <v>128.67669699999999</v>
      </c>
      <c r="AJ113" s="226">
        <v>128.71118200000001</v>
      </c>
      <c r="AK113" s="222">
        <v>-1.323E-3</v>
      </c>
    </row>
    <row r="114" spans="1:37" ht="15" customHeight="1" x14ac:dyDescent="0.35">
      <c r="A114" s="217" t="s">
        <v>1587</v>
      </c>
      <c r="B114" s="202" t="s">
        <v>1588</v>
      </c>
      <c r="C114" s="226">
        <v>679.153503</v>
      </c>
      <c r="D114" s="226">
        <v>704.263733</v>
      </c>
      <c r="E114" s="226">
        <v>690.70654300000001</v>
      </c>
      <c r="F114" s="226">
        <v>673.19164999999998</v>
      </c>
      <c r="G114" s="226">
        <v>660.01245100000006</v>
      </c>
      <c r="H114" s="226">
        <v>647.85308799999996</v>
      </c>
      <c r="I114" s="226">
        <v>640.444885</v>
      </c>
      <c r="J114" s="226">
        <v>641.46557600000006</v>
      </c>
      <c r="K114" s="226">
        <v>653.29547100000002</v>
      </c>
      <c r="L114" s="226">
        <v>657.33300799999995</v>
      </c>
      <c r="M114" s="226">
        <v>664.64691200000004</v>
      </c>
      <c r="N114" s="226">
        <v>673.61926300000005</v>
      </c>
      <c r="O114" s="226">
        <v>680.86157200000002</v>
      </c>
      <c r="P114" s="226">
        <v>682.96490500000004</v>
      </c>
      <c r="Q114" s="226">
        <v>685.36377000000005</v>
      </c>
      <c r="R114" s="226">
        <v>692.49523899999997</v>
      </c>
      <c r="S114" s="226">
        <v>693.11206100000004</v>
      </c>
      <c r="T114" s="226">
        <v>696.35351600000001</v>
      </c>
      <c r="U114" s="226">
        <v>697.71765100000005</v>
      </c>
      <c r="V114" s="226">
        <v>700.13562000000002</v>
      </c>
      <c r="W114" s="226">
        <v>700.378784</v>
      </c>
      <c r="X114" s="226">
        <v>703.28393600000004</v>
      </c>
      <c r="Y114" s="226">
        <v>706.42126499999995</v>
      </c>
      <c r="Z114" s="226">
        <v>711.11010699999997</v>
      </c>
      <c r="AA114" s="226">
        <v>715.57800299999997</v>
      </c>
      <c r="AB114" s="226">
        <v>721.45178199999998</v>
      </c>
      <c r="AC114" s="226">
        <v>725.307861</v>
      </c>
      <c r="AD114" s="226">
        <v>731.30902100000003</v>
      </c>
      <c r="AE114" s="226">
        <v>736.50280799999996</v>
      </c>
      <c r="AF114" s="226">
        <v>740.35290499999996</v>
      </c>
      <c r="AG114" s="226">
        <v>745.32843000000003</v>
      </c>
      <c r="AH114" s="226">
        <v>751.28027299999997</v>
      </c>
      <c r="AI114" s="226">
        <v>757.93084699999997</v>
      </c>
      <c r="AJ114" s="226">
        <v>764.31817599999999</v>
      </c>
      <c r="AK114" s="222">
        <v>2.5600000000000002E-3</v>
      </c>
    </row>
    <row r="116" spans="1:37" ht="15" customHeight="1" x14ac:dyDescent="0.35">
      <c r="A116" s="217" t="s">
        <v>1589</v>
      </c>
      <c r="B116" s="212" t="s">
        <v>379</v>
      </c>
      <c r="C116" s="204">
        <v>27942.273438</v>
      </c>
      <c r="D116" s="204">
        <v>28028.386718999998</v>
      </c>
      <c r="E116" s="204">
        <v>28231.378906000002</v>
      </c>
      <c r="F116" s="204">
        <v>27907.550781000002</v>
      </c>
      <c r="G116" s="204">
        <v>27649.613281000002</v>
      </c>
      <c r="H116" s="204">
        <v>27413.679688</v>
      </c>
      <c r="I116" s="204">
        <v>27081.539062</v>
      </c>
      <c r="J116" s="204">
        <v>26737.728515999999</v>
      </c>
      <c r="K116" s="204">
        <v>26403.916015999999</v>
      </c>
      <c r="L116" s="204">
        <v>26130.222656000002</v>
      </c>
      <c r="M116" s="204">
        <v>25866.310547000001</v>
      </c>
      <c r="N116" s="204">
        <v>25650.449218999998</v>
      </c>
      <c r="O116" s="204">
        <v>25419.376952999999</v>
      </c>
      <c r="P116" s="204">
        <v>25192.322265999999</v>
      </c>
      <c r="Q116" s="204">
        <v>24995.238281000002</v>
      </c>
      <c r="R116" s="204">
        <v>24816.873047000001</v>
      </c>
      <c r="S116" s="204">
        <v>24656.070312</v>
      </c>
      <c r="T116" s="204">
        <v>24529.458984000001</v>
      </c>
      <c r="U116" s="204">
        <v>24422.037109000001</v>
      </c>
      <c r="V116" s="204">
        <v>24372.001952999999</v>
      </c>
      <c r="W116" s="204">
        <v>24351.914062</v>
      </c>
      <c r="X116" s="204">
        <v>24362.824218999998</v>
      </c>
      <c r="Y116" s="204">
        <v>24386.867188</v>
      </c>
      <c r="Z116" s="204">
        <v>24422.039062</v>
      </c>
      <c r="AA116" s="204">
        <v>24479.832031000002</v>
      </c>
      <c r="AB116" s="204">
        <v>24551.398438</v>
      </c>
      <c r="AC116" s="204">
        <v>24650.125</v>
      </c>
      <c r="AD116" s="204">
        <v>24759.980468999998</v>
      </c>
      <c r="AE116" s="204">
        <v>24889.339843999998</v>
      </c>
      <c r="AF116" s="204">
        <v>25021.359375</v>
      </c>
      <c r="AG116" s="204">
        <v>25169.119140999999</v>
      </c>
      <c r="AH116" s="204">
        <v>25320.494140999999</v>
      </c>
      <c r="AI116" s="204">
        <v>25468.285156000002</v>
      </c>
      <c r="AJ116" s="204">
        <v>25620.25</v>
      </c>
      <c r="AK116" s="230">
        <v>-2.8029999999999999E-3</v>
      </c>
    </row>
    <row r="117" spans="1:37" ht="15" customHeight="1" thickBot="1" x14ac:dyDescent="0.4"/>
    <row r="118" spans="1:37" ht="15" customHeight="1" x14ac:dyDescent="0.35">
      <c r="B118" s="288" t="s">
        <v>1590</v>
      </c>
      <c r="C118" s="288"/>
      <c r="D118" s="288"/>
      <c r="E118" s="288"/>
      <c r="F118" s="288"/>
      <c r="G118" s="288"/>
      <c r="H118" s="288"/>
      <c r="I118" s="288"/>
      <c r="J118" s="288"/>
      <c r="K118" s="288"/>
      <c r="L118" s="288"/>
      <c r="M118" s="288"/>
      <c r="N118" s="288"/>
      <c r="O118" s="288"/>
      <c r="P118" s="288"/>
      <c r="Q118" s="288"/>
      <c r="R118" s="288"/>
      <c r="S118" s="288"/>
      <c r="T118" s="288"/>
      <c r="U118" s="288"/>
      <c r="V118" s="288"/>
      <c r="W118" s="288"/>
      <c r="X118" s="288"/>
      <c r="Y118" s="288"/>
      <c r="Z118" s="288"/>
      <c r="AA118" s="288"/>
      <c r="AB118" s="288"/>
      <c r="AC118" s="288"/>
      <c r="AD118" s="288"/>
      <c r="AE118" s="288"/>
      <c r="AF118" s="288"/>
      <c r="AG118" s="288"/>
      <c r="AH118" s="288"/>
      <c r="AI118" s="288"/>
      <c r="AJ118" s="288"/>
      <c r="AK118" s="288"/>
    </row>
    <row r="119" spans="1:37" ht="15" customHeight="1" x14ac:dyDescent="0.35">
      <c r="B119" s="224" t="s">
        <v>1591</v>
      </c>
    </row>
    <row r="120" spans="1:37" ht="15" customHeight="1" x14ac:dyDescent="0.35">
      <c r="B120" s="224" t="s">
        <v>1592</v>
      </c>
    </row>
    <row r="121" spans="1:37" ht="15" customHeight="1" x14ac:dyDescent="0.35">
      <c r="B121" s="224" t="s">
        <v>1593</v>
      </c>
    </row>
    <row r="122" spans="1:37" ht="15" customHeight="1" x14ac:dyDescent="0.35">
      <c r="B122" s="224" t="s">
        <v>1594</v>
      </c>
    </row>
    <row r="123" spans="1:37" ht="15" customHeight="1" x14ac:dyDescent="0.35">
      <c r="B123" s="224" t="s">
        <v>637</v>
      </c>
    </row>
    <row r="124" spans="1:37" ht="15" customHeight="1" x14ac:dyDescent="0.35">
      <c r="B124" s="224" t="s">
        <v>638</v>
      </c>
    </row>
    <row r="125" spans="1:37" ht="15" customHeight="1" x14ac:dyDescent="0.35">
      <c r="B125" s="224" t="s">
        <v>1315</v>
      </c>
    </row>
    <row r="126" spans="1:37" ht="15" customHeight="1" x14ac:dyDescent="0.35">
      <c r="B126" s="224" t="s">
        <v>1595</v>
      </c>
    </row>
    <row r="127" spans="1:37" ht="15" customHeight="1" x14ac:dyDescent="0.35">
      <c r="B127" s="224" t="s">
        <v>1596</v>
      </c>
    </row>
    <row r="128" spans="1:37" ht="15" customHeight="1" x14ac:dyDescent="0.35">
      <c r="B128" s="224" t="s">
        <v>1597</v>
      </c>
    </row>
    <row r="129" spans="2:2" ht="15" customHeight="1" x14ac:dyDescent="0.35">
      <c r="B129" s="224" t="s">
        <v>1598</v>
      </c>
    </row>
    <row r="130" spans="2:2" ht="15" customHeight="1" x14ac:dyDescent="0.35">
      <c r="B130" s="224" t="s">
        <v>1599</v>
      </c>
    </row>
    <row r="131" spans="2:2" ht="15" customHeight="1" x14ac:dyDescent="0.35">
      <c r="B131" s="224" t="s">
        <v>1600</v>
      </c>
    </row>
    <row r="132" spans="2:2" ht="15" customHeight="1" x14ac:dyDescent="0.35">
      <c r="B132" s="224" t="s">
        <v>1437</v>
      </c>
    </row>
  </sheetData>
  <mergeCells count="1">
    <mergeCell ref="B118:AK1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E0B9-CBB8-489E-B764-0DA4DFF5D867}">
  <dimension ref="A1:AK98"/>
  <sheetViews>
    <sheetView workbookViewId="0">
      <selection activeCell="D11" sqref="D11"/>
    </sheetView>
  </sheetViews>
  <sheetFormatPr defaultRowHeight="13.5" x14ac:dyDescent="0.35"/>
  <cols>
    <col min="1" max="1" width="14.0625" style="181" customWidth="1"/>
    <col min="2" max="2" width="40" style="181" customWidth="1"/>
    <col min="3" max="16384" width="9" style="181"/>
  </cols>
  <sheetData>
    <row r="1" spans="1:37" ht="15" customHeight="1" thickBot="1" x14ac:dyDescent="0.4">
      <c r="B1" s="223" t="s">
        <v>119</v>
      </c>
      <c r="C1" s="216">
        <v>2017</v>
      </c>
      <c r="D1" s="216">
        <v>2018</v>
      </c>
      <c r="E1" s="216">
        <v>2019</v>
      </c>
      <c r="F1" s="216">
        <v>2020</v>
      </c>
      <c r="G1" s="216">
        <v>2021</v>
      </c>
      <c r="H1" s="216">
        <v>2022</v>
      </c>
      <c r="I1" s="216">
        <v>2023</v>
      </c>
      <c r="J1" s="216">
        <v>2024</v>
      </c>
      <c r="K1" s="216">
        <v>2025</v>
      </c>
      <c r="L1" s="216">
        <v>2026</v>
      </c>
      <c r="M1" s="216">
        <v>2027</v>
      </c>
      <c r="N1" s="216">
        <v>2028</v>
      </c>
      <c r="O1" s="216">
        <v>2029</v>
      </c>
      <c r="P1" s="216">
        <v>2030</v>
      </c>
      <c r="Q1" s="216">
        <v>2031</v>
      </c>
      <c r="R1" s="216">
        <v>2032</v>
      </c>
      <c r="S1" s="216">
        <v>2033</v>
      </c>
      <c r="T1" s="216">
        <v>2034</v>
      </c>
      <c r="U1" s="216">
        <v>2035</v>
      </c>
      <c r="V1" s="216">
        <v>2036</v>
      </c>
      <c r="W1" s="216">
        <v>2037</v>
      </c>
      <c r="X1" s="216">
        <v>2038</v>
      </c>
      <c r="Y1" s="216">
        <v>2039</v>
      </c>
      <c r="Z1" s="216">
        <v>2040</v>
      </c>
      <c r="AA1" s="216">
        <v>2041</v>
      </c>
      <c r="AB1" s="216">
        <v>2042</v>
      </c>
      <c r="AC1" s="216">
        <v>2043</v>
      </c>
      <c r="AD1" s="216">
        <v>2044</v>
      </c>
      <c r="AE1" s="216">
        <v>2045</v>
      </c>
      <c r="AF1" s="216">
        <v>2046</v>
      </c>
      <c r="AG1" s="216">
        <v>2047</v>
      </c>
      <c r="AH1" s="216">
        <v>2048</v>
      </c>
      <c r="AI1" s="216">
        <v>2049</v>
      </c>
      <c r="AJ1" s="216">
        <v>2050</v>
      </c>
    </row>
    <row r="2" spans="1:37" ht="15" customHeight="1" thickTop="1" x14ac:dyDescent="0.35"/>
    <row r="3" spans="1:37" ht="15" customHeight="1" x14ac:dyDescent="0.35">
      <c r="C3" s="225" t="s">
        <v>120</v>
      </c>
      <c r="D3" s="225" t="s">
        <v>4</v>
      </c>
      <c r="E3" s="225"/>
      <c r="F3" s="225"/>
      <c r="G3" s="225"/>
    </row>
    <row r="4" spans="1:37" ht="15" customHeight="1" x14ac:dyDescent="0.35">
      <c r="C4" s="225" t="s">
        <v>123</v>
      </c>
      <c r="D4" s="225" t="s">
        <v>124</v>
      </c>
      <c r="E4" s="225"/>
      <c r="F4" s="225"/>
      <c r="G4" s="225" t="s">
        <v>125</v>
      </c>
    </row>
    <row r="5" spans="1:37" ht="15" customHeight="1" x14ac:dyDescent="0.35">
      <c r="C5" s="225" t="s">
        <v>128</v>
      </c>
      <c r="D5" s="225" t="s">
        <v>129</v>
      </c>
      <c r="E5" s="225"/>
      <c r="F5" s="225"/>
      <c r="G5" s="225"/>
    </row>
    <row r="6" spans="1:37" ht="15" customHeight="1" x14ac:dyDescent="0.35">
      <c r="C6" s="225" t="s">
        <v>131</v>
      </c>
      <c r="D6" s="225"/>
      <c r="E6" s="225" t="s">
        <v>271</v>
      </c>
      <c r="F6" s="225"/>
      <c r="G6" s="225"/>
    </row>
    <row r="7" spans="1:37" ht="15" customHeight="1" x14ac:dyDescent="0.35"/>
    <row r="8" spans="1:37" ht="15" customHeight="1" x14ac:dyDescent="0.35"/>
    <row r="9" spans="1:37" ht="15" customHeight="1" x14ac:dyDescent="0.35"/>
    <row r="10" spans="1:37" ht="15" customHeight="1" x14ac:dyDescent="0.5">
      <c r="A10" s="217" t="s">
        <v>1668</v>
      </c>
      <c r="B10" s="228" t="s">
        <v>1669</v>
      </c>
    </row>
    <row r="11" spans="1:37" ht="15" customHeight="1" x14ac:dyDescent="0.35">
      <c r="B11" s="223" t="s">
        <v>1316</v>
      </c>
    </row>
    <row r="12" spans="1:37" ht="15" customHeight="1" x14ac:dyDescent="0.35">
      <c r="B12" s="223" t="s">
        <v>1670</v>
      </c>
      <c r="C12" s="201" t="s">
        <v>277</v>
      </c>
      <c r="D12" s="201" t="s">
        <v>277</v>
      </c>
      <c r="E12" s="201" t="s">
        <v>277</v>
      </c>
      <c r="F12" s="201" t="s">
        <v>277</v>
      </c>
      <c r="G12" s="201" t="s">
        <v>277</v>
      </c>
      <c r="H12" s="201" t="s">
        <v>277</v>
      </c>
      <c r="I12" s="201" t="s">
        <v>277</v>
      </c>
      <c r="J12" s="201" t="s">
        <v>277</v>
      </c>
      <c r="K12" s="201" t="s">
        <v>277</v>
      </c>
      <c r="L12" s="201" t="s">
        <v>277</v>
      </c>
      <c r="M12" s="201" t="s">
        <v>277</v>
      </c>
      <c r="N12" s="201" t="s">
        <v>277</v>
      </c>
      <c r="O12" s="201" t="s">
        <v>277</v>
      </c>
      <c r="P12" s="201" t="s">
        <v>277</v>
      </c>
      <c r="Q12" s="201" t="s">
        <v>277</v>
      </c>
      <c r="R12" s="201" t="s">
        <v>277</v>
      </c>
      <c r="S12" s="201" t="s">
        <v>277</v>
      </c>
      <c r="T12" s="201" t="s">
        <v>277</v>
      </c>
      <c r="U12" s="201" t="s">
        <v>277</v>
      </c>
      <c r="V12" s="201" t="s">
        <v>277</v>
      </c>
      <c r="W12" s="201" t="s">
        <v>277</v>
      </c>
      <c r="X12" s="201" t="s">
        <v>277</v>
      </c>
      <c r="Y12" s="201" t="s">
        <v>277</v>
      </c>
      <c r="Z12" s="201" t="s">
        <v>277</v>
      </c>
      <c r="AA12" s="201" t="s">
        <v>277</v>
      </c>
      <c r="AB12" s="201" t="s">
        <v>277</v>
      </c>
      <c r="AC12" s="201" t="s">
        <v>277</v>
      </c>
      <c r="AD12" s="201" t="s">
        <v>277</v>
      </c>
      <c r="AE12" s="201" t="s">
        <v>277</v>
      </c>
      <c r="AF12" s="201" t="s">
        <v>277</v>
      </c>
      <c r="AG12" s="201" t="s">
        <v>277</v>
      </c>
      <c r="AH12" s="201" t="s">
        <v>277</v>
      </c>
      <c r="AI12" s="201" t="s">
        <v>277</v>
      </c>
      <c r="AJ12" s="201" t="s">
        <v>277</v>
      </c>
      <c r="AK12" s="201" t="s">
        <v>139</v>
      </c>
    </row>
    <row r="13" spans="1:37" ht="15" customHeight="1" thickBot="1" x14ac:dyDescent="0.4">
      <c r="B13" s="216" t="s">
        <v>1307</v>
      </c>
      <c r="C13" s="216">
        <v>2017</v>
      </c>
      <c r="D13" s="216">
        <v>2018</v>
      </c>
      <c r="E13" s="216">
        <v>2019</v>
      </c>
      <c r="F13" s="216">
        <v>2020</v>
      </c>
      <c r="G13" s="216">
        <v>2021</v>
      </c>
      <c r="H13" s="216">
        <v>2022</v>
      </c>
      <c r="I13" s="216">
        <v>2023</v>
      </c>
      <c r="J13" s="216">
        <v>2024</v>
      </c>
      <c r="K13" s="216">
        <v>2025</v>
      </c>
      <c r="L13" s="216">
        <v>2026</v>
      </c>
      <c r="M13" s="216">
        <v>2027</v>
      </c>
      <c r="N13" s="216">
        <v>2028</v>
      </c>
      <c r="O13" s="216">
        <v>2029</v>
      </c>
      <c r="P13" s="216">
        <v>2030</v>
      </c>
      <c r="Q13" s="216">
        <v>2031</v>
      </c>
      <c r="R13" s="216">
        <v>2032</v>
      </c>
      <c r="S13" s="216">
        <v>2033</v>
      </c>
      <c r="T13" s="216">
        <v>2034</v>
      </c>
      <c r="U13" s="216">
        <v>2035</v>
      </c>
      <c r="V13" s="216">
        <v>2036</v>
      </c>
      <c r="W13" s="216">
        <v>2037</v>
      </c>
      <c r="X13" s="216">
        <v>2038</v>
      </c>
      <c r="Y13" s="216">
        <v>2039</v>
      </c>
      <c r="Z13" s="216">
        <v>2040</v>
      </c>
      <c r="AA13" s="216">
        <v>2041</v>
      </c>
      <c r="AB13" s="216">
        <v>2042</v>
      </c>
      <c r="AC13" s="216">
        <v>2043</v>
      </c>
      <c r="AD13" s="216">
        <v>2044</v>
      </c>
      <c r="AE13" s="216">
        <v>2045</v>
      </c>
      <c r="AF13" s="216">
        <v>2046</v>
      </c>
      <c r="AG13" s="216">
        <v>2047</v>
      </c>
      <c r="AH13" s="216">
        <v>2048</v>
      </c>
      <c r="AI13" s="216">
        <v>2049</v>
      </c>
      <c r="AJ13" s="216">
        <v>2050</v>
      </c>
      <c r="AK13" s="216">
        <v>2050</v>
      </c>
    </row>
    <row r="14" spans="1:37" ht="15" customHeight="1" thickTop="1" x14ac:dyDescent="0.35"/>
    <row r="15" spans="1:37" ht="15" customHeight="1" x14ac:dyDescent="0.35">
      <c r="B15" s="212" t="s">
        <v>1317</v>
      </c>
    </row>
    <row r="16" spans="1:37" ht="15" customHeight="1" x14ac:dyDescent="0.35">
      <c r="B16" s="212" t="s">
        <v>1318</v>
      </c>
    </row>
    <row r="17" spans="1:37" ht="15" customHeight="1" x14ac:dyDescent="0.35">
      <c r="A17" s="217" t="s">
        <v>1671</v>
      </c>
      <c r="B17" s="202" t="s">
        <v>1319</v>
      </c>
      <c r="C17" s="268">
        <v>883.02417000000003</v>
      </c>
      <c r="D17" s="268">
        <v>822.68853799999999</v>
      </c>
      <c r="E17" s="268">
        <v>771.58575399999995</v>
      </c>
      <c r="F17" s="268">
        <v>748.21460000000002</v>
      </c>
      <c r="G17" s="268">
        <v>726.87463400000001</v>
      </c>
      <c r="H17" s="268">
        <v>703.66119400000002</v>
      </c>
      <c r="I17" s="268">
        <v>705.98413100000005</v>
      </c>
      <c r="J17" s="268">
        <v>707.79144299999996</v>
      </c>
      <c r="K17" s="268">
        <v>712.61920199999997</v>
      </c>
      <c r="L17" s="268">
        <v>715.17175299999997</v>
      </c>
      <c r="M17" s="268">
        <v>723.64984100000004</v>
      </c>
      <c r="N17" s="268">
        <v>731.378784</v>
      </c>
      <c r="O17" s="268">
        <v>735.81646699999999</v>
      </c>
      <c r="P17" s="268">
        <v>746.424622</v>
      </c>
      <c r="Q17" s="268">
        <v>761.51074200000005</v>
      </c>
      <c r="R17" s="268">
        <v>767.53228799999999</v>
      </c>
      <c r="S17" s="268">
        <v>773.96655299999998</v>
      </c>
      <c r="T17" s="268">
        <v>780.85699499999998</v>
      </c>
      <c r="U17" s="268">
        <v>784.63232400000004</v>
      </c>
      <c r="V17" s="268">
        <v>786.78497300000004</v>
      </c>
      <c r="W17" s="268">
        <v>791.05950900000005</v>
      </c>
      <c r="X17" s="268">
        <v>796.48468000000003</v>
      </c>
      <c r="Y17" s="268">
        <v>798.58990500000004</v>
      </c>
      <c r="Z17" s="268">
        <v>801.39257799999996</v>
      </c>
      <c r="AA17" s="268">
        <v>804.83148200000005</v>
      </c>
      <c r="AB17" s="268">
        <v>806.34539800000005</v>
      </c>
      <c r="AC17" s="268">
        <v>808.03949</v>
      </c>
      <c r="AD17" s="268">
        <v>812.98590100000001</v>
      </c>
      <c r="AE17" s="268">
        <v>817.04827899999998</v>
      </c>
      <c r="AF17" s="268">
        <v>818.44055200000003</v>
      </c>
      <c r="AG17" s="268">
        <v>815.85668899999996</v>
      </c>
      <c r="AH17" s="268">
        <v>811.99096699999996</v>
      </c>
      <c r="AI17" s="268">
        <v>810.03668200000004</v>
      </c>
      <c r="AJ17" s="268">
        <v>806.50756799999999</v>
      </c>
      <c r="AK17" s="222">
        <v>-6.2100000000000002E-4</v>
      </c>
    </row>
    <row r="18" spans="1:37" ht="15" customHeight="1" x14ac:dyDescent="0.35">
      <c r="A18" s="217" t="s">
        <v>1672</v>
      </c>
      <c r="B18" s="202" t="s">
        <v>1320</v>
      </c>
      <c r="C18" s="268">
        <v>0.21854599999999999</v>
      </c>
      <c r="D18" s="268">
        <v>0.87110500000000002</v>
      </c>
      <c r="E18" s="268">
        <v>2.512022</v>
      </c>
      <c r="F18" s="268">
        <v>4.1239759999999999</v>
      </c>
      <c r="G18" s="268">
        <v>4.5742500000000001</v>
      </c>
      <c r="H18" s="268">
        <v>5.2363970000000002</v>
      </c>
      <c r="I18" s="268">
        <v>6.1966380000000001</v>
      </c>
      <c r="J18" s="268">
        <v>7.1841840000000001</v>
      </c>
      <c r="K18" s="268">
        <v>8.6539610000000007</v>
      </c>
      <c r="L18" s="268">
        <v>10.392541</v>
      </c>
      <c r="M18" s="268">
        <v>12.3766</v>
      </c>
      <c r="N18" s="268">
        <v>14.947317999999999</v>
      </c>
      <c r="O18" s="268">
        <v>16.549254999999999</v>
      </c>
      <c r="P18" s="268">
        <v>18.326498000000001</v>
      </c>
      <c r="Q18" s="268">
        <v>18.888446999999999</v>
      </c>
      <c r="R18" s="268">
        <v>19.002129</v>
      </c>
      <c r="S18" s="268">
        <v>18.692543000000001</v>
      </c>
      <c r="T18" s="268">
        <v>19.320015000000001</v>
      </c>
      <c r="U18" s="268">
        <v>18.951360999999999</v>
      </c>
      <c r="V18" s="268">
        <v>18.499255999999999</v>
      </c>
      <c r="W18" s="268">
        <v>18.345509</v>
      </c>
      <c r="X18" s="268">
        <v>18.049057000000001</v>
      </c>
      <c r="Y18" s="268">
        <v>17.815472</v>
      </c>
      <c r="Z18" s="268">
        <v>17.694651</v>
      </c>
      <c r="AA18" s="268">
        <v>17.602293</v>
      </c>
      <c r="AB18" s="268">
        <v>17.403214999999999</v>
      </c>
      <c r="AC18" s="268">
        <v>17.256717999999999</v>
      </c>
      <c r="AD18" s="268">
        <v>17.229254000000001</v>
      </c>
      <c r="AE18" s="268">
        <v>17.087935999999999</v>
      </c>
      <c r="AF18" s="268">
        <v>17.086493000000001</v>
      </c>
      <c r="AG18" s="268">
        <v>17.025478</v>
      </c>
      <c r="AH18" s="268">
        <v>16.790386000000002</v>
      </c>
      <c r="AI18" s="268">
        <v>16.607931000000001</v>
      </c>
      <c r="AJ18" s="268">
        <v>16.254349000000001</v>
      </c>
      <c r="AK18" s="222">
        <v>9.5759999999999998E-2</v>
      </c>
    </row>
    <row r="19" spans="1:37" ht="15" customHeight="1" x14ac:dyDescent="0.35">
      <c r="A19" s="217" t="s">
        <v>1673</v>
      </c>
      <c r="B19" s="202" t="s">
        <v>1321</v>
      </c>
      <c r="C19" s="268">
        <v>883.24273700000003</v>
      </c>
      <c r="D19" s="268">
        <v>823.55963099999997</v>
      </c>
      <c r="E19" s="268">
        <v>774.09777799999995</v>
      </c>
      <c r="F19" s="268">
        <v>752.33856200000002</v>
      </c>
      <c r="G19" s="268">
        <v>731.44891399999995</v>
      </c>
      <c r="H19" s="268">
        <v>708.89758300000005</v>
      </c>
      <c r="I19" s="268">
        <v>712.18078600000001</v>
      </c>
      <c r="J19" s="268">
        <v>714.97564699999998</v>
      </c>
      <c r="K19" s="268">
        <v>721.27319299999999</v>
      </c>
      <c r="L19" s="268">
        <v>725.56426999999996</v>
      </c>
      <c r="M19" s="268">
        <v>736.02642800000001</v>
      </c>
      <c r="N19" s="268">
        <v>746.32611099999997</v>
      </c>
      <c r="O19" s="268">
        <v>752.365723</v>
      </c>
      <c r="P19" s="268">
        <v>764.75109899999995</v>
      </c>
      <c r="Q19" s="268">
        <v>780.39917000000003</v>
      </c>
      <c r="R19" s="268">
        <v>786.53442399999994</v>
      </c>
      <c r="S19" s="268">
        <v>792.65911900000003</v>
      </c>
      <c r="T19" s="268">
        <v>800.17700200000002</v>
      </c>
      <c r="U19" s="268">
        <v>803.58367899999996</v>
      </c>
      <c r="V19" s="268">
        <v>805.28424099999995</v>
      </c>
      <c r="W19" s="268">
        <v>809.40502900000001</v>
      </c>
      <c r="X19" s="268">
        <v>814.53375200000005</v>
      </c>
      <c r="Y19" s="268">
        <v>816.405396</v>
      </c>
      <c r="Z19" s="268">
        <v>819.087219</v>
      </c>
      <c r="AA19" s="268">
        <v>822.43377699999996</v>
      </c>
      <c r="AB19" s="268">
        <v>823.74859600000002</v>
      </c>
      <c r="AC19" s="268">
        <v>825.29620399999999</v>
      </c>
      <c r="AD19" s="268">
        <v>830.215149</v>
      </c>
      <c r="AE19" s="268">
        <v>834.13622999999995</v>
      </c>
      <c r="AF19" s="268">
        <v>835.52703899999995</v>
      </c>
      <c r="AG19" s="268">
        <v>832.88214100000005</v>
      </c>
      <c r="AH19" s="268">
        <v>828.78137200000003</v>
      </c>
      <c r="AI19" s="268">
        <v>826.64459199999999</v>
      </c>
      <c r="AJ19" s="268">
        <v>822.76190199999996</v>
      </c>
      <c r="AK19" s="222">
        <v>-3.0000000000000001E-5</v>
      </c>
    </row>
    <row r="20" spans="1:37" ht="15" customHeight="1" x14ac:dyDescent="0.35"/>
    <row r="21" spans="1:37" ht="15" customHeight="1" x14ac:dyDescent="0.35">
      <c r="B21" s="212" t="s">
        <v>1322</v>
      </c>
    </row>
    <row r="22" spans="1:37" ht="15" customHeight="1" x14ac:dyDescent="0.35">
      <c r="A22" s="217" t="s">
        <v>1674</v>
      </c>
      <c r="B22" s="202" t="s">
        <v>1323</v>
      </c>
      <c r="C22" s="268">
        <v>26.402394999999999</v>
      </c>
      <c r="D22" s="268">
        <v>24.925239999999999</v>
      </c>
      <c r="E22" s="268">
        <v>23.719746000000001</v>
      </c>
      <c r="F22" s="268">
        <v>23.210032999999999</v>
      </c>
      <c r="G22" s="268">
        <v>22.823564999999999</v>
      </c>
      <c r="H22" s="268">
        <v>22.286246999999999</v>
      </c>
      <c r="I22" s="268">
        <v>22.424033999999999</v>
      </c>
      <c r="J22" s="268">
        <v>22.620138000000001</v>
      </c>
      <c r="K22" s="268">
        <v>22.787389999999998</v>
      </c>
      <c r="L22" s="268">
        <v>22.902816999999999</v>
      </c>
      <c r="M22" s="268">
        <v>23.597280999999999</v>
      </c>
      <c r="N22" s="268">
        <v>24.833611999999999</v>
      </c>
      <c r="O22" s="268">
        <v>25.656876</v>
      </c>
      <c r="P22" s="268">
        <v>27.551255999999999</v>
      </c>
      <c r="Q22" s="268">
        <v>28.544661000000001</v>
      </c>
      <c r="R22" s="268">
        <v>29.087558999999999</v>
      </c>
      <c r="S22" s="268">
        <v>30.098217000000002</v>
      </c>
      <c r="T22" s="268">
        <v>31.253986000000001</v>
      </c>
      <c r="U22" s="268">
        <v>31.766344</v>
      </c>
      <c r="V22" s="268">
        <v>32.321762</v>
      </c>
      <c r="W22" s="268">
        <v>32.707324999999997</v>
      </c>
      <c r="X22" s="268">
        <v>32.885654000000002</v>
      </c>
      <c r="Y22" s="268">
        <v>32.644137999999998</v>
      </c>
      <c r="Z22" s="268">
        <v>32.425410999999997</v>
      </c>
      <c r="AA22" s="268">
        <v>31.587225</v>
      </c>
      <c r="AB22" s="268">
        <v>30.777771000000001</v>
      </c>
      <c r="AC22" s="268">
        <v>29.698817999999999</v>
      </c>
      <c r="AD22" s="268">
        <v>29.130998999999999</v>
      </c>
      <c r="AE22" s="268">
        <v>28.691765</v>
      </c>
      <c r="AF22" s="268">
        <v>27.017361000000001</v>
      </c>
      <c r="AG22" s="268">
        <v>26.937071</v>
      </c>
      <c r="AH22" s="268">
        <v>26.814357999999999</v>
      </c>
      <c r="AI22" s="268">
        <v>26.758389000000001</v>
      </c>
      <c r="AJ22" s="268">
        <v>26.649023</v>
      </c>
      <c r="AK22" s="222">
        <v>2.0920000000000001E-3</v>
      </c>
    </row>
    <row r="23" spans="1:37" ht="15" customHeight="1" x14ac:dyDescent="0.35">
      <c r="A23" s="217" t="s">
        <v>1675</v>
      </c>
      <c r="B23" s="202" t="s">
        <v>1324</v>
      </c>
      <c r="C23" s="268">
        <v>1.888728</v>
      </c>
      <c r="D23" s="268">
        <v>1.4250290000000001</v>
      </c>
      <c r="E23" s="268">
        <v>5.7730740000000003</v>
      </c>
      <c r="F23" s="268">
        <v>6.2046869999999998</v>
      </c>
      <c r="G23" s="268">
        <v>6.746594</v>
      </c>
      <c r="H23" s="268">
        <v>7.9122219999999999</v>
      </c>
      <c r="I23" s="268">
        <v>8.5497859999999992</v>
      </c>
      <c r="J23" s="268">
        <v>9.6770829999999997</v>
      </c>
      <c r="K23" s="268">
        <v>10.346852999999999</v>
      </c>
      <c r="L23" s="268">
        <v>10.006449999999999</v>
      </c>
      <c r="M23" s="268">
        <v>10.170309</v>
      </c>
      <c r="N23" s="268">
        <v>9.7563189999999995</v>
      </c>
      <c r="O23" s="268">
        <v>9.79528</v>
      </c>
      <c r="P23" s="268">
        <v>9.8506169999999997</v>
      </c>
      <c r="Q23" s="268">
        <v>10.035988</v>
      </c>
      <c r="R23" s="268">
        <v>9.6875719999999994</v>
      </c>
      <c r="S23" s="268">
        <v>9.7603539999999995</v>
      </c>
      <c r="T23" s="268">
        <v>9.9610149999999997</v>
      </c>
      <c r="U23" s="268">
        <v>10.121109000000001</v>
      </c>
      <c r="V23" s="268">
        <v>10.302037</v>
      </c>
      <c r="W23" s="268">
        <v>10.283616</v>
      </c>
      <c r="X23" s="268">
        <v>10.457190000000001</v>
      </c>
      <c r="Y23" s="268">
        <v>10.642447000000001</v>
      </c>
      <c r="Z23" s="268">
        <v>10.84585</v>
      </c>
      <c r="AA23" s="268">
        <v>10.895858</v>
      </c>
      <c r="AB23" s="268">
        <v>11.037748000000001</v>
      </c>
      <c r="AC23" s="268">
        <v>11.135251</v>
      </c>
      <c r="AD23" s="268">
        <v>11.251617</v>
      </c>
      <c r="AE23" s="268">
        <v>11.394958000000001</v>
      </c>
      <c r="AF23" s="268">
        <v>11.495316000000001</v>
      </c>
      <c r="AG23" s="268">
        <v>11.601677</v>
      </c>
      <c r="AH23" s="268">
        <v>11.702643</v>
      </c>
      <c r="AI23" s="268">
        <v>11.783481</v>
      </c>
      <c r="AJ23" s="268">
        <v>11.886865</v>
      </c>
      <c r="AK23" s="222">
        <v>6.8534999999999999E-2</v>
      </c>
    </row>
    <row r="24" spans="1:37" ht="15" customHeight="1" x14ac:dyDescent="0.35">
      <c r="A24" s="217" t="s">
        <v>1676</v>
      </c>
      <c r="B24" s="202" t="s">
        <v>1325</v>
      </c>
      <c r="C24" s="268">
        <v>2.2884180000000001</v>
      </c>
      <c r="D24" s="268">
        <v>4.8150000000000004</v>
      </c>
      <c r="E24" s="268">
        <v>19.090868</v>
      </c>
      <c r="F24" s="268">
        <v>23.741446</v>
      </c>
      <c r="G24" s="268">
        <v>24.612884999999999</v>
      </c>
      <c r="H24" s="268">
        <v>25.093585999999998</v>
      </c>
      <c r="I24" s="268">
        <v>27.304783</v>
      </c>
      <c r="J24" s="268">
        <v>30.274602999999999</v>
      </c>
      <c r="K24" s="268">
        <v>32.972797</v>
      </c>
      <c r="L24" s="268">
        <v>33.202334999999998</v>
      </c>
      <c r="M24" s="268">
        <v>33.897433999999997</v>
      </c>
      <c r="N24" s="268">
        <v>34.932490999999999</v>
      </c>
      <c r="O24" s="268">
        <v>36.555328000000003</v>
      </c>
      <c r="P24" s="268">
        <v>37.698459999999997</v>
      </c>
      <c r="Q24" s="268">
        <v>40.760399</v>
      </c>
      <c r="R24" s="268">
        <v>44.016711999999998</v>
      </c>
      <c r="S24" s="268">
        <v>47.711883999999998</v>
      </c>
      <c r="T24" s="268">
        <v>51.853828</v>
      </c>
      <c r="U24" s="268">
        <v>55.897677999999999</v>
      </c>
      <c r="V24" s="268">
        <v>59.959682000000001</v>
      </c>
      <c r="W24" s="268">
        <v>63.846953999999997</v>
      </c>
      <c r="X24" s="268">
        <v>68.089005</v>
      </c>
      <c r="Y24" s="268">
        <v>72.326706000000001</v>
      </c>
      <c r="Z24" s="268">
        <v>76.728661000000002</v>
      </c>
      <c r="AA24" s="268">
        <v>79.300262000000004</v>
      </c>
      <c r="AB24" s="268">
        <v>81.764008000000004</v>
      </c>
      <c r="AC24" s="268">
        <v>83.685080999999997</v>
      </c>
      <c r="AD24" s="268">
        <v>85.526863000000006</v>
      </c>
      <c r="AE24" s="268">
        <v>87.723624999999998</v>
      </c>
      <c r="AF24" s="268">
        <v>89.423446999999996</v>
      </c>
      <c r="AG24" s="268">
        <v>90.971435999999997</v>
      </c>
      <c r="AH24" s="268">
        <v>92.673591999999999</v>
      </c>
      <c r="AI24" s="268">
        <v>94.252067999999994</v>
      </c>
      <c r="AJ24" s="268">
        <v>95.588120000000004</v>
      </c>
      <c r="AK24" s="222">
        <v>9.7883999999999999E-2</v>
      </c>
    </row>
    <row r="25" spans="1:37" ht="15" customHeight="1" x14ac:dyDescent="0.35">
      <c r="A25" s="217" t="s">
        <v>1677</v>
      </c>
      <c r="B25" s="202" t="s">
        <v>1326</v>
      </c>
      <c r="C25" s="268">
        <v>2.1869459999999998</v>
      </c>
      <c r="D25" s="268">
        <v>13.956068999999999</v>
      </c>
      <c r="E25" s="268">
        <v>25.355307</v>
      </c>
      <c r="F25" s="268">
        <v>32.719532000000001</v>
      </c>
      <c r="G25" s="268">
        <v>40.817157999999999</v>
      </c>
      <c r="H25" s="268">
        <v>42.486687000000003</v>
      </c>
      <c r="I25" s="268">
        <v>45.040638000000001</v>
      </c>
      <c r="J25" s="268">
        <v>45.996651</v>
      </c>
      <c r="K25" s="268">
        <v>46.628078000000002</v>
      </c>
      <c r="L25" s="268">
        <v>47.316177000000003</v>
      </c>
      <c r="M25" s="268">
        <v>49.062401000000001</v>
      </c>
      <c r="N25" s="268">
        <v>51.641295999999997</v>
      </c>
      <c r="O25" s="268">
        <v>54.469219000000002</v>
      </c>
      <c r="P25" s="268">
        <v>59.226139000000003</v>
      </c>
      <c r="Q25" s="268">
        <v>64.654724000000002</v>
      </c>
      <c r="R25" s="268">
        <v>69.881568999999999</v>
      </c>
      <c r="S25" s="268">
        <v>75.191658000000004</v>
      </c>
      <c r="T25" s="268">
        <v>80.406723</v>
      </c>
      <c r="U25" s="268">
        <v>85.072425999999993</v>
      </c>
      <c r="V25" s="268">
        <v>89.104752000000005</v>
      </c>
      <c r="W25" s="268">
        <v>92.740043999999997</v>
      </c>
      <c r="X25" s="268">
        <v>95.703156000000007</v>
      </c>
      <c r="Y25" s="268">
        <v>98.002112999999994</v>
      </c>
      <c r="Z25" s="268">
        <v>99.838509000000002</v>
      </c>
      <c r="AA25" s="268">
        <v>101.997635</v>
      </c>
      <c r="AB25" s="268">
        <v>104.29540299999999</v>
      </c>
      <c r="AC25" s="268">
        <v>106.76467100000001</v>
      </c>
      <c r="AD25" s="268">
        <v>109.115883</v>
      </c>
      <c r="AE25" s="268">
        <v>111.409927</v>
      </c>
      <c r="AF25" s="268">
        <v>113.50679</v>
      </c>
      <c r="AG25" s="268">
        <v>115.131218</v>
      </c>
      <c r="AH25" s="268">
        <v>116.749359</v>
      </c>
      <c r="AI25" s="268">
        <v>118.765038</v>
      </c>
      <c r="AJ25" s="268">
        <v>120.246399</v>
      </c>
      <c r="AK25" s="222">
        <v>6.9616999999999998E-2</v>
      </c>
    </row>
    <row r="26" spans="1:37" ht="15" customHeight="1" x14ac:dyDescent="0.35">
      <c r="A26" s="217" t="s">
        <v>1678</v>
      </c>
      <c r="B26" s="202" t="s">
        <v>1327</v>
      </c>
      <c r="C26" s="268">
        <v>1.7322770000000001</v>
      </c>
      <c r="D26" s="268">
        <v>3.1622819999999998</v>
      </c>
      <c r="E26" s="268">
        <v>3.5500799999999999</v>
      </c>
      <c r="F26" s="268">
        <v>4.0941770000000002</v>
      </c>
      <c r="G26" s="268">
        <v>5.8582000000000001</v>
      </c>
      <c r="H26" s="268">
        <v>6.8451170000000001</v>
      </c>
      <c r="I26" s="268">
        <v>7.4220639999999998</v>
      </c>
      <c r="J26" s="268">
        <v>8.0151369999999993</v>
      </c>
      <c r="K26" s="268">
        <v>8.7980420000000006</v>
      </c>
      <c r="L26" s="268">
        <v>8.9977800000000006</v>
      </c>
      <c r="M26" s="268">
        <v>9.2474880000000006</v>
      </c>
      <c r="N26" s="268">
        <v>9.4209910000000008</v>
      </c>
      <c r="O26" s="268">
        <v>9.5404870000000006</v>
      </c>
      <c r="P26" s="268">
        <v>9.6698760000000004</v>
      </c>
      <c r="Q26" s="268">
        <v>9.8114830000000008</v>
      </c>
      <c r="R26" s="268">
        <v>9.9315859999999994</v>
      </c>
      <c r="S26" s="268">
        <v>10.032105</v>
      </c>
      <c r="T26" s="268">
        <v>10.159094</v>
      </c>
      <c r="U26" s="268">
        <v>10.250263</v>
      </c>
      <c r="V26" s="268">
        <v>10.370972</v>
      </c>
      <c r="W26" s="268">
        <v>10.53218</v>
      </c>
      <c r="X26" s="268">
        <v>10.440763</v>
      </c>
      <c r="Y26" s="268">
        <v>10.541675</v>
      </c>
      <c r="Z26" s="268">
        <v>10.658294</v>
      </c>
      <c r="AA26" s="268">
        <v>10.69168</v>
      </c>
      <c r="AB26" s="268">
        <v>10.715187</v>
      </c>
      <c r="AC26" s="268">
        <v>10.754301999999999</v>
      </c>
      <c r="AD26" s="268">
        <v>10.807137000000001</v>
      </c>
      <c r="AE26" s="268">
        <v>10.837965000000001</v>
      </c>
      <c r="AF26" s="268">
        <v>10.863427</v>
      </c>
      <c r="AG26" s="268">
        <v>10.891273</v>
      </c>
      <c r="AH26" s="268">
        <v>10.891332999999999</v>
      </c>
      <c r="AI26" s="268">
        <v>10.898432</v>
      </c>
      <c r="AJ26" s="268">
        <v>10.939086</v>
      </c>
      <c r="AK26" s="222">
        <v>3.9544999999999997E-2</v>
      </c>
    </row>
    <row r="27" spans="1:37" ht="15" customHeight="1" x14ac:dyDescent="0.35">
      <c r="A27" s="217" t="s">
        <v>1679</v>
      </c>
      <c r="B27" s="202" t="s">
        <v>1328</v>
      </c>
      <c r="C27" s="268">
        <v>1.6170960000000001</v>
      </c>
      <c r="D27" s="268">
        <v>13.193595999999999</v>
      </c>
      <c r="E27" s="268">
        <v>13.761217</v>
      </c>
      <c r="F27" s="268">
        <v>14.173866</v>
      </c>
      <c r="G27" s="268">
        <v>13.088682</v>
      </c>
      <c r="H27" s="268">
        <v>12.034015999999999</v>
      </c>
      <c r="I27" s="268">
        <v>11.646768</v>
      </c>
      <c r="J27" s="268">
        <v>11.63668</v>
      </c>
      <c r="K27" s="268">
        <v>11.425193999999999</v>
      </c>
      <c r="L27" s="268">
        <v>11.710061</v>
      </c>
      <c r="M27" s="268">
        <v>12.339305</v>
      </c>
      <c r="N27" s="268">
        <v>13.072269</v>
      </c>
      <c r="O27" s="268">
        <v>14.398149</v>
      </c>
      <c r="P27" s="268">
        <v>15.294245</v>
      </c>
      <c r="Q27" s="268">
        <v>16.133316000000001</v>
      </c>
      <c r="R27" s="268">
        <v>17.032810000000001</v>
      </c>
      <c r="S27" s="268">
        <v>17.877668</v>
      </c>
      <c r="T27" s="268">
        <v>18.807542999999999</v>
      </c>
      <c r="U27" s="268">
        <v>19.601208</v>
      </c>
      <c r="V27" s="268">
        <v>20.358436999999999</v>
      </c>
      <c r="W27" s="268">
        <v>21.015678000000001</v>
      </c>
      <c r="X27" s="268">
        <v>21.613057999999999</v>
      </c>
      <c r="Y27" s="268">
        <v>22.246389000000001</v>
      </c>
      <c r="Z27" s="268">
        <v>22.855727999999999</v>
      </c>
      <c r="AA27" s="268">
        <v>23.176487000000002</v>
      </c>
      <c r="AB27" s="268">
        <v>23.568643999999999</v>
      </c>
      <c r="AC27" s="268">
        <v>23.763227000000001</v>
      </c>
      <c r="AD27" s="268">
        <v>23.958607000000001</v>
      </c>
      <c r="AE27" s="268">
        <v>24.244928000000002</v>
      </c>
      <c r="AF27" s="268">
        <v>24.379711</v>
      </c>
      <c r="AG27" s="268">
        <v>24.485064000000001</v>
      </c>
      <c r="AH27" s="268">
        <v>24.607583999999999</v>
      </c>
      <c r="AI27" s="268">
        <v>24.669559</v>
      </c>
      <c r="AJ27" s="268">
        <v>24.719809000000001</v>
      </c>
      <c r="AK27" s="222">
        <v>1.9814999999999999E-2</v>
      </c>
    </row>
    <row r="28" spans="1:37" ht="15" customHeight="1" x14ac:dyDescent="0.35">
      <c r="A28" s="217" t="s">
        <v>1680</v>
      </c>
      <c r="B28" s="202" t="s">
        <v>1329</v>
      </c>
      <c r="C28" s="268">
        <v>0</v>
      </c>
      <c r="D28" s="268">
        <v>0</v>
      </c>
      <c r="E28" s="268">
        <v>0</v>
      </c>
      <c r="F28" s="268">
        <v>0</v>
      </c>
      <c r="G28" s="268">
        <v>0</v>
      </c>
      <c r="H28" s="268">
        <v>0</v>
      </c>
      <c r="I28" s="268">
        <v>0</v>
      </c>
      <c r="J28" s="268">
        <v>0</v>
      </c>
      <c r="K28" s="268">
        <v>0</v>
      </c>
      <c r="L28" s="268">
        <v>0</v>
      </c>
      <c r="M28" s="268">
        <v>0</v>
      </c>
      <c r="N28" s="268">
        <v>0</v>
      </c>
      <c r="O28" s="268">
        <v>0</v>
      </c>
      <c r="P28" s="268">
        <v>0.110431</v>
      </c>
      <c r="Q28" s="268">
        <v>0.48094799999999999</v>
      </c>
      <c r="R28" s="268">
        <v>0.79742500000000005</v>
      </c>
      <c r="S28" s="268">
        <v>0.98139200000000004</v>
      </c>
      <c r="T28" s="268">
        <v>1.077933</v>
      </c>
      <c r="U28" s="268">
        <v>1.1220810000000001</v>
      </c>
      <c r="V28" s="268">
        <v>1.140374</v>
      </c>
      <c r="W28" s="268">
        <v>1.1642490000000001</v>
      </c>
      <c r="X28" s="268">
        <v>1.1770160000000001</v>
      </c>
      <c r="Y28" s="268">
        <v>1.1892659999999999</v>
      </c>
      <c r="Z28" s="268">
        <v>1.211878</v>
      </c>
      <c r="AA28" s="268">
        <v>1.236221</v>
      </c>
      <c r="AB28" s="268">
        <v>1.249663</v>
      </c>
      <c r="AC28" s="268">
        <v>1.26617</v>
      </c>
      <c r="AD28" s="268">
        <v>1.285342</v>
      </c>
      <c r="AE28" s="268">
        <v>1.2970189999999999</v>
      </c>
      <c r="AF28" s="268">
        <v>1.314184</v>
      </c>
      <c r="AG28" s="268">
        <v>1.328802</v>
      </c>
      <c r="AH28" s="268">
        <v>1.3350109999999999</v>
      </c>
      <c r="AI28" s="268">
        <v>1.3452900000000001</v>
      </c>
      <c r="AJ28" s="268">
        <v>1.340263</v>
      </c>
      <c r="AK28" s="222" t="s">
        <v>779</v>
      </c>
    </row>
    <row r="29" spans="1:37" ht="15" customHeight="1" x14ac:dyDescent="0.35">
      <c r="A29" s="217" t="s">
        <v>1681</v>
      </c>
      <c r="B29" s="202" t="s">
        <v>1330</v>
      </c>
      <c r="C29" s="268">
        <v>42.533859</v>
      </c>
      <c r="D29" s="268">
        <v>56.886234000000002</v>
      </c>
      <c r="E29" s="268">
        <v>55.726481999999997</v>
      </c>
      <c r="F29" s="268">
        <v>54.871966999999998</v>
      </c>
      <c r="G29" s="268">
        <v>53.887604000000003</v>
      </c>
      <c r="H29" s="268">
        <v>53.470798000000002</v>
      </c>
      <c r="I29" s="268">
        <v>55.577292999999997</v>
      </c>
      <c r="J29" s="268">
        <v>58.160141000000003</v>
      </c>
      <c r="K29" s="268">
        <v>59.406928999999998</v>
      </c>
      <c r="L29" s="268">
        <v>62.112761999999996</v>
      </c>
      <c r="M29" s="268">
        <v>65.501694000000001</v>
      </c>
      <c r="N29" s="268">
        <v>68.706039000000004</v>
      </c>
      <c r="O29" s="268">
        <v>71.523003000000003</v>
      </c>
      <c r="P29" s="268">
        <v>74.576660000000004</v>
      </c>
      <c r="Q29" s="268">
        <v>77.611960999999994</v>
      </c>
      <c r="R29" s="268">
        <v>79.539642000000001</v>
      </c>
      <c r="S29" s="268">
        <v>81.413741999999999</v>
      </c>
      <c r="T29" s="268">
        <v>83.311462000000006</v>
      </c>
      <c r="U29" s="268">
        <v>84.703789</v>
      </c>
      <c r="V29" s="268">
        <v>85.871170000000006</v>
      </c>
      <c r="W29" s="268">
        <v>86.966766000000007</v>
      </c>
      <c r="X29" s="268">
        <v>88.138076999999996</v>
      </c>
      <c r="Y29" s="268">
        <v>88.980309000000005</v>
      </c>
      <c r="Z29" s="268">
        <v>89.872658000000001</v>
      </c>
      <c r="AA29" s="268">
        <v>90.737281999999993</v>
      </c>
      <c r="AB29" s="268">
        <v>91.114638999999997</v>
      </c>
      <c r="AC29" s="268">
        <v>91.304435999999995</v>
      </c>
      <c r="AD29" s="268">
        <v>91.723785000000007</v>
      </c>
      <c r="AE29" s="268">
        <v>92.183166999999997</v>
      </c>
      <c r="AF29" s="268">
        <v>92.208076000000005</v>
      </c>
      <c r="AG29" s="268">
        <v>91.919807000000006</v>
      </c>
      <c r="AH29" s="268">
        <v>91.577720999999997</v>
      </c>
      <c r="AI29" s="268">
        <v>91.303336999999999</v>
      </c>
      <c r="AJ29" s="268">
        <v>90.808448999999996</v>
      </c>
      <c r="AK29" s="222">
        <v>1.4723E-2</v>
      </c>
    </row>
    <row r="30" spans="1:37" ht="15" customHeight="1" x14ac:dyDescent="0.35">
      <c r="A30" s="217" t="s">
        <v>1682</v>
      </c>
      <c r="B30" s="202" t="s">
        <v>1331</v>
      </c>
      <c r="C30" s="268">
        <v>1.125151</v>
      </c>
      <c r="D30" s="268">
        <v>6.3705999999999999E-2</v>
      </c>
      <c r="E30" s="268">
        <v>6.2853999999999993E-2</v>
      </c>
      <c r="F30" s="268">
        <v>6.2512999999999999E-2</v>
      </c>
      <c r="G30" s="268">
        <v>6.2050000000000001E-2</v>
      </c>
      <c r="H30" s="268">
        <v>6.0759000000000001E-2</v>
      </c>
      <c r="I30" s="268">
        <v>6.1741999999999998E-2</v>
      </c>
      <c r="J30" s="268">
        <v>6.2924999999999995E-2</v>
      </c>
      <c r="K30" s="268">
        <v>6.3798999999999995E-2</v>
      </c>
      <c r="L30" s="268">
        <v>6.4568E-2</v>
      </c>
      <c r="M30" s="268">
        <v>6.5936999999999996E-2</v>
      </c>
      <c r="N30" s="268">
        <v>6.7372000000000001E-2</v>
      </c>
      <c r="O30" s="268">
        <v>6.8746000000000002E-2</v>
      </c>
      <c r="P30" s="268">
        <v>7.0455000000000004E-2</v>
      </c>
      <c r="Q30" s="268">
        <v>7.2611999999999996E-2</v>
      </c>
      <c r="R30" s="268">
        <v>7.3902999999999996E-2</v>
      </c>
      <c r="S30" s="268">
        <v>7.5329999999999994E-2</v>
      </c>
      <c r="T30" s="268">
        <v>7.6940999999999996E-2</v>
      </c>
      <c r="U30" s="268">
        <v>7.8112000000000001E-2</v>
      </c>
      <c r="V30" s="268">
        <v>7.9003000000000004E-2</v>
      </c>
      <c r="W30" s="268">
        <v>7.9989000000000005E-2</v>
      </c>
      <c r="X30" s="268">
        <v>8.1030000000000005E-2</v>
      </c>
      <c r="Y30" s="268">
        <v>8.1764000000000003E-2</v>
      </c>
      <c r="Z30" s="268">
        <v>8.2595000000000002E-2</v>
      </c>
      <c r="AA30" s="268">
        <v>8.3052000000000001E-2</v>
      </c>
      <c r="AB30" s="268">
        <v>8.3321000000000006E-2</v>
      </c>
      <c r="AC30" s="268">
        <v>8.3586999999999995E-2</v>
      </c>
      <c r="AD30" s="268">
        <v>8.4152000000000005E-2</v>
      </c>
      <c r="AE30" s="268">
        <v>8.4576999999999999E-2</v>
      </c>
      <c r="AF30" s="268">
        <v>8.48E-2</v>
      </c>
      <c r="AG30" s="268">
        <v>8.4676000000000001E-2</v>
      </c>
      <c r="AH30" s="268">
        <v>8.4449999999999997E-2</v>
      </c>
      <c r="AI30" s="268">
        <v>8.4414000000000003E-2</v>
      </c>
      <c r="AJ30" s="268">
        <v>8.4189E-2</v>
      </c>
      <c r="AK30" s="222">
        <v>8.7500000000000008E-3</v>
      </c>
    </row>
    <row r="31" spans="1:37" ht="15" customHeight="1" x14ac:dyDescent="0.35">
      <c r="A31" s="217" t="s">
        <v>1683</v>
      </c>
      <c r="B31" s="202" t="s">
        <v>1332</v>
      </c>
      <c r="C31" s="268">
        <v>0.39941700000000002</v>
      </c>
      <c r="D31" s="268">
        <v>0.40946300000000002</v>
      </c>
      <c r="E31" s="268">
        <v>0.410306</v>
      </c>
      <c r="F31" s="268">
        <v>0.41121099999999999</v>
      </c>
      <c r="G31" s="268">
        <v>0.40968100000000002</v>
      </c>
      <c r="H31" s="268">
        <v>0.40296999999999999</v>
      </c>
      <c r="I31" s="268">
        <v>0.41108099999999997</v>
      </c>
      <c r="J31" s="268">
        <v>0.41995300000000002</v>
      </c>
      <c r="K31" s="268">
        <v>0.42800899999999997</v>
      </c>
      <c r="L31" s="268">
        <v>0.43368400000000001</v>
      </c>
      <c r="M31" s="268">
        <v>0.44350099999999998</v>
      </c>
      <c r="N31" s="268">
        <v>0.45385999999999999</v>
      </c>
      <c r="O31" s="268">
        <v>0.46414800000000001</v>
      </c>
      <c r="P31" s="268">
        <v>0.476553</v>
      </c>
      <c r="Q31" s="268">
        <v>0.49210799999999999</v>
      </c>
      <c r="R31" s="268">
        <v>0.50179200000000002</v>
      </c>
      <c r="S31" s="268">
        <v>0.51238799999999995</v>
      </c>
      <c r="T31" s="268">
        <v>0.52420100000000003</v>
      </c>
      <c r="U31" s="268">
        <v>0.53309399999999996</v>
      </c>
      <c r="V31" s="268">
        <v>0.54002799999999995</v>
      </c>
      <c r="W31" s="268">
        <v>0.54766700000000001</v>
      </c>
      <c r="X31" s="268">
        <v>0.55559700000000001</v>
      </c>
      <c r="Y31" s="268">
        <v>0.56138500000000002</v>
      </c>
      <c r="Z31" s="268">
        <v>0.56788099999999997</v>
      </c>
      <c r="AA31" s="268">
        <v>0.57170500000000002</v>
      </c>
      <c r="AB31" s="268">
        <v>0.57431200000000004</v>
      </c>
      <c r="AC31" s="268">
        <v>0.576878</v>
      </c>
      <c r="AD31" s="268">
        <v>0.58150000000000002</v>
      </c>
      <c r="AE31" s="268">
        <v>0.58518599999999998</v>
      </c>
      <c r="AF31" s="268">
        <v>0.58750999999999998</v>
      </c>
      <c r="AG31" s="268">
        <v>0.58741200000000005</v>
      </c>
      <c r="AH31" s="268">
        <v>0.58662700000000001</v>
      </c>
      <c r="AI31" s="268">
        <v>0.58717900000000001</v>
      </c>
      <c r="AJ31" s="268">
        <v>0.58634799999999998</v>
      </c>
      <c r="AK31" s="222">
        <v>1.1284000000000001E-2</v>
      </c>
    </row>
    <row r="32" spans="1:37" ht="15" customHeight="1" x14ac:dyDescent="0.35">
      <c r="A32" s="217" t="s">
        <v>1684</v>
      </c>
      <c r="B32" s="202" t="s">
        <v>1333</v>
      </c>
      <c r="C32" s="268">
        <v>8.1016000000000005E-2</v>
      </c>
      <c r="D32" s="268">
        <v>7.5020000000000003E-2</v>
      </c>
      <c r="E32" s="268">
        <v>7.5346999999999997E-2</v>
      </c>
      <c r="F32" s="268">
        <v>7.4284000000000003E-2</v>
      </c>
      <c r="G32" s="268">
        <v>7.3976E-2</v>
      </c>
      <c r="H32" s="268">
        <v>7.1140999999999996E-2</v>
      </c>
      <c r="I32" s="268">
        <v>7.1676000000000004E-2</v>
      </c>
      <c r="J32" s="268">
        <v>7.3044999999999999E-2</v>
      </c>
      <c r="K32" s="268">
        <v>7.3474999999999999E-2</v>
      </c>
      <c r="L32" s="268">
        <v>7.4649999999999994E-2</v>
      </c>
      <c r="M32" s="268">
        <v>7.6323000000000002E-2</v>
      </c>
      <c r="N32" s="268">
        <v>7.8787999999999997E-2</v>
      </c>
      <c r="O32" s="268">
        <v>8.0708000000000002E-2</v>
      </c>
      <c r="P32" s="268">
        <v>8.3617999999999998E-2</v>
      </c>
      <c r="Q32" s="268">
        <v>8.6679999999999993E-2</v>
      </c>
      <c r="R32" s="268">
        <v>8.8869000000000004E-2</v>
      </c>
      <c r="S32" s="268">
        <v>9.1273000000000007E-2</v>
      </c>
      <c r="T32" s="268">
        <v>9.3788999999999997E-2</v>
      </c>
      <c r="U32" s="268">
        <v>9.5963000000000007E-2</v>
      </c>
      <c r="V32" s="268">
        <v>9.7860000000000003E-2</v>
      </c>
      <c r="W32" s="268">
        <v>0.100228</v>
      </c>
      <c r="X32" s="268">
        <v>0.102293</v>
      </c>
      <c r="Y32" s="268">
        <v>0.10426000000000001</v>
      </c>
      <c r="Z32" s="268">
        <v>0.10656</v>
      </c>
      <c r="AA32" s="268">
        <v>0.108681</v>
      </c>
      <c r="AB32" s="268">
        <v>0.110398</v>
      </c>
      <c r="AC32" s="268">
        <v>0.112619</v>
      </c>
      <c r="AD32" s="268">
        <v>0.114913</v>
      </c>
      <c r="AE32" s="268">
        <v>0.11687400000000001</v>
      </c>
      <c r="AF32" s="268">
        <v>0.119023</v>
      </c>
      <c r="AG32" s="268">
        <v>0.120533</v>
      </c>
      <c r="AH32" s="268">
        <v>0.122029</v>
      </c>
      <c r="AI32" s="268">
        <v>0.124331</v>
      </c>
      <c r="AJ32" s="268">
        <v>0.12609000000000001</v>
      </c>
      <c r="AK32" s="222">
        <v>1.6358999999999999E-2</v>
      </c>
    </row>
    <row r="33" spans="1:37" ht="15" customHeight="1" x14ac:dyDescent="0.35">
      <c r="A33" s="217" t="s">
        <v>1685</v>
      </c>
      <c r="B33" s="202" t="s">
        <v>1334</v>
      </c>
      <c r="C33" s="268">
        <v>0.11863700000000001</v>
      </c>
      <c r="D33" s="268">
        <v>0.105278</v>
      </c>
      <c r="E33" s="268">
        <v>0.102481</v>
      </c>
      <c r="F33" s="268">
        <v>0.102079</v>
      </c>
      <c r="G33" s="268">
        <v>0.101324</v>
      </c>
      <c r="H33" s="268">
        <v>9.9500000000000005E-2</v>
      </c>
      <c r="I33" s="268">
        <v>0.10138999999999999</v>
      </c>
      <c r="J33" s="268">
        <v>0.103448</v>
      </c>
      <c r="K33" s="268">
        <v>0.105375</v>
      </c>
      <c r="L33" s="268">
        <v>0.106641</v>
      </c>
      <c r="M33" s="268">
        <v>0.10899</v>
      </c>
      <c r="N33" s="268">
        <v>0.111475</v>
      </c>
      <c r="O33" s="268">
        <v>0.11396000000000001</v>
      </c>
      <c r="P33" s="268">
        <v>0.116969</v>
      </c>
      <c r="Q33" s="268">
        <v>0.120739</v>
      </c>
      <c r="R33" s="268">
        <v>0.123055</v>
      </c>
      <c r="S33" s="268">
        <v>0.125582</v>
      </c>
      <c r="T33" s="268">
        <v>0.128385</v>
      </c>
      <c r="U33" s="268">
        <v>0.13050300000000001</v>
      </c>
      <c r="V33" s="268">
        <v>0.13215299999999999</v>
      </c>
      <c r="W33" s="268">
        <v>0.13398099999999999</v>
      </c>
      <c r="X33" s="268">
        <v>0.13588700000000001</v>
      </c>
      <c r="Y33" s="268">
        <v>0.13727900000000001</v>
      </c>
      <c r="Z33" s="268">
        <v>0.138853</v>
      </c>
      <c r="AA33" s="268">
        <v>0.13977600000000001</v>
      </c>
      <c r="AB33" s="268">
        <v>0.14038200000000001</v>
      </c>
      <c r="AC33" s="268">
        <v>0.14099700000000001</v>
      </c>
      <c r="AD33" s="268">
        <v>0.14211799999999999</v>
      </c>
      <c r="AE33" s="268">
        <v>0.143016</v>
      </c>
      <c r="AF33" s="268">
        <v>0.14359</v>
      </c>
      <c r="AG33" s="268">
        <v>0.14357700000000001</v>
      </c>
      <c r="AH33" s="268">
        <v>0.143403</v>
      </c>
      <c r="AI33" s="268">
        <v>0.14358699999999999</v>
      </c>
      <c r="AJ33" s="268">
        <v>0.143431</v>
      </c>
      <c r="AK33" s="222">
        <v>9.7109999999999991E-3</v>
      </c>
    </row>
    <row r="34" spans="1:37" ht="15" customHeight="1" x14ac:dyDescent="0.35">
      <c r="A34" s="217" t="s">
        <v>1686</v>
      </c>
      <c r="B34" s="202" t="s">
        <v>1335</v>
      </c>
      <c r="C34" s="268">
        <v>0</v>
      </c>
      <c r="D34" s="268">
        <v>0</v>
      </c>
      <c r="E34" s="268">
        <v>0</v>
      </c>
      <c r="F34" s="268">
        <v>0</v>
      </c>
      <c r="G34" s="268">
        <v>0</v>
      </c>
      <c r="H34" s="268">
        <v>0</v>
      </c>
      <c r="I34" s="268">
        <v>0</v>
      </c>
      <c r="J34" s="268">
        <v>0</v>
      </c>
      <c r="K34" s="268">
        <v>0</v>
      </c>
      <c r="L34" s="268">
        <v>0</v>
      </c>
      <c r="M34" s="268">
        <v>0</v>
      </c>
      <c r="N34" s="268">
        <v>0</v>
      </c>
      <c r="O34" s="268">
        <v>0</v>
      </c>
      <c r="P34" s="268">
        <v>0</v>
      </c>
      <c r="Q34" s="268">
        <v>0</v>
      </c>
      <c r="R34" s="268">
        <v>0</v>
      </c>
      <c r="S34" s="268">
        <v>0</v>
      </c>
      <c r="T34" s="268">
        <v>0</v>
      </c>
      <c r="U34" s="268">
        <v>0</v>
      </c>
      <c r="V34" s="268">
        <v>0</v>
      </c>
      <c r="W34" s="268">
        <v>0</v>
      </c>
      <c r="X34" s="268">
        <v>0</v>
      </c>
      <c r="Y34" s="268">
        <v>0</v>
      </c>
      <c r="Z34" s="268">
        <v>0</v>
      </c>
      <c r="AA34" s="268">
        <v>0</v>
      </c>
      <c r="AB34" s="268">
        <v>0</v>
      </c>
      <c r="AC34" s="268">
        <v>0</v>
      </c>
      <c r="AD34" s="268">
        <v>0</v>
      </c>
      <c r="AE34" s="268">
        <v>0</v>
      </c>
      <c r="AF34" s="268">
        <v>0</v>
      </c>
      <c r="AG34" s="268">
        <v>0</v>
      </c>
      <c r="AH34" s="268">
        <v>0</v>
      </c>
      <c r="AI34" s="268">
        <v>0</v>
      </c>
      <c r="AJ34" s="268">
        <v>0</v>
      </c>
      <c r="AK34" s="222" t="s">
        <v>779</v>
      </c>
    </row>
    <row r="35" spans="1:37" ht="15" customHeight="1" x14ac:dyDescent="0.35">
      <c r="A35" s="217" t="s">
        <v>1687</v>
      </c>
      <c r="B35" s="202" t="s">
        <v>1336</v>
      </c>
      <c r="C35" s="268">
        <v>0.16866600000000001</v>
      </c>
      <c r="D35" s="268">
        <v>0.29527799999999998</v>
      </c>
      <c r="E35" s="268">
        <v>0.55803400000000003</v>
      </c>
      <c r="F35" s="268">
        <v>0.94259199999999999</v>
      </c>
      <c r="G35" s="268">
        <v>1.673827</v>
      </c>
      <c r="H35" s="268">
        <v>2.4375930000000001</v>
      </c>
      <c r="I35" s="268">
        <v>2.5546600000000002</v>
      </c>
      <c r="J35" s="268">
        <v>2.8942209999999999</v>
      </c>
      <c r="K35" s="268">
        <v>3.1767500000000002</v>
      </c>
      <c r="L35" s="268">
        <v>3.1687699999999999</v>
      </c>
      <c r="M35" s="268">
        <v>3.1605089999999998</v>
      </c>
      <c r="N35" s="268">
        <v>3.0036830000000001</v>
      </c>
      <c r="O35" s="268">
        <v>3.0350440000000001</v>
      </c>
      <c r="P35" s="268">
        <v>3.018859</v>
      </c>
      <c r="Q35" s="268">
        <v>3.0346630000000001</v>
      </c>
      <c r="R35" s="268">
        <v>2.8023570000000002</v>
      </c>
      <c r="S35" s="268">
        <v>2.7864960000000001</v>
      </c>
      <c r="T35" s="268">
        <v>2.8142809999999998</v>
      </c>
      <c r="U35" s="268">
        <v>2.836325</v>
      </c>
      <c r="V35" s="268">
        <v>2.8705660000000002</v>
      </c>
      <c r="W35" s="268">
        <v>2.821774</v>
      </c>
      <c r="X35" s="268">
        <v>2.8418730000000001</v>
      </c>
      <c r="Y35" s="268">
        <v>2.87216</v>
      </c>
      <c r="Z35" s="268">
        <v>2.9083410000000001</v>
      </c>
      <c r="AA35" s="268">
        <v>2.9059680000000001</v>
      </c>
      <c r="AB35" s="268">
        <v>2.9151760000000002</v>
      </c>
      <c r="AC35" s="268">
        <v>2.9333779999999998</v>
      </c>
      <c r="AD35" s="268">
        <v>2.9542920000000001</v>
      </c>
      <c r="AE35" s="268">
        <v>2.9652769999999999</v>
      </c>
      <c r="AF35" s="268">
        <v>2.98055</v>
      </c>
      <c r="AG35" s="268">
        <v>2.998075</v>
      </c>
      <c r="AH35" s="268">
        <v>3.006481</v>
      </c>
      <c r="AI35" s="268">
        <v>3.0189029999999999</v>
      </c>
      <c r="AJ35" s="268">
        <v>3.0441609999999999</v>
      </c>
      <c r="AK35" s="222">
        <v>7.5632000000000005E-2</v>
      </c>
    </row>
    <row r="36" spans="1:37" ht="15" customHeight="1" x14ac:dyDescent="0.35">
      <c r="A36" s="217" t="s">
        <v>1688</v>
      </c>
      <c r="B36" s="202" t="s">
        <v>1337</v>
      </c>
      <c r="C36" s="268">
        <v>80.542595000000006</v>
      </c>
      <c r="D36" s="268">
        <v>119.312195</v>
      </c>
      <c r="E36" s="268">
        <v>148.18579099999999</v>
      </c>
      <c r="F36" s="268">
        <v>160.60839799999999</v>
      </c>
      <c r="G36" s="268">
        <v>170.15554800000001</v>
      </c>
      <c r="H36" s="268">
        <v>173.20062300000001</v>
      </c>
      <c r="I36" s="268">
        <v>181.165909</v>
      </c>
      <c r="J36" s="268">
        <v>189.93405200000001</v>
      </c>
      <c r="K36" s="268">
        <v>196.212692</v>
      </c>
      <c r="L36" s="268">
        <v>200.09671</v>
      </c>
      <c r="M36" s="268">
        <v>207.67115799999999</v>
      </c>
      <c r="N36" s="268">
        <v>216.07818599999999</v>
      </c>
      <c r="O36" s="268">
        <v>225.700928</v>
      </c>
      <c r="P36" s="268">
        <v>237.744125</v>
      </c>
      <c r="Q36" s="268">
        <v>251.84030200000001</v>
      </c>
      <c r="R36" s="268">
        <v>263.56484999999998</v>
      </c>
      <c r="S36" s="268">
        <v>276.65811200000002</v>
      </c>
      <c r="T36" s="268">
        <v>290.469177</v>
      </c>
      <c r="U36" s="268">
        <v>302.20889299999999</v>
      </c>
      <c r="V36" s="268">
        <v>313.14883400000002</v>
      </c>
      <c r="W36" s="268">
        <v>322.94045999999997</v>
      </c>
      <c r="X36" s="268">
        <v>332.22061200000002</v>
      </c>
      <c r="Y36" s="268">
        <v>340.32989500000002</v>
      </c>
      <c r="Z36" s="268">
        <v>348.241241</v>
      </c>
      <c r="AA36" s="268">
        <v>353.43185399999999</v>
      </c>
      <c r="AB36" s="268">
        <v>358.34661899999998</v>
      </c>
      <c r="AC36" s="268">
        <v>362.21942100000001</v>
      </c>
      <c r="AD36" s="268">
        <v>366.67721599999999</v>
      </c>
      <c r="AE36" s="268">
        <v>371.678223</v>
      </c>
      <c r="AF36" s="268">
        <v>374.12380999999999</v>
      </c>
      <c r="AG36" s="268">
        <v>377.20062300000001</v>
      </c>
      <c r="AH36" s="268">
        <v>380.29458599999998</v>
      </c>
      <c r="AI36" s="268">
        <v>383.73400900000001</v>
      </c>
      <c r="AJ36" s="268">
        <v>386.16223100000002</v>
      </c>
      <c r="AK36" s="222">
        <v>3.7385000000000002E-2</v>
      </c>
    </row>
    <row r="37" spans="1:37" ht="15" customHeight="1" x14ac:dyDescent="0.35"/>
    <row r="38" spans="1:37" ht="15" customHeight="1" x14ac:dyDescent="0.35">
      <c r="A38" s="217" t="s">
        <v>1689</v>
      </c>
      <c r="B38" s="202" t="s">
        <v>1338</v>
      </c>
      <c r="C38" s="268">
        <v>8.3569019999999998</v>
      </c>
      <c r="D38" s="268">
        <v>12.654127000000001</v>
      </c>
      <c r="E38" s="268">
        <v>16.067270000000001</v>
      </c>
      <c r="F38" s="268">
        <v>17.592303999999999</v>
      </c>
      <c r="G38" s="268">
        <v>18.872526000000001</v>
      </c>
      <c r="H38" s="268">
        <v>19.635072999999998</v>
      </c>
      <c r="I38" s="268">
        <v>20.279463</v>
      </c>
      <c r="J38" s="268">
        <v>20.989283</v>
      </c>
      <c r="K38" s="268">
        <v>21.385908000000001</v>
      </c>
      <c r="L38" s="268">
        <v>21.616629</v>
      </c>
      <c r="M38" s="268">
        <v>22.006112999999999</v>
      </c>
      <c r="N38" s="268">
        <v>22.451913999999999</v>
      </c>
      <c r="O38" s="268">
        <v>23.076231</v>
      </c>
      <c r="P38" s="268">
        <v>23.715236999999998</v>
      </c>
      <c r="Q38" s="268">
        <v>24.397469000000001</v>
      </c>
      <c r="R38" s="268">
        <v>25.099043000000002</v>
      </c>
      <c r="S38" s="268">
        <v>25.872406000000002</v>
      </c>
      <c r="T38" s="268">
        <v>26.632759</v>
      </c>
      <c r="U38" s="268">
        <v>27.329618</v>
      </c>
      <c r="V38" s="268">
        <v>27.998888000000001</v>
      </c>
      <c r="W38" s="268">
        <v>28.519608000000002</v>
      </c>
      <c r="X38" s="268">
        <v>28.970511999999999</v>
      </c>
      <c r="Y38" s="268">
        <v>29.421585</v>
      </c>
      <c r="Z38" s="268">
        <v>29.832326999999999</v>
      </c>
      <c r="AA38" s="268">
        <v>30.057165000000001</v>
      </c>
      <c r="AB38" s="268">
        <v>30.314530999999999</v>
      </c>
      <c r="AC38" s="268">
        <v>30.502286999999999</v>
      </c>
      <c r="AD38" s="268">
        <v>30.635774999999999</v>
      </c>
      <c r="AE38" s="268">
        <v>30.823833</v>
      </c>
      <c r="AF38" s="268">
        <v>30.928246999999999</v>
      </c>
      <c r="AG38" s="268">
        <v>31.171474</v>
      </c>
      <c r="AH38" s="268">
        <v>31.453327000000002</v>
      </c>
      <c r="AI38" s="268">
        <v>31.703631999999999</v>
      </c>
      <c r="AJ38" s="268">
        <v>31.942637999999999</v>
      </c>
      <c r="AK38" s="222">
        <v>2.9359E-2</v>
      </c>
    </row>
    <row r="39" spans="1:37" ht="15" customHeight="1" x14ac:dyDescent="0.35">
      <c r="A39" s="217" t="s">
        <v>1690</v>
      </c>
      <c r="B39" s="212" t="s">
        <v>1339</v>
      </c>
      <c r="C39" s="267">
        <v>963.78533900000002</v>
      </c>
      <c r="D39" s="267">
        <v>942.87182600000006</v>
      </c>
      <c r="E39" s="267">
        <v>922.28356900000006</v>
      </c>
      <c r="F39" s="267">
        <v>912.94695999999999</v>
      </c>
      <c r="G39" s="267">
        <v>901.60449200000005</v>
      </c>
      <c r="H39" s="267">
        <v>882.098206</v>
      </c>
      <c r="I39" s="267">
        <v>893.34667999999999</v>
      </c>
      <c r="J39" s="267">
        <v>904.90966800000001</v>
      </c>
      <c r="K39" s="267">
        <v>917.48590100000001</v>
      </c>
      <c r="L39" s="267">
        <v>925.66101100000003</v>
      </c>
      <c r="M39" s="267">
        <v>943.69757100000004</v>
      </c>
      <c r="N39" s="267">
        <v>962.40429700000004</v>
      </c>
      <c r="O39" s="267">
        <v>978.06664999999998</v>
      </c>
      <c r="P39" s="267">
        <v>1002.495239</v>
      </c>
      <c r="Q39" s="267">
        <v>1032.2395019999999</v>
      </c>
      <c r="R39" s="267">
        <v>1050.0992429999999</v>
      </c>
      <c r="S39" s="267">
        <v>1069.3172609999999</v>
      </c>
      <c r="T39" s="267">
        <v>1090.64624</v>
      </c>
      <c r="U39" s="267">
        <v>1105.7926030000001</v>
      </c>
      <c r="V39" s="267">
        <v>1118.4331050000001</v>
      </c>
      <c r="W39" s="267">
        <v>1132.3454589999999</v>
      </c>
      <c r="X39" s="267">
        <v>1146.7543949999999</v>
      </c>
      <c r="Y39" s="267">
        <v>1156.7353519999999</v>
      </c>
      <c r="Z39" s="267">
        <v>1167.328491</v>
      </c>
      <c r="AA39" s="267">
        <v>1175.865601</v>
      </c>
      <c r="AB39" s="267">
        <v>1182.0952150000001</v>
      </c>
      <c r="AC39" s="267">
        <v>1187.515625</v>
      </c>
      <c r="AD39" s="267">
        <v>1196.8923339999999</v>
      </c>
      <c r="AE39" s="267">
        <v>1205.814453</v>
      </c>
      <c r="AF39" s="267">
        <v>1209.650879</v>
      </c>
      <c r="AG39" s="267">
        <v>1210.082764</v>
      </c>
      <c r="AH39" s="267">
        <v>1209.075928</v>
      </c>
      <c r="AI39" s="267">
        <v>1210.3786620000001</v>
      </c>
      <c r="AJ39" s="267">
        <v>1208.924072</v>
      </c>
      <c r="AK39" s="230">
        <v>7.7980000000000002E-3</v>
      </c>
    </row>
    <row r="40" spans="1:37" ht="15" customHeight="1" x14ac:dyDescent="0.35"/>
    <row r="41" spans="1:37" ht="15" customHeight="1" x14ac:dyDescent="0.35">
      <c r="B41" s="212" t="s">
        <v>1340</v>
      </c>
    </row>
    <row r="42" spans="1:37" ht="15" customHeight="1" x14ac:dyDescent="0.35">
      <c r="B42" s="212" t="s">
        <v>1341</v>
      </c>
    </row>
    <row r="43" spans="1:37" ht="15" customHeight="1" x14ac:dyDescent="0.35">
      <c r="A43" s="217" t="s">
        <v>1691</v>
      </c>
      <c r="B43" s="202" t="s">
        <v>1319</v>
      </c>
      <c r="C43" s="268">
        <v>738.50585899999999</v>
      </c>
      <c r="D43" s="268">
        <v>729.51794400000006</v>
      </c>
      <c r="E43" s="268">
        <v>737.25744599999996</v>
      </c>
      <c r="F43" s="268">
        <v>727.90704300000004</v>
      </c>
      <c r="G43" s="268">
        <v>723.50225799999998</v>
      </c>
      <c r="H43" s="268">
        <v>700.71997099999999</v>
      </c>
      <c r="I43" s="268">
        <v>696.61321999999996</v>
      </c>
      <c r="J43" s="268">
        <v>689.68798800000002</v>
      </c>
      <c r="K43" s="268">
        <v>678.8125</v>
      </c>
      <c r="L43" s="268">
        <v>677.20654300000001</v>
      </c>
      <c r="M43" s="268">
        <v>660.69592299999999</v>
      </c>
      <c r="N43" s="268">
        <v>648.32781999999997</v>
      </c>
      <c r="O43" s="268">
        <v>634.75366199999996</v>
      </c>
      <c r="P43" s="268">
        <v>624.51727300000005</v>
      </c>
      <c r="Q43" s="268">
        <v>621.60144000000003</v>
      </c>
      <c r="R43" s="268">
        <v>612.64636199999995</v>
      </c>
      <c r="S43" s="268">
        <v>607.20416299999999</v>
      </c>
      <c r="T43" s="268">
        <v>602.07836899999995</v>
      </c>
      <c r="U43" s="268">
        <v>595.74292000000003</v>
      </c>
      <c r="V43" s="268">
        <v>588.16705300000001</v>
      </c>
      <c r="W43" s="268">
        <v>585.37573199999997</v>
      </c>
      <c r="X43" s="268">
        <v>582.88360599999999</v>
      </c>
      <c r="Y43" s="268">
        <v>578.90948500000002</v>
      </c>
      <c r="Z43" s="268">
        <v>576.33233600000005</v>
      </c>
      <c r="AA43" s="268">
        <v>575.92834500000004</v>
      </c>
      <c r="AB43" s="268">
        <v>571.63867200000004</v>
      </c>
      <c r="AC43" s="268">
        <v>570.35546899999997</v>
      </c>
      <c r="AD43" s="268">
        <v>572.363831</v>
      </c>
      <c r="AE43" s="268">
        <v>571.212219</v>
      </c>
      <c r="AF43" s="268">
        <v>575.43029799999999</v>
      </c>
      <c r="AG43" s="268">
        <v>572.00238000000002</v>
      </c>
      <c r="AH43" s="268">
        <v>566.67828399999996</v>
      </c>
      <c r="AI43" s="268">
        <v>565.18090800000004</v>
      </c>
      <c r="AJ43" s="268">
        <v>563.16107199999999</v>
      </c>
      <c r="AK43" s="222">
        <v>-8.0549999999999997E-3</v>
      </c>
    </row>
    <row r="44" spans="1:37" ht="15" customHeight="1" x14ac:dyDescent="0.35">
      <c r="A44" s="217" t="s">
        <v>1692</v>
      </c>
      <c r="B44" s="202" t="s">
        <v>1320</v>
      </c>
      <c r="C44" s="268">
        <v>4.0939690000000004</v>
      </c>
      <c r="D44" s="268">
        <v>7.3239099999999997</v>
      </c>
      <c r="E44" s="268">
        <v>12.397872</v>
      </c>
      <c r="F44" s="268">
        <v>16.959157999999999</v>
      </c>
      <c r="G44" s="268">
        <v>17.207301999999999</v>
      </c>
      <c r="H44" s="268">
        <v>17.387032000000001</v>
      </c>
      <c r="I44" s="268">
        <v>17.671251000000002</v>
      </c>
      <c r="J44" s="268">
        <v>17.658750999999999</v>
      </c>
      <c r="K44" s="268">
        <v>17.741823</v>
      </c>
      <c r="L44" s="268">
        <v>17.533068</v>
      </c>
      <c r="M44" s="268">
        <v>16.607271000000001</v>
      </c>
      <c r="N44" s="268">
        <v>15.946484</v>
      </c>
      <c r="O44" s="268">
        <v>15.199757999999999</v>
      </c>
      <c r="P44" s="268">
        <v>14.717758</v>
      </c>
      <c r="Q44" s="268">
        <v>14.589839</v>
      </c>
      <c r="R44" s="268">
        <v>14.120559999999999</v>
      </c>
      <c r="S44" s="268">
        <v>13.881084</v>
      </c>
      <c r="T44" s="268">
        <v>13.752205</v>
      </c>
      <c r="U44" s="268">
        <v>13.404984000000001</v>
      </c>
      <c r="V44" s="268">
        <v>13.009057</v>
      </c>
      <c r="W44" s="268">
        <v>12.835331999999999</v>
      </c>
      <c r="X44" s="268">
        <v>12.601019000000001</v>
      </c>
      <c r="Y44" s="268">
        <v>12.341155000000001</v>
      </c>
      <c r="Z44" s="268">
        <v>12.152328000000001</v>
      </c>
      <c r="AA44" s="268">
        <v>12.021706</v>
      </c>
      <c r="AB44" s="268">
        <v>11.774743000000001</v>
      </c>
      <c r="AC44" s="268">
        <v>11.56654</v>
      </c>
      <c r="AD44" s="268">
        <v>11.490059</v>
      </c>
      <c r="AE44" s="268">
        <v>11.350389</v>
      </c>
      <c r="AF44" s="268">
        <v>11.410131</v>
      </c>
      <c r="AG44" s="268">
        <v>11.373343</v>
      </c>
      <c r="AH44" s="268">
        <v>11.193054</v>
      </c>
      <c r="AI44" s="268">
        <v>11.056108999999999</v>
      </c>
      <c r="AJ44" s="268">
        <v>10.875774</v>
      </c>
      <c r="AK44" s="222">
        <v>1.2433E-2</v>
      </c>
    </row>
    <row r="45" spans="1:37" ht="15" customHeight="1" x14ac:dyDescent="0.35">
      <c r="A45" s="217" t="s">
        <v>1693</v>
      </c>
      <c r="B45" s="202" t="s">
        <v>1342</v>
      </c>
      <c r="C45" s="268">
        <v>742.59985400000005</v>
      </c>
      <c r="D45" s="268">
        <v>736.841858</v>
      </c>
      <c r="E45" s="268">
        <v>749.65533400000004</v>
      </c>
      <c r="F45" s="268">
        <v>744.86621100000002</v>
      </c>
      <c r="G45" s="268">
        <v>740.70953399999996</v>
      </c>
      <c r="H45" s="268">
        <v>718.10699499999998</v>
      </c>
      <c r="I45" s="268">
        <v>714.28448500000002</v>
      </c>
      <c r="J45" s="268">
        <v>707.34674099999995</v>
      </c>
      <c r="K45" s="268">
        <v>696.55432099999996</v>
      </c>
      <c r="L45" s="268">
        <v>694.73962400000005</v>
      </c>
      <c r="M45" s="268">
        <v>677.303223</v>
      </c>
      <c r="N45" s="268">
        <v>664.27429199999995</v>
      </c>
      <c r="O45" s="268">
        <v>649.95343000000003</v>
      </c>
      <c r="P45" s="268">
        <v>639.23504600000001</v>
      </c>
      <c r="Q45" s="268">
        <v>636.191284</v>
      </c>
      <c r="R45" s="268">
        <v>626.76690699999995</v>
      </c>
      <c r="S45" s="268">
        <v>621.08526600000005</v>
      </c>
      <c r="T45" s="268">
        <v>615.83056599999998</v>
      </c>
      <c r="U45" s="268">
        <v>609.14788799999997</v>
      </c>
      <c r="V45" s="268">
        <v>601.17608600000005</v>
      </c>
      <c r="W45" s="268">
        <v>598.21105999999997</v>
      </c>
      <c r="X45" s="268">
        <v>595.48461899999995</v>
      </c>
      <c r="Y45" s="268">
        <v>591.25061000000005</v>
      </c>
      <c r="Z45" s="268">
        <v>588.48468000000003</v>
      </c>
      <c r="AA45" s="268">
        <v>587.95007299999997</v>
      </c>
      <c r="AB45" s="268">
        <v>583.41339100000005</v>
      </c>
      <c r="AC45" s="268">
        <v>581.92199700000003</v>
      </c>
      <c r="AD45" s="268">
        <v>583.853882</v>
      </c>
      <c r="AE45" s="268">
        <v>582.56262200000003</v>
      </c>
      <c r="AF45" s="268">
        <v>586.84045400000002</v>
      </c>
      <c r="AG45" s="268">
        <v>583.37573199999997</v>
      </c>
      <c r="AH45" s="268">
        <v>577.87133800000004</v>
      </c>
      <c r="AI45" s="268">
        <v>576.23699999999997</v>
      </c>
      <c r="AJ45" s="268">
        <v>574.03686500000003</v>
      </c>
      <c r="AK45" s="222">
        <v>-7.7720000000000003E-3</v>
      </c>
    </row>
    <row r="46" spans="1:37" ht="15" customHeight="1" x14ac:dyDescent="0.35"/>
    <row r="47" spans="1:37" ht="15" customHeight="1" x14ac:dyDescent="0.35">
      <c r="B47" s="212" t="s">
        <v>1343</v>
      </c>
    </row>
    <row r="48" spans="1:37" ht="15" customHeight="1" x14ac:dyDescent="0.35">
      <c r="A48" s="217" t="s">
        <v>1694</v>
      </c>
      <c r="B48" s="202" t="s">
        <v>1323</v>
      </c>
      <c r="C48" s="268">
        <v>74.690758000000002</v>
      </c>
      <c r="D48" s="268">
        <v>73.341819999999998</v>
      </c>
      <c r="E48" s="268">
        <v>74.241660999999993</v>
      </c>
      <c r="F48" s="268">
        <v>73.692458999999999</v>
      </c>
      <c r="G48" s="268">
        <v>73.836860999999999</v>
      </c>
      <c r="H48" s="268">
        <v>72.043243000000004</v>
      </c>
      <c r="I48" s="268">
        <v>71.854263000000003</v>
      </c>
      <c r="J48" s="268">
        <v>71.53228</v>
      </c>
      <c r="K48" s="268">
        <v>70.586578000000003</v>
      </c>
      <c r="L48" s="268">
        <v>70.474509999999995</v>
      </c>
      <c r="M48" s="268">
        <v>70.425171000000006</v>
      </c>
      <c r="N48" s="268">
        <v>72.763367000000002</v>
      </c>
      <c r="O48" s="268">
        <v>73.604500000000002</v>
      </c>
      <c r="P48" s="268">
        <v>78.055915999999996</v>
      </c>
      <c r="Q48" s="268">
        <v>79.249199000000004</v>
      </c>
      <c r="R48" s="268">
        <v>79.152671999999995</v>
      </c>
      <c r="S48" s="268">
        <v>80.996459999999999</v>
      </c>
      <c r="T48" s="268">
        <v>83.375731999999999</v>
      </c>
      <c r="U48" s="268">
        <v>83.716507000000007</v>
      </c>
      <c r="V48" s="268">
        <v>84.246787999999995</v>
      </c>
      <c r="W48" s="268">
        <v>84.533530999999996</v>
      </c>
      <c r="X48" s="268">
        <v>83.957802000000001</v>
      </c>
      <c r="Y48" s="268">
        <v>82.232429999999994</v>
      </c>
      <c r="Z48" s="268">
        <v>80.581383000000002</v>
      </c>
      <c r="AA48" s="268">
        <v>77.154777999999993</v>
      </c>
      <c r="AB48" s="268">
        <v>73.798339999999996</v>
      </c>
      <c r="AC48" s="268">
        <v>69.977760000000004</v>
      </c>
      <c r="AD48" s="268">
        <v>67.859459000000001</v>
      </c>
      <c r="AE48" s="268">
        <v>65.927963000000005</v>
      </c>
      <c r="AF48" s="268">
        <v>61.088954999999999</v>
      </c>
      <c r="AG48" s="268">
        <v>60.745933999999998</v>
      </c>
      <c r="AH48" s="268">
        <v>60.249099999999999</v>
      </c>
      <c r="AI48" s="268">
        <v>60.103127000000001</v>
      </c>
      <c r="AJ48" s="268">
        <v>59.910187000000001</v>
      </c>
      <c r="AK48" s="222">
        <v>-6.3010000000000002E-3</v>
      </c>
    </row>
    <row r="49" spans="1:37" ht="15" customHeight="1" x14ac:dyDescent="0.35">
      <c r="A49" s="217" t="s">
        <v>1695</v>
      </c>
      <c r="B49" s="202" t="s">
        <v>1324</v>
      </c>
      <c r="C49" s="268">
        <v>0.43530200000000002</v>
      </c>
      <c r="D49" s="268">
        <v>0.57321699999999998</v>
      </c>
      <c r="E49" s="268">
        <v>2.3553980000000001</v>
      </c>
      <c r="F49" s="268">
        <v>3.2521749999999998</v>
      </c>
      <c r="G49" s="268">
        <v>4.7341829999999998</v>
      </c>
      <c r="H49" s="268">
        <v>6.2428559999999997</v>
      </c>
      <c r="I49" s="268">
        <v>6.441173</v>
      </c>
      <c r="J49" s="268">
        <v>7.1252209999999998</v>
      </c>
      <c r="K49" s="268">
        <v>7.7006500000000004</v>
      </c>
      <c r="L49" s="268">
        <v>7.749123</v>
      </c>
      <c r="M49" s="268">
        <v>7.7949089999999996</v>
      </c>
      <c r="N49" s="268">
        <v>7.5635649999999996</v>
      </c>
      <c r="O49" s="268">
        <v>7.75861</v>
      </c>
      <c r="P49" s="268">
        <v>7.8967850000000004</v>
      </c>
      <c r="Q49" s="268">
        <v>8.1672239999999992</v>
      </c>
      <c r="R49" s="268">
        <v>7.9401299999999999</v>
      </c>
      <c r="S49" s="268">
        <v>8.2335530000000006</v>
      </c>
      <c r="T49" s="268">
        <v>8.6583070000000006</v>
      </c>
      <c r="U49" s="268">
        <v>9.1001259999999995</v>
      </c>
      <c r="V49" s="268">
        <v>9.6016569999999994</v>
      </c>
      <c r="W49" s="268">
        <v>9.9692969999999992</v>
      </c>
      <c r="X49" s="268">
        <v>10.555088</v>
      </c>
      <c r="Y49" s="268">
        <v>11.198542</v>
      </c>
      <c r="Z49" s="268">
        <v>11.919636000000001</v>
      </c>
      <c r="AA49" s="268">
        <v>12.590922000000001</v>
      </c>
      <c r="AB49" s="268">
        <v>13.319388</v>
      </c>
      <c r="AC49" s="268">
        <v>14.114932</v>
      </c>
      <c r="AD49" s="268">
        <v>15.012694</v>
      </c>
      <c r="AE49" s="268">
        <v>15.977035000000001</v>
      </c>
      <c r="AF49" s="268">
        <v>17.065836000000001</v>
      </c>
      <c r="AG49" s="268">
        <v>18.186989000000001</v>
      </c>
      <c r="AH49" s="268">
        <v>19.395030999999999</v>
      </c>
      <c r="AI49" s="268">
        <v>20.758989</v>
      </c>
      <c r="AJ49" s="268">
        <v>22.257470999999999</v>
      </c>
      <c r="AK49" s="222">
        <v>0.121143</v>
      </c>
    </row>
    <row r="50" spans="1:37" ht="15" customHeight="1" x14ac:dyDescent="0.35">
      <c r="A50" s="217" t="s">
        <v>1696</v>
      </c>
      <c r="B50" s="202" t="s">
        <v>1325</v>
      </c>
      <c r="C50" s="268">
        <v>0.261181</v>
      </c>
      <c r="D50" s="268">
        <v>0.32823999999999998</v>
      </c>
      <c r="E50" s="268">
        <v>0.67420800000000003</v>
      </c>
      <c r="F50" s="268">
        <v>1.136976</v>
      </c>
      <c r="G50" s="268">
        <v>2.0297689999999999</v>
      </c>
      <c r="H50" s="268">
        <v>2.9532919999999998</v>
      </c>
      <c r="I50" s="268">
        <v>3.104241</v>
      </c>
      <c r="J50" s="268">
        <v>3.5282170000000002</v>
      </c>
      <c r="K50" s="268">
        <v>3.9079229999999998</v>
      </c>
      <c r="L50" s="268">
        <v>3.9339499999999998</v>
      </c>
      <c r="M50" s="268">
        <v>3.9613879999999999</v>
      </c>
      <c r="N50" s="268">
        <v>3.8358249999999998</v>
      </c>
      <c r="O50" s="268">
        <v>3.924801</v>
      </c>
      <c r="P50" s="268">
        <v>3.9736899999999999</v>
      </c>
      <c r="Q50" s="268">
        <v>4.0613190000000001</v>
      </c>
      <c r="R50" s="268">
        <v>3.8602989999999999</v>
      </c>
      <c r="S50" s="268">
        <v>3.9178269999999999</v>
      </c>
      <c r="T50" s="268">
        <v>4.0229869999999996</v>
      </c>
      <c r="U50" s="268">
        <v>4.1137579999999998</v>
      </c>
      <c r="V50" s="268">
        <v>4.2101850000000001</v>
      </c>
      <c r="W50" s="268">
        <v>4.2137469999999997</v>
      </c>
      <c r="X50" s="268">
        <v>4.2840920000000002</v>
      </c>
      <c r="Y50" s="268">
        <v>4.3570390000000003</v>
      </c>
      <c r="Z50" s="268">
        <v>4.432334</v>
      </c>
      <c r="AA50" s="268">
        <v>4.4540769999999998</v>
      </c>
      <c r="AB50" s="268">
        <v>4.4782310000000001</v>
      </c>
      <c r="AC50" s="268">
        <v>4.5138749999999996</v>
      </c>
      <c r="AD50" s="268">
        <v>4.5581709999999998</v>
      </c>
      <c r="AE50" s="268">
        <v>4.5889860000000002</v>
      </c>
      <c r="AF50" s="268">
        <v>4.6273369999999998</v>
      </c>
      <c r="AG50" s="268">
        <v>4.6640459999999999</v>
      </c>
      <c r="AH50" s="268">
        <v>4.68804</v>
      </c>
      <c r="AI50" s="268">
        <v>4.7254199999999997</v>
      </c>
      <c r="AJ50" s="268">
        <v>4.7800120000000001</v>
      </c>
      <c r="AK50" s="222">
        <v>8.7304000000000007E-2</v>
      </c>
    </row>
    <row r="51" spans="1:37" ht="15" customHeight="1" x14ac:dyDescent="0.35">
      <c r="A51" s="217" t="s">
        <v>1697</v>
      </c>
      <c r="B51" s="202" t="s">
        <v>1326</v>
      </c>
      <c r="C51" s="268">
        <v>0.14510100000000001</v>
      </c>
      <c r="D51" s="268">
        <v>0.27548699999999998</v>
      </c>
      <c r="E51" s="268">
        <v>0.58405799999999997</v>
      </c>
      <c r="F51" s="268">
        <v>0.97292500000000004</v>
      </c>
      <c r="G51" s="268">
        <v>1.717986</v>
      </c>
      <c r="H51" s="268">
        <v>2.4970659999999998</v>
      </c>
      <c r="I51" s="268">
        <v>2.6279669999999999</v>
      </c>
      <c r="J51" s="268">
        <v>2.9904410000000001</v>
      </c>
      <c r="K51" s="268">
        <v>3.3200919999999998</v>
      </c>
      <c r="L51" s="268">
        <v>3.3524229999999999</v>
      </c>
      <c r="M51" s="268">
        <v>3.3862779999999999</v>
      </c>
      <c r="N51" s="268">
        <v>3.2959489999999998</v>
      </c>
      <c r="O51" s="268">
        <v>3.3829889999999998</v>
      </c>
      <c r="P51" s="268">
        <v>3.4384730000000001</v>
      </c>
      <c r="Q51" s="268">
        <v>3.524966</v>
      </c>
      <c r="R51" s="268">
        <v>3.3795109999999999</v>
      </c>
      <c r="S51" s="268">
        <v>3.4373770000000001</v>
      </c>
      <c r="T51" s="268">
        <v>3.5320659999999999</v>
      </c>
      <c r="U51" s="268">
        <v>3.611024</v>
      </c>
      <c r="V51" s="268">
        <v>3.6914799999999999</v>
      </c>
      <c r="W51" s="268">
        <v>3.696895</v>
      </c>
      <c r="X51" s="268">
        <v>3.7518989999999999</v>
      </c>
      <c r="Y51" s="268">
        <v>3.8069739999999999</v>
      </c>
      <c r="Z51" s="268">
        <v>3.8630100000000001</v>
      </c>
      <c r="AA51" s="268">
        <v>3.8738299999999999</v>
      </c>
      <c r="AB51" s="268">
        <v>3.8849499999999999</v>
      </c>
      <c r="AC51" s="268">
        <v>3.9047160000000001</v>
      </c>
      <c r="AD51" s="268">
        <v>3.931743</v>
      </c>
      <c r="AE51" s="268">
        <v>3.9435570000000002</v>
      </c>
      <c r="AF51" s="268">
        <v>3.960877</v>
      </c>
      <c r="AG51" s="268">
        <v>3.975762</v>
      </c>
      <c r="AH51" s="268">
        <v>3.9773860000000001</v>
      </c>
      <c r="AI51" s="268">
        <v>3.9883850000000001</v>
      </c>
      <c r="AJ51" s="268">
        <v>4.011558</v>
      </c>
      <c r="AK51" s="222">
        <v>8.7302000000000005E-2</v>
      </c>
    </row>
    <row r="52" spans="1:37" ht="15" customHeight="1" x14ac:dyDescent="0.35">
      <c r="A52" s="217" t="s">
        <v>1698</v>
      </c>
      <c r="B52" s="202" t="s">
        <v>1327</v>
      </c>
      <c r="C52" s="268">
        <v>1.3336809999999999</v>
      </c>
      <c r="D52" s="268">
        <v>2.6480480000000002</v>
      </c>
      <c r="E52" s="268">
        <v>3.5439820000000002</v>
      </c>
      <c r="F52" s="268">
        <v>4.1206579999999997</v>
      </c>
      <c r="G52" s="268">
        <v>5.8187239999999996</v>
      </c>
      <c r="H52" s="268">
        <v>6.7047600000000003</v>
      </c>
      <c r="I52" s="268">
        <v>7.1624819999999998</v>
      </c>
      <c r="J52" s="268">
        <v>7.603847</v>
      </c>
      <c r="K52" s="268">
        <v>8.2188929999999996</v>
      </c>
      <c r="L52" s="268">
        <v>8.2641329999999993</v>
      </c>
      <c r="M52" s="268">
        <v>8.3026990000000005</v>
      </c>
      <c r="N52" s="268">
        <v>8.2275030000000005</v>
      </c>
      <c r="O52" s="268">
        <v>8.3889209999999999</v>
      </c>
      <c r="P52" s="268">
        <v>8.5605949999999993</v>
      </c>
      <c r="Q52" s="268">
        <v>8.7373619999999992</v>
      </c>
      <c r="R52" s="268">
        <v>8.9280690000000007</v>
      </c>
      <c r="S52" s="268">
        <v>9.1357590000000002</v>
      </c>
      <c r="T52" s="268">
        <v>9.3839590000000008</v>
      </c>
      <c r="U52" s="268">
        <v>9.6262419999999995</v>
      </c>
      <c r="V52" s="268">
        <v>9.9191389999999995</v>
      </c>
      <c r="W52" s="268">
        <v>10.286429999999999</v>
      </c>
      <c r="X52" s="268">
        <v>10.405898000000001</v>
      </c>
      <c r="Y52" s="268">
        <v>10.753332</v>
      </c>
      <c r="Z52" s="268">
        <v>11.146909000000001</v>
      </c>
      <c r="AA52" s="268">
        <v>11.493627</v>
      </c>
      <c r="AB52" s="268">
        <v>11.83914</v>
      </c>
      <c r="AC52" s="268">
        <v>12.242684000000001</v>
      </c>
      <c r="AD52" s="268">
        <v>12.703949</v>
      </c>
      <c r="AE52" s="268">
        <v>13.1479</v>
      </c>
      <c r="AF52" s="268">
        <v>13.677849</v>
      </c>
      <c r="AG52" s="268">
        <v>14.212403</v>
      </c>
      <c r="AH52" s="268">
        <v>14.740543000000001</v>
      </c>
      <c r="AI52" s="268">
        <v>15.344917000000001</v>
      </c>
      <c r="AJ52" s="268">
        <v>16.022687999999999</v>
      </c>
      <c r="AK52" s="222">
        <v>5.7868000000000003E-2</v>
      </c>
    </row>
    <row r="53" spans="1:37" ht="15" customHeight="1" x14ac:dyDescent="0.35">
      <c r="A53" s="217" t="s">
        <v>1699</v>
      </c>
      <c r="B53" s="202" t="s">
        <v>1328</v>
      </c>
      <c r="C53" s="268">
        <v>0.72725099999999998</v>
      </c>
      <c r="D53" s="268">
        <v>1.6364970000000001</v>
      </c>
      <c r="E53" s="268">
        <v>2.20838</v>
      </c>
      <c r="F53" s="268">
        <v>2.6008490000000002</v>
      </c>
      <c r="G53" s="268">
        <v>3.5857320000000001</v>
      </c>
      <c r="H53" s="268">
        <v>4.0643010000000004</v>
      </c>
      <c r="I53" s="268">
        <v>4.301946</v>
      </c>
      <c r="J53" s="268">
        <v>4.5411530000000004</v>
      </c>
      <c r="K53" s="268">
        <v>4.8902200000000002</v>
      </c>
      <c r="L53" s="268">
        <v>4.899203</v>
      </c>
      <c r="M53" s="268">
        <v>4.9082980000000003</v>
      </c>
      <c r="N53" s="268">
        <v>4.8501000000000003</v>
      </c>
      <c r="O53" s="268">
        <v>4.9303850000000002</v>
      </c>
      <c r="P53" s="268">
        <v>5.0075250000000002</v>
      </c>
      <c r="Q53" s="268">
        <v>5.0803440000000002</v>
      </c>
      <c r="R53" s="268">
        <v>5.1584289999999999</v>
      </c>
      <c r="S53" s="268">
        <v>5.2379879999999996</v>
      </c>
      <c r="T53" s="268">
        <v>5.3391149999999996</v>
      </c>
      <c r="U53" s="268">
        <v>5.4288939999999997</v>
      </c>
      <c r="V53" s="268">
        <v>5.5455180000000004</v>
      </c>
      <c r="W53" s="268">
        <v>5.6984060000000003</v>
      </c>
      <c r="X53" s="268">
        <v>5.7093619999999996</v>
      </c>
      <c r="Y53" s="268">
        <v>5.8395159999999997</v>
      </c>
      <c r="Z53" s="268">
        <v>5.9932809999999996</v>
      </c>
      <c r="AA53" s="268">
        <v>6.1070880000000001</v>
      </c>
      <c r="AB53" s="268">
        <v>6.2273059999999996</v>
      </c>
      <c r="AC53" s="268">
        <v>6.3645019999999999</v>
      </c>
      <c r="AD53" s="268">
        <v>6.5193669999999999</v>
      </c>
      <c r="AE53" s="268">
        <v>6.661994</v>
      </c>
      <c r="AF53" s="268">
        <v>6.8339559999999997</v>
      </c>
      <c r="AG53" s="268">
        <v>7.0131329999999998</v>
      </c>
      <c r="AH53" s="268">
        <v>7.1858389999999996</v>
      </c>
      <c r="AI53" s="268">
        <v>7.3865309999999997</v>
      </c>
      <c r="AJ53" s="268">
        <v>7.6227080000000003</v>
      </c>
      <c r="AK53" s="222">
        <v>4.9255E-2</v>
      </c>
    </row>
    <row r="54" spans="1:37" ht="15" customHeight="1" x14ac:dyDescent="0.35">
      <c r="A54" s="217" t="s">
        <v>1700</v>
      </c>
      <c r="B54" s="202" t="s">
        <v>1329</v>
      </c>
      <c r="C54" s="268">
        <v>0</v>
      </c>
      <c r="D54" s="268">
        <v>0</v>
      </c>
      <c r="E54" s="268">
        <v>0</v>
      </c>
      <c r="F54" s="268">
        <v>0</v>
      </c>
      <c r="G54" s="268">
        <v>0</v>
      </c>
      <c r="H54" s="268">
        <v>0</v>
      </c>
      <c r="I54" s="268">
        <v>0</v>
      </c>
      <c r="J54" s="268">
        <v>0</v>
      </c>
      <c r="K54" s="268">
        <v>0</v>
      </c>
      <c r="L54" s="268">
        <v>1.5139999999999999E-3</v>
      </c>
      <c r="M54" s="268">
        <v>1.9090000000000001E-3</v>
      </c>
      <c r="N54" s="268">
        <v>2.4199999999999998E-3</v>
      </c>
      <c r="O54" s="268">
        <v>3.0439999999999998E-3</v>
      </c>
      <c r="P54" s="268">
        <v>4.9680000000000002E-3</v>
      </c>
      <c r="Q54" s="268">
        <v>6.7019999999999996E-3</v>
      </c>
      <c r="R54" s="268">
        <v>8.1679999999999999E-3</v>
      </c>
      <c r="S54" s="268">
        <v>9.7800000000000005E-3</v>
      </c>
      <c r="T54" s="268">
        <v>1.1624000000000001E-2</v>
      </c>
      <c r="U54" s="268">
        <v>1.3642E-2</v>
      </c>
      <c r="V54" s="268">
        <v>1.5828999999999999E-2</v>
      </c>
      <c r="W54" s="268">
        <v>1.8284000000000002E-2</v>
      </c>
      <c r="X54" s="268">
        <v>2.0809999999999999E-2</v>
      </c>
      <c r="Y54" s="268">
        <v>2.3296000000000001E-2</v>
      </c>
      <c r="Z54" s="268">
        <v>2.5729999999999999E-2</v>
      </c>
      <c r="AA54" s="268">
        <v>2.7942000000000002E-2</v>
      </c>
      <c r="AB54" s="268">
        <v>2.9773999999999998E-2</v>
      </c>
      <c r="AC54" s="268">
        <v>3.1406999999999997E-2</v>
      </c>
      <c r="AD54" s="268">
        <v>3.3001000000000003E-2</v>
      </c>
      <c r="AE54" s="268">
        <v>3.4206E-2</v>
      </c>
      <c r="AF54" s="268">
        <v>3.5317000000000001E-2</v>
      </c>
      <c r="AG54" s="268">
        <v>3.6117000000000003E-2</v>
      </c>
      <c r="AH54" s="268">
        <v>3.6653999999999999E-2</v>
      </c>
      <c r="AI54" s="268">
        <v>3.7261000000000002E-2</v>
      </c>
      <c r="AJ54" s="268">
        <v>3.7728999999999999E-2</v>
      </c>
      <c r="AK54" s="222" t="s">
        <v>779</v>
      </c>
    </row>
    <row r="55" spans="1:37" ht="15" customHeight="1" x14ac:dyDescent="0.35">
      <c r="A55" s="217" t="s">
        <v>1701</v>
      </c>
      <c r="B55" s="202" t="s">
        <v>1330</v>
      </c>
      <c r="C55" s="268">
        <v>5.1159749999999997</v>
      </c>
      <c r="D55" s="268">
        <v>5.2916550000000004</v>
      </c>
      <c r="E55" s="268">
        <v>5.6167100000000003</v>
      </c>
      <c r="F55" s="268">
        <v>6.2461830000000003</v>
      </c>
      <c r="G55" s="268">
        <v>6.4554489999999998</v>
      </c>
      <c r="H55" s="268">
        <v>6.6024580000000004</v>
      </c>
      <c r="I55" s="268">
        <v>7.0144859999999998</v>
      </c>
      <c r="J55" s="268">
        <v>7.4787179999999998</v>
      </c>
      <c r="K55" s="268">
        <v>7.554932</v>
      </c>
      <c r="L55" s="268">
        <v>8.0391300000000001</v>
      </c>
      <c r="M55" s="268">
        <v>8.3703350000000007</v>
      </c>
      <c r="N55" s="268">
        <v>8.713673</v>
      </c>
      <c r="O55" s="268">
        <v>9.0402079999999998</v>
      </c>
      <c r="P55" s="268">
        <v>9.3838190000000008</v>
      </c>
      <c r="Q55" s="268">
        <v>9.9529789999999991</v>
      </c>
      <c r="R55" s="268">
        <v>10.378436000000001</v>
      </c>
      <c r="S55" s="268">
        <v>10.886544000000001</v>
      </c>
      <c r="T55" s="268">
        <v>11.35993</v>
      </c>
      <c r="U55" s="268">
        <v>11.76493</v>
      </c>
      <c r="V55" s="268">
        <v>12.136828</v>
      </c>
      <c r="W55" s="268">
        <v>12.551361999999999</v>
      </c>
      <c r="X55" s="268">
        <v>13.000356999999999</v>
      </c>
      <c r="Y55" s="268">
        <v>13.402877999999999</v>
      </c>
      <c r="Z55" s="268">
        <v>13.84459</v>
      </c>
      <c r="AA55" s="268">
        <v>14.300831000000001</v>
      </c>
      <c r="AB55" s="268">
        <v>14.696531</v>
      </c>
      <c r="AC55" s="268">
        <v>15.142091000000001</v>
      </c>
      <c r="AD55" s="268">
        <v>15.706072000000001</v>
      </c>
      <c r="AE55" s="268">
        <v>16.258410999999999</v>
      </c>
      <c r="AF55" s="268">
        <v>16.945004000000001</v>
      </c>
      <c r="AG55" s="268">
        <v>17.560593000000001</v>
      </c>
      <c r="AH55" s="268">
        <v>18.189336999999998</v>
      </c>
      <c r="AI55" s="268">
        <v>18.949379</v>
      </c>
      <c r="AJ55" s="268">
        <v>19.749404999999999</v>
      </c>
      <c r="AK55" s="222">
        <v>4.2014999999999997E-2</v>
      </c>
    </row>
    <row r="56" spans="1:37" ht="15" customHeight="1" x14ac:dyDescent="0.35">
      <c r="A56" s="217" t="s">
        <v>1702</v>
      </c>
      <c r="B56" s="202" t="s">
        <v>1331</v>
      </c>
      <c r="C56" s="268">
        <v>1.154377</v>
      </c>
      <c r="D56" s="268">
        <v>9.3312999999999993E-2</v>
      </c>
      <c r="E56" s="268">
        <v>9.3938999999999995E-2</v>
      </c>
      <c r="F56" s="268">
        <v>9.3182000000000001E-2</v>
      </c>
      <c r="G56" s="268">
        <v>9.3023999999999996E-2</v>
      </c>
      <c r="H56" s="268">
        <v>9.0774999999999995E-2</v>
      </c>
      <c r="I56" s="268">
        <v>9.0624999999999997E-2</v>
      </c>
      <c r="J56" s="268">
        <v>9.0364E-2</v>
      </c>
      <c r="K56" s="268">
        <v>8.9921000000000001E-2</v>
      </c>
      <c r="L56" s="268">
        <v>9.0120000000000006E-2</v>
      </c>
      <c r="M56" s="268">
        <v>8.8558999999999999E-2</v>
      </c>
      <c r="N56" s="268">
        <v>8.7606000000000003E-2</v>
      </c>
      <c r="O56" s="268">
        <v>8.6195999999999995E-2</v>
      </c>
      <c r="P56" s="268">
        <v>8.5868E-2</v>
      </c>
      <c r="Q56" s="268">
        <v>8.6088999999999999E-2</v>
      </c>
      <c r="R56" s="268">
        <v>8.5347000000000006E-2</v>
      </c>
      <c r="S56" s="268">
        <v>8.5426000000000002E-2</v>
      </c>
      <c r="T56" s="268">
        <v>8.5632E-2</v>
      </c>
      <c r="U56" s="268">
        <v>8.5476999999999997E-2</v>
      </c>
      <c r="V56" s="268">
        <v>8.5073999999999997E-2</v>
      </c>
      <c r="W56" s="268">
        <v>8.5184999999999997E-2</v>
      </c>
      <c r="X56" s="268">
        <v>8.5236000000000006E-2</v>
      </c>
      <c r="Y56" s="268">
        <v>8.5040000000000004E-2</v>
      </c>
      <c r="Z56" s="268">
        <v>8.4994E-2</v>
      </c>
      <c r="AA56" s="268">
        <v>8.4751999999999994E-2</v>
      </c>
      <c r="AB56" s="268">
        <v>8.4107000000000001E-2</v>
      </c>
      <c r="AC56" s="268">
        <v>8.3735000000000004E-2</v>
      </c>
      <c r="AD56" s="268">
        <v>8.3960000000000007E-2</v>
      </c>
      <c r="AE56" s="268">
        <v>8.3957000000000004E-2</v>
      </c>
      <c r="AF56" s="268">
        <v>8.4153000000000006E-2</v>
      </c>
      <c r="AG56" s="268">
        <v>8.4069000000000005E-2</v>
      </c>
      <c r="AH56" s="268">
        <v>8.3770999999999998E-2</v>
      </c>
      <c r="AI56" s="268">
        <v>8.3968000000000001E-2</v>
      </c>
      <c r="AJ56" s="268">
        <v>8.4112999999999993E-2</v>
      </c>
      <c r="AK56" s="222">
        <v>-3.2390000000000001E-3</v>
      </c>
    </row>
    <row r="57" spans="1:37" ht="15" customHeight="1" x14ac:dyDescent="0.35">
      <c r="A57" s="217" t="s">
        <v>1703</v>
      </c>
      <c r="B57" s="202" t="s">
        <v>1332</v>
      </c>
      <c r="C57" s="268">
        <v>0.51571900000000004</v>
      </c>
      <c r="D57" s="268">
        <v>0.50992000000000004</v>
      </c>
      <c r="E57" s="268">
        <v>0.51598699999999997</v>
      </c>
      <c r="F57" s="268">
        <v>0.51257900000000001</v>
      </c>
      <c r="G57" s="268">
        <v>0.51193699999999998</v>
      </c>
      <c r="H57" s="268">
        <v>0.499639</v>
      </c>
      <c r="I57" s="268">
        <v>0.49890299999999999</v>
      </c>
      <c r="J57" s="268">
        <v>0.49750800000000001</v>
      </c>
      <c r="K57" s="268">
        <v>0.49541400000000002</v>
      </c>
      <c r="L57" s="268">
        <v>0.49662299999999998</v>
      </c>
      <c r="M57" s="268">
        <v>0.48824699999999999</v>
      </c>
      <c r="N57" s="268">
        <v>0.48319600000000001</v>
      </c>
      <c r="O57" s="268">
        <v>0.475665</v>
      </c>
      <c r="P57" s="268">
        <v>0.47404200000000002</v>
      </c>
      <c r="Q57" s="268">
        <v>0.47549400000000003</v>
      </c>
      <c r="R57" s="268">
        <v>0.47161399999999998</v>
      </c>
      <c r="S57" s="268">
        <v>0.47218500000000002</v>
      </c>
      <c r="T57" s="268">
        <v>0.47347299999999998</v>
      </c>
      <c r="U57" s="268">
        <v>0.47278500000000001</v>
      </c>
      <c r="V57" s="268">
        <v>0.47073799999999999</v>
      </c>
      <c r="W57" s="268">
        <v>0.47149000000000002</v>
      </c>
      <c r="X57" s="268">
        <v>0.47194999999999998</v>
      </c>
      <c r="Y57" s="268">
        <v>0.471082</v>
      </c>
      <c r="Z57" s="268">
        <v>0.47103499999999998</v>
      </c>
      <c r="AA57" s="268">
        <v>0.469918</v>
      </c>
      <c r="AB57" s="268">
        <v>0.466665</v>
      </c>
      <c r="AC57" s="268">
        <v>0.46481099999999997</v>
      </c>
      <c r="AD57" s="268">
        <v>0.46622200000000003</v>
      </c>
      <c r="AE57" s="268">
        <v>0.46640999999999999</v>
      </c>
      <c r="AF57" s="268">
        <v>0.467723</v>
      </c>
      <c r="AG57" s="268">
        <v>0.46744599999999997</v>
      </c>
      <c r="AH57" s="268">
        <v>0.46605099999999999</v>
      </c>
      <c r="AI57" s="268">
        <v>0.467279</v>
      </c>
      <c r="AJ57" s="268">
        <v>0.46822000000000003</v>
      </c>
      <c r="AK57" s="222">
        <v>-2.663E-3</v>
      </c>
    </row>
    <row r="58" spans="1:37" ht="15" customHeight="1" x14ac:dyDescent="0.35">
      <c r="A58" s="217" t="s">
        <v>1704</v>
      </c>
      <c r="B58" s="202" t="s">
        <v>1333</v>
      </c>
      <c r="C58" s="268">
        <v>0.21947800000000001</v>
      </c>
      <c r="D58" s="268">
        <v>0.24140200000000001</v>
      </c>
      <c r="E58" s="268">
        <v>0.242593</v>
      </c>
      <c r="F58" s="268">
        <v>0.24643699999999999</v>
      </c>
      <c r="G58" s="268">
        <v>0.243008</v>
      </c>
      <c r="H58" s="268">
        <v>0.23309299999999999</v>
      </c>
      <c r="I58" s="268">
        <v>0.23398099999999999</v>
      </c>
      <c r="J58" s="268">
        <v>0.23356499999999999</v>
      </c>
      <c r="K58" s="268">
        <v>0.22891900000000001</v>
      </c>
      <c r="L58" s="268">
        <v>0.23471500000000001</v>
      </c>
      <c r="M58" s="268">
        <v>0.23576</v>
      </c>
      <c r="N58" s="268">
        <v>0.23635600000000001</v>
      </c>
      <c r="O58" s="268">
        <v>0.23924599999999999</v>
      </c>
      <c r="P58" s="268">
        <v>0.24226</v>
      </c>
      <c r="Q58" s="268">
        <v>0.248664</v>
      </c>
      <c r="R58" s="268">
        <v>0.25114900000000001</v>
      </c>
      <c r="S58" s="268">
        <v>0.25336500000000001</v>
      </c>
      <c r="T58" s="268">
        <v>0.26041500000000001</v>
      </c>
      <c r="U58" s="268">
        <v>0.26503599999999999</v>
      </c>
      <c r="V58" s="268">
        <v>0.26967999999999998</v>
      </c>
      <c r="W58" s="268">
        <v>0.27457399999999998</v>
      </c>
      <c r="X58" s="268">
        <v>0.28064499999999998</v>
      </c>
      <c r="Y58" s="268">
        <v>0.28777799999999998</v>
      </c>
      <c r="Z58" s="268">
        <v>0.29511199999999999</v>
      </c>
      <c r="AA58" s="268">
        <v>0.30041499999999999</v>
      </c>
      <c r="AB58" s="268">
        <v>0.30985099999999999</v>
      </c>
      <c r="AC58" s="268">
        <v>0.31663799999999998</v>
      </c>
      <c r="AD58" s="268">
        <v>0.324571</v>
      </c>
      <c r="AE58" s="268">
        <v>0.33280300000000002</v>
      </c>
      <c r="AF58" s="268">
        <v>0.34281499999999998</v>
      </c>
      <c r="AG58" s="268">
        <v>0.35162199999999999</v>
      </c>
      <c r="AH58" s="268">
        <v>0.36138100000000001</v>
      </c>
      <c r="AI58" s="268">
        <v>0.37195499999999998</v>
      </c>
      <c r="AJ58" s="268">
        <v>0.38286700000000001</v>
      </c>
      <c r="AK58" s="222">
        <v>1.4518E-2</v>
      </c>
    </row>
    <row r="59" spans="1:37" ht="15" customHeight="1" x14ac:dyDescent="0.35">
      <c r="A59" s="217" t="s">
        <v>1705</v>
      </c>
      <c r="B59" s="202" t="s">
        <v>1334</v>
      </c>
      <c r="C59" s="268">
        <v>0.32584400000000002</v>
      </c>
      <c r="D59" s="268">
        <v>0.32711099999999999</v>
      </c>
      <c r="E59" s="268">
        <v>0.33184900000000001</v>
      </c>
      <c r="F59" s="268">
        <v>0.32971</v>
      </c>
      <c r="G59" s="268">
        <v>0.32930799999999999</v>
      </c>
      <c r="H59" s="268">
        <v>0.32139299999999998</v>
      </c>
      <c r="I59" s="268">
        <v>0.32091799999999998</v>
      </c>
      <c r="J59" s="268">
        <v>0.32001099999999999</v>
      </c>
      <c r="K59" s="268">
        <v>0.31865599999999999</v>
      </c>
      <c r="L59" s="268">
        <v>0.31936100000000001</v>
      </c>
      <c r="M59" s="268">
        <v>0.31386700000000001</v>
      </c>
      <c r="N59" s="268">
        <v>0.310589</v>
      </c>
      <c r="O59" s="268">
        <v>0.30566700000000002</v>
      </c>
      <c r="P59" s="268">
        <v>0.30461100000000002</v>
      </c>
      <c r="Q59" s="268">
        <v>0.30547800000000003</v>
      </c>
      <c r="R59" s="268">
        <v>0.30293300000000001</v>
      </c>
      <c r="S59" s="268">
        <v>0.303315</v>
      </c>
      <c r="T59" s="268">
        <v>0.304091</v>
      </c>
      <c r="U59" s="268">
        <v>0.30360500000000001</v>
      </c>
      <c r="V59" s="268">
        <v>0.30223800000000001</v>
      </c>
      <c r="W59" s="268">
        <v>0.302705</v>
      </c>
      <c r="X59" s="268">
        <v>0.30295100000000003</v>
      </c>
      <c r="Y59" s="268">
        <v>0.30231599999999997</v>
      </c>
      <c r="Z59" s="268">
        <v>0.30222199999999999</v>
      </c>
      <c r="AA59" s="268">
        <v>0.30144500000000002</v>
      </c>
      <c r="AB59" s="268">
        <v>0.29920799999999997</v>
      </c>
      <c r="AC59" s="268">
        <v>0.29795199999999999</v>
      </c>
      <c r="AD59" s="268">
        <v>0.29881000000000002</v>
      </c>
      <c r="AE59" s="268">
        <v>0.29886600000000002</v>
      </c>
      <c r="AF59" s="268">
        <v>0.29963400000000001</v>
      </c>
      <c r="AG59" s="268">
        <v>0.29939900000000003</v>
      </c>
      <c r="AH59" s="268">
        <v>0.29841299999999998</v>
      </c>
      <c r="AI59" s="268">
        <v>0.29918499999999998</v>
      </c>
      <c r="AJ59" s="268">
        <v>0.29976900000000001</v>
      </c>
      <c r="AK59" s="222">
        <v>-2.7239999999999999E-3</v>
      </c>
    </row>
    <row r="60" spans="1:37" ht="15" customHeight="1" x14ac:dyDescent="0.35">
      <c r="A60" s="217" t="s">
        <v>1706</v>
      </c>
      <c r="B60" s="202" t="s">
        <v>1335</v>
      </c>
      <c r="C60" s="268">
        <v>0</v>
      </c>
      <c r="D60" s="268">
        <v>0</v>
      </c>
      <c r="E60" s="268">
        <v>0</v>
      </c>
      <c r="F60" s="268">
        <v>0</v>
      </c>
      <c r="G60" s="268">
        <v>0</v>
      </c>
      <c r="H60" s="268">
        <v>0</v>
      </c>
      <c r="I60" s="268">
        <v>0</v>
      </c>
      <c r="J60" s="268">
        <v>0</v>
      </c>
      <c r="K60" s="268">
        <v>0</v>
      </c>
      <c r="L60" s="268">
        <v>0</v>
      </c>
      <c r="M60" s="268">
        <v>0</v>
      </c>
      <c r="N60" s="268">
        <v>0</v>
      </c>
      <c r="O60" s="268">
        <v>0</v>
      </c>
      <c r="P60" s="268">
        <v>0</v>
      </c>
      <c r="Q60" s="268">
        <v>0</v>
      </c>
      <c r="R60" s="268">
        <v>0</v>
      </c>
      <c r="S60" s="268">
        <v>0</v>
      </c>
      <c r="T60" s="268">
        <v>0</v>
      </c>
      <c r="U60" s="268">
        <v>0</v>
      </c>
      <c r="V60" s="268">
        <v>0</v>
      </c>
      <c r="W60" s="268">
        <v>0</v>
      </c>
      <c r="X60" s="268">
        <v>0</v>
      </c>
      <c r="Y60" s="268">
        <v>0</v>
      </c>
      <c r="Z60" s="268">
        <v>0</v>
      </c>
      <c r="AA60" s="268">
        <v>0</v>
      </c>
      <c r="AB60" s="268">
        <v>0</v>
      </c>
      <c r="AC60" s="268">
        <v>0</v>
      </c>
      <c r="AD60" s="268">
        <v>0</v>
      </c>
      <c r="AE60" s="268">
        <v>0</v>
      </c>
      <c r="AF60" s="268">
        <v>0</v>
      </c>
      <c r="AG60" s="268">
        <v>0</v>
      </c>
      <c r="AH60" s="268">
        <v>0</v>
      </c>
      <c r="AI60" s="268">
        <v>0</v>
      </c>
      <c r="AJ60" s="268">
        <v>0</v>
      </c>
      <c r="AK60" s="222" t="s">
        <v>779</v>
      </c>
    </row>
    <row r="61" spans="1:37" ht="15" customHeight="1" x14ac:dyDescent="0.35">
      <c r="A61" s="217" t="s">
        <v>1707</v>
      </c>
      <c r="B61" s="202" t="s">
        <v>1336</v>
      </c>
      <c r="C61" s="268">
        <v>0.14510100000000001</v>
      </c>
      <c r="D61" s="268">
        <v>0.27548699999999998</v>
      </c>
      <c r="E61" s="268">
        <v>0.53755399999999998</v>
      </c>
      <c r="F61" s="268">
        <v>0.92350900000000002</v>
      </c>
      <c r="G61" s="268">
        <v>1.6526650000000001</v>
      </c>
      <c r="H61" s="268">
        <v>2.4145699999999999</v>
      </c>
      <c r="I61" s="268">
        <v>2.5302479999999998</v>
      </c>
      <c r="J61" s="268">
        <v>2.8659089999999998</v>
      </c>
      <c r="K61" s="268">
        <v>3.143961</v>
      </c>
      <c r="L61" s="268">
        <v>3.1309230000000001</v>
      </c>
      <c r="M61" s="268">
        <v>3.1164710000000002</v>
      </c>
      <c r="N61" s="268">
        <v>2.951368</v>
      </c>
      <c r="O61" s="268">
        <v>2.9753500000000002</v>
      </c>
      <c r="P61" s="268">
        <v>2.9508779999999999</v>
      </c>
      <c r="Q61" s="268">
        <v>2.9581940000000002</v>
      </c>
      <c r="R61" s="268">
        <v>2.702941</v>
      </c>
      <c r="S61" s="268">
        <v>2.6786249999999998</v>
      </c>
      <c r="T61" s="268">
        <v>2.698299</v>
      </c>
      <c r="U61" s="268">
        <v>2.713384</v>
      </c>
      <c r="V61" s="268">
        <v>2.7417539999999998</v>
      </c>
      <c r="W61" s="268">
        <v>2.6817600000000001</v>
      </c>
      <c r="X61" s="268">
        <v>2.6967279999999998</v>
      </c>
      <c r="Y61" s="268">
        <v>2.7229320000000001</v>
      </c>
      <c r="Z61" s="268">
        <v>2.7552829999999999</v>
      </c>
      <c r="AA61" s="268">
        <v>2.750292</v>
      </c>
      <c r="AB61" s="268">
        <v>2.7574550000000002</v>
      </c>
      <c r="AC61" s="268">
        <v>2.7736719999999999</v>
      </c>
      <c r="AD61" s="268">
        <v>2.7923480000000001</v>
      </c>
      <c r="AE61" s="268">
        <v>2.8016320000000001</v>
      </c>
      <c r="AF61" s="268">
        <v>2.8158970000000001</v>
      </c>
      <c r="AG61" s="268">
        <v>2.8331789999999999</v>
      </c>
      <c r="AH61" s="268">
        <v>2.8417129999999999</v>
      </c>
      <c r="AI61" s="268">
        <v>2.8537720000000002</v>
      </c>
      <c r="AJ61" s="268">
        <v>2.8794460000000002</v>
      </c>
      <c r="AK61" s="222">
        <v>7.6093999999999995E-2</v>
      </c>
    </row>
    <row r="62" spans="1:37" ht="15" customHeight="1" x14ac:dyDescent="0.35">
      <c r="A62" s="217" t="s">
        <v>1708</v>
      </c>
      <c r="B62" s="202" t="s">
        <v>1344</v>
      </c>
      <c r="C62" s="268">
        <v>85.069762999999995</v>
      </c>
      <c r="D62" s="268">
        <v>85.542205999999993</v>
      </c>
      <c r="E62" s="268">
        <v>90.946326999999997</v>
      </c>
      <c r="F62" s="268">
        <v>94.127646999999996</v>
      </c>
      <c r="G62" s="268">
        <v>101.00865899999999</v>
      </c>
      <c r="H62" s="268">
        <v>104.66745</v>
      </c>
      <c r="I62" s="268">
        <v>106.181229</v>
      </c>
      <c r="J62" s="268">
        <v>108.80722799999999</v>
      </c>
      <c r="K62" s="268">
        <v>110.45616099999999</v>
      </c>
      <c r="L62" s="268">
        <v>110.985725</v>
      </c>
      <c r="M62" s="268">
        <v>111.393883</v>
      </c>
      <c r="N62" s="268">
        <v>113.32152600000001</v>
      </c>
      <c r="O62" s="268">
        <v>115.11557000000001</v>
      </c>
      <c r="P62" s="268">
        <v>120.37940999999999</v>
      </c>
      <c r="Q62" s="268">
        <v>122.854004</v>
      </c>
      <c r="R62" s="268">
        <v>122.619705</v>
      </c>
      <c r="S62" s="268">
        <v>125.648201</v>
      </c>
      <c r="T62" s="268">
        <v>129.50563</v>
      </c>
      <c r="U62" s="268">
        <v>131.215408</v>
      </c>
      <c r="V62" s="268">
        <v>133.236908</v>
      </c>
      <c r="W62" s="268">
        <v>134.783661</v>
      </c>
      <c r="X62" s="268">
        <v>135.52281199999999</v>
      </c>
      <c r="Y62" s="268">
        <v>135.48315400000001</v>
      </c>
      <c r="Z62" s="268">
        <v>135.71549999999999</v>
      </c>
      <c r="AA62" s="268">
        <v>133.90991199999999</v>
      </c>
      <c r="AB62" s="268">
        <v>132.19096400000001</v>
      </c>
      <c r="AC62" s="268">
        <v>130.22877500000001</v>
      </c>
      <c r="AD62" s="268">
        <v>130.29037500000001</v>
      </c>
      <c r="AE62" s="268">
        <v>130.52371199999999</v>
      </c>
      <c r="AF62" s="268">
        <v>128.24534600000001</v>
      </c>
      <c r="AG62" s="268">
        <v>130.43069499999999</v>
      </c>
      <c r="AH62" s="268">
        <v>132.51327499999999</v>
      </c>
      <c r="AI62" s="268">
        <v>135.37016299999999</v>
      </c>
      <c r="AJ62" s="268">
        <v>138.50616500000001</v>
      </c>
      <c r="AK62" s="222">
        <v>1.5174E-2</v>
      </c>
    </row>
    <row r="63" spans="1:37" ht="15" customHeight="1" x14ac:dyDescent="0.35"/>
    <row r="64" spans="1:37" ht="15" customHeight="1" x14ac:dyDescent="0.35">
      <c r="A64" s="217" t="s">
        <v>1709</v>
      </c>
      <c r="B64" s="202" t="s">
        <v>1345</v>
      </c>
      <c r="C64" s="268">
        <v>10.278226999999999</v>
      </c>
      <c r="D64" s="268">
        <v>10.401733999999999</v>
      </c>
      <c r="E64" s="268">
        <v>10.819194</v>
      </c>
      <c r="F64" s="268">
        <v>11.219111</v>
      </c>
      <c r="G64" s="268">
        <v>12.000294</v>
      </c>
      <c r="H64" s="268">
        <v>12.721282</v>
      </c>
      <c r="I64" s="268">
        <v>12.941580999999999</v>
      </c>
      <c r="J64" s="268">
        <v>13.331704</v>
      </c>
      <c r="K64" s="268">
        <v>13.687078</v>
      </c>
      <c r="L64" s="268">
        <v>13.774635</v>
      </c>
      <c r="M64" s="268">
        <v>14.123785</v>
      </c>
      <c r="N64" s="268">
        <v>14.573319</v>
      </c>
      <c r="O64" s="268">
        <v>15.046431999999999</v>
      </c>
      <c r="P64" s="268">
        <v>15.847436</v>
      </c>
      <c r="Q64" s="268">
        <v>16.185333</v>
      </c>
      <c r="R64" s="268">
        <v>16.362677000000001</v>
      </c>
      <c r="S64" s="268">
        <v>16.82638</v>
      </c>
      <c r="T64" s="268">
        <v>17.375464999999998</v>
      </c>
      <c r="U64" s="268">
        <v>17.723112</v>
      </c>
      <c r="V64" s="268">
        <v>18.141960000000001</v>
      </c>
      <c r="W64" s="268">
        <v>18.388081</v>
      </c>
      <c r="X64" s="268">
        <v>18.539183000000001</v>
      </c>
      <c r="Y64" s="268">
        <v>18.642749999999999</v>
      </c>
      <c r="Z64" s="268">
        <v>18.740053</v>
      </c>
      <c r="AA64" s="268">
        <v>18.550675999999999</v>
      </c>
      <c r="AB64" s="268">
        <v>18.472632999999998</v>
      </c>
      <c r="AC64" s="268">
        <v>18.286686</v>
      </c>
      <c r="AD64" s="268">
        <v>18.244264999999999</v>
      </c>
      <c r="AE64" s="268">
        <v>18.304055999999999</v>
      </c>
      <c r="AF64" s="268">
        <v>17.934259000000001</v>
      </c>
      <c r="AG64" s="268">
        <v>18.272559999999999</v>
      </c>
      <c r="AH64" s="268">
        <v>18.653735999999999</v>
      </c>
      <c r="AI64" s="268">
        <v>19.023159</v>
      </c>
      <c r="AJ64" s="268">
        <v>19.438288</v>
      </c>
      <c r="AK64" s="222">
        <v>1.9732E-2</v>
      </c>
    </row>
    <row r="65" spans="1:37" ht="15" customHeight="1" x14ac:dyDescent="0.35">
      <c r="A65" s="217" t="s">
        <v>1710</v>
      </c>
      <c r="B65" s="212" t="s">
        <v>1346</v>
      </c>
      <c r="C65" s="267">
        <v>827.66961700000002</v>
      </c>
      <c r="D65" s="267">
        <v>822.38403300000004</v>
      </c>
      <c r="E65" s="267">
        <v>840.60168499999997</v>
      </c>
      <c r="F65" s="267">
        <v>838.99383499999999</v>
      </c>
      <c r="G65" s="267">
        <v>841.71820100000002</v>
      </c>
      <c r="H65" s="267">
        <v>822.77441399999998</v>
      </c>
      <c r="I65" s="267">
        <v>820.46569799999997</v>
      </c>
      <c r="J65" s="267">
        <v>816.15399200000002</v>
      </c>
      <c r="K65" s="267">
        <v>807.01049799999998</v>
      </c>
      <c r="L65" s="267">
        <v>805.72534199999996</v>
      </c>
      <c r="M65" s="267">
        <v>788.69708300000002</v>
      </c>
      <c r="N65" s="267">
        <v>777.59582499999999</v>
      </c>
      <c r="O65" s="267">
        <v>765.06897000000004</v>
      </c>
      <c r="P65" s="267">
        <v>759.61444100000006</v>
      </c>
      <c r="Q65" s="267">
        <v>759.04528800000003</v>
      </c>
      <c r="R65" s="267">
        <v>749.38659700000005</v>
      </c>
      <c r="S65" s="267">
        <v>746.73345900000004</v>
      </c>
      <c r="T65" s="267">
        <v>745.33618200000001</v>
      </c>
      <c r="U65" s="267">
        <v>740.36328100000003</v>
      </c>
      <c r="V65" s="267">
        <v>734.41296399999999</v>
      </c>
      <c r="W65" s="267">
        <v>732.99475099999995</v>
      </c>
      <c r="X65" s="267">
        <v>731.00744599999996</v>
      </c>
      <c r="Y65" s="267">
        <v>726.73376499999995</v>
      </c>
      <c r="Z65" s="267">
        <v>724.20019500000001</v>
      </c>
      <c r="AA65" s="267">
        <v>721.85998500000005</v>
      </c>
      <c r="AB65" s="267">
        <v>715.60437000000002</v>
      </c>
      <c r="AC65" s="267">
        <v>712.150757</v>
      </c>
      <c r="AD65" s="267">
        <v>714.14428699999996</v>
      </c>
      <c r="AE65" s="267">
        <v>713.08630400000004</v>
      </c>
      <c r="AF65" s="267">
        <v>715.08581500000003</v>
      </c>
      <c r="AG65" s="267">
        <v>713.80639599999995</v>
      </c>
      <c r="AH65" s="267">
        <v>710.38464399999998</v>
      </c>
      <c r="AI65" s="267">
        <v>711.60717799999998</v>
      </c>
      <c r="AJ65" s="267">
        <v>712.54303000000004</v>
      </c>
      <c r="AK65" s="230">
        <v>-4.47E-3</v>
      </c>
    </row>
    <row r="66" spans="1:37" ht="15" customHeight="1" x14ac:dyDescent="0.35"/>
    <row r="67" spans="1:37" ht="15" customHeight="1" x14ac:dyDescent="0.35">
      <c r="A67" s="217" t="s">
        <v>1711</v>
      </c>
      <c r="B67" s="202" t="s">
        <v>1347</v>
      </c>
      <c r="C67" s="268">
        <v>9.2445760000000003</v>
      </c>
      <c r="D67" s="268">
        <v>11.604797</v>
      </c>
      <c r="E67" s="268">
        <v>13.564814999999999</v>
      </c>
      <c r="F67" s="268">
        <v>14.540217</v>
      </c>
      <c r="G67" s="268">
        <v>15.554446</v>
      </c>
      <c r="H67" s="268">
        <v>16.298466000000001</v>
      </c>
      <c r="I67" s="268">
        <v>16.766546000000002</v>
      </c>
      <c r="J67" s="268">
        <v>17.357941</v>
      </c>
      <c r="K67" s="268">
        <v>17.783093999999998</v>
      </c>
      <c r="L67" s="268">
        <v>17.967247</v>
      </c>
      <c r="M67" s="268">
        <v>18.417572</v>
      </c>
      <c r="N67" s="268">
        <v>18.931014999999999</v>
      </c>
      <c r="O67" s="268">
        <v>19.551922000000001</v>
      </c>
      <c r="P67" s="268">
        <v>20.323566</v>
      </c>
      <c r="Q67" s="268">
        <v>20.917629000000002</v>
      </c>
      <c r="R67" s="268">
        <v>21.460823000000001</v>
      </c>
      <c r="S67" s="268">
        <v>22.152812999999998</v>
      </c>
      <c r="T67" s="268">
        <v>22.874663999999999</v>
      </c>
      <c r="U67" s="268">
        <v>23.477121</v>
      </c>
      <c r="V67" s="268">
        <v>24.091894</v>
      </c>
      <c r="W67" s="268">
        <v>24.53837</v>
      </c>
      <c r="X67" s="268">
        <v>24.909624000000001</v>
      </c>
      <c r="Y67" s="268">
        <v>25.262588999999998</v>
      </c>
      <c r="Z67" s="268">
        <v>25.585481999999999</v>
      </c>
      <c r="AA67" s="268">
        <v>25.680306999999999</v>
      </c>
      <c r="AB67" s="268">
        <v>25.849066000000001</v>
      </c>
      <c r="AC67" s="268">
        <v>25.922875999999999</v>
      </c>
      <c r="AD67" s="268">
        <v>26.005130999999999</v>
      </c>
      <c r="AE67" s="268">
        <v>26.171334999999999</v>
      </c>
      <c r="AF67" s="268">
        <v>26.100671999999999</v>
      </c>
      <c r="AG67" s="268">
        <v>26.385683</v>
      </c>
      <c r="AH67" s="268">
        <v>26.716248</v>
      </c>
      <c r="AI67" s="268">
        <v>27.008747</v>
      </c>
      <c r="AJ67" s="268">
        <v>27.305617999999999</v>
      </c>
      <c r="AK67" s="222">
        <v>2.7101E-2</v>
      </c>
    </row>
    <row r="68" spans="1:37" ht="15" customHeight="1" x14ac:dyDescent="0.35">
      <c r="A68" s="217" t="s">
        <v>1712</v>
      </c>
      <c r="B68" s="202" t="s">
        <v>1348</v>
      </c>
      <c r="C68" s="268">
        <v>11.522002000000001</v>
      </c>
      <c r="D68" s="268">
        <v>11.518611999999999</v>
      </c>
      <c r="E68" s="268">
        <v>11.993002000000001</v>
      </c>
      <c r="F68" s="268">
        <v>13.710822</v>
      </c>
      <c r="G68" s="268">
        <v>18.761199999999999</v>
      </c>
      <c r="H68" s="268">
        <v>22.580078</v>
      </c>
      <c r="I68" s="268">
        <v>21.494194</v>
      </c>
      <c r="J68" s="268">
        <v>22.493303000000001</v>
      </c>
      <c r="K68" s="268">
        <v>24.185659000000001</v>
      </c>
      <c r="L68" s="268">
        <v>24.509232999999998</v>
      </c>
      <c r="M68" s="268">
        <v>24.843826</v>
      </c>
      <c r="N68" s="268">
        <v>24.360292000000001</v>
      </c>
      <c r="O68" s="268">
        <v>24.893017</v>
      </c>
      <c r="P68" s="268">
        <v>25.236381999999999</v>
      </c>
      <c r="Q68" s="268">
        <v>25.920952</v>
      </c>
      <c r="R68" s="268">
        <v>24.761116000000001</v>
      </c>
      <c r="S68" s="268">
        <v>25.318639999999998</v>
      </c>
      <c r="T68" s="268">
        <v>25.904323999999999</v>
      </c>
      <c r="U68" s="268">
        <v>26.330487999999999</v>
      </c>
      <c r="V68" s="268">
        <v>26.708548</v>
      </c>
      <c r="W68" s="268">
        <v>26.472536000000002</v>
      </c>
      <c r="X68" s="268">
        <v>26.401356</v>
      </c>
      <c r="Y68" s="268">
        <v>26.667444</v>
      </c>
      <c r="Z68" s="268">
        <v>26.946636000000002</v>
      </c>
      <c r="AA68" s="268">
        <v>27.062662</v>
      </c>
      <c r="AB68" s="268">
        <v>27.090540000000001</v>
      </c>
      <c r="AC68" s="268">
        <v>27.165316000000001</v>
      </c>
      <c r="AD68" s="268">
        <v>27.333611999999999</v>
      </c>
      <c r="AE68" s="268">
        <v>27.425488000000001</v>
      </c>
      <c r="AF68" s="268">
        <v>27.515179</v>
      </c>
      <c r="AG68" s="268">
        <v>27.531693000000001</v>
      </c>
      <c r="AH68" s="268">
        <v>27.478645</v>
      </c>
      <c r="AI68" s="268">
        <v>27.512909000000001</v>
      </c>
      <c r="AJ68" s="268">
        <v>27.555498</v>
      </c>
      <c r="AK68" s="222">
        <v>2.7632E-2</v>
      </c>
    </row>
    <row r="69" spans="1:37" ht="15" customHeight="1" x14ac:dyDescent="0.35">
      <c r="A69" s="217" t="s">
        <v>1713</v>
      </c>
      <c r="B69" s="202" t="s">
        <v>1349</v>
      </c>
      <c r="C69" s="268">
        <v>0</v>
      </c>
      <c r="D69" s="268">
        <v>0</v>
      </c>
      <c r="E69" s="268">
        <v>0</v>
      </c>
      <c r="F69" s="268">
        <v>0</v>
      </c>
      <c r="G69" s="268">
        <v>0</v>
      </c>
      <c r="H69" s="268">
        <v>0</v>
      </c>
      <c r="I69" s="268">
        <v>0</v>
      </c>
      <c r="J69" s="268">
        <v>0</v>
      </c>
      <c r="K69" s="268">
        <v>0</v>
      </c>
      <c r="L69" s="268">
        <v>0</v>
      </c>
      <c r="M69" s="268">
        <v>0</v>
      </c>
      <c r="N69" s="268">
        <v>0</v>
      </c>
      <c r="O69" s="268">
        <v>0</v>
      </c>
      <c r="P69" s="268">
        <v>0</v>
      </c>
      <c r="Q69" s="268">
        <v>0</v>
      </c>
      <c r="R69" s="268">
        <v>0</v>
      </c>
      <c r="S69" s="268">
        <v>0</v>
      </c>
      <c r="T69" s="268">
        <v>0</v>
      </c>
      <c r="U69" s="268">
        <v>0</v>
      </c>
      <c r="V69" s="268">
        <v>0</v>
      </c>
      <c r="W69" s="268">
        <v>0</v>
      </c>
      <c r="X69" s="268">
        <v>0</v>
      </c>
      <c r="Y69" s="268">
        <v>0</v>
      </c>
      <c r="Z69" s="268">
        <v>0</v>
      </c>
      <c r="AA69" s="268">
        <v>0</v>
      </c>
      <c r="AB69" s="268">
        <v>0</v>
      </c>
      <c r="AC69" s="268">
        <v>0</v>
      </c>
      <c r="AD69" s="268">
        <v>0</v>
      </c>
      <c r="AE69" s="268">
        <v>0</v>
      </c>
      <c r="AF69" s="268">
        <v>0</v>
      </c>
      <c r="AG69" s="268">
        <v>0</v>
      </c>
      <c r="AH69" s="268">
        <v>0</v>
      </c>
      <c r="AI69" s="268">
        <v>0</v>
      </c>
      <c r="AJ69" s="268">
        <v>0</v>
      </c>
      <c r="AK69" s="222" t="s">
        <v>779</v>
      </c>
    </row>
    <row r="70" spans="1:37" ht="15" customHeight="1" x14ac:dyDescent="0.35"/>
    <row r="71" spans="1:37" ht="15" customHeight="1" x14ac:dyDescent="0.35">
      <c r="B71" s="212" t="s">
        <v>1350</v>
      </c>
    </row>
    <row r="72" spans="1:37" ht="15" customHeight="1" x14ac:dyDescent="0.35">
      <c r="A72" s="217" t="s">
        <v>1714</v>
      </c>
      <c r="B72" s="202" t="s">
        <v>1351</v>
      </c>
      <c r="C72" s="268">
        <v>1621.530029</v>
      </c>
      <c r="D72" s="268">
        <v>1552.206543</v>
      </c>
      <c r="E72" s="268">
        <v>1508.8431399999999</v>
      </c>
      <c r="F72" s="268">
        <v>1476.1217039999999</v>
      </c>
      <c r="G72" s="268">
        <v>1450.376953</v>
      </c>
      <c r="H72" s="268">
        <v>1404.3811040000001</v>
      </c>
      <c r="I72" s="268">
        <v>1402.5972899999999</v>
      </c>
      <c r="J72" s="268">
        <v>1397.47937</v>
      </c>
      <c r="K72" s="268">
        <v>1391.4316409999999</v>
      </c>
      <c r="L72" s="268">
        <v>1392.3782960000001</v>
      </c>
      <c r="M72" s="268">
        <v>1384.3458250000001</v>
      </c>
      <c r="N72" s="268">
        <v>1379.7066649999999</v>
      </c>
      <c r="O72" s="268">
        <v>1370.5701899999999</v>
      </c>
      <c r="P72" s="268">
        <v>1370.9418949999999</v>
      </c>
      <c r="Q72" s="268">
        <v>1383.112183</v>
      </c>
      <c r="R72" s="268">
        <v>1380.178711</v>
      </c>
      <c r="S72" s="268">
        <v>1381.1707759999999</v>
      </c>
      <c r="T72" s="268">
        <v>1382.935303</v>
      </c>
      <c r="U72" s="268">
        <v>1380.3752440000001</v>
      </c>
      <c r="V72" s="268">
        <v>1374.9520259999999</v>
      </c>
      <c r="W72" s="268">
        <v>1376.435303</v>
      </c>
      <c r="X72" s="268">
        <v>1379.3682859999999</v>
      </c>
      <c r="Y72" s="268">
        <v>1377.4993899999999</v>
      </c>
      <c r="Z72" s="268">
        <v>1377.7248540000001</v>
      </c>
      <c r="AA72" s="268">
        <v>1380.759888</v>
      </c>
      <c r="AB72" s="268">
        <v>1377.984009</v>
      </c>
      <c r="AC72" s="268">
        <v>1378.3950199999999</v>
      </c>
      <c r="AD72" s="268">
        <v>1385.349731</v>
      </c>
      <c r="AE72" s="268">
        <v>1388.2604980000001</v>
      </c>
      <c r="AF72" s="268">
        <v>1393.87085</v>
      </c>
      <c r="AG72" s="268">
        <v>1387.8591309999999</v>
      </c>
      <c r="AH72" s="268">
        <v>1378.669312</v>
      </c>
      <c r="AI72" s="268">
        <v>1375.217529</v>
      </c>
      <c r="AJ72" s="268">
        <v>1369.6687010000001</v>
      </c>
      <c r="AK72" s="222">
        <v>-3.9020000000000001E-3</v>
      </c>
    </row>
    <row r="73" spans="1:37" ht="15" customHeight="1" x14ac:dyDescent="0.35">
      <c r="A73" s="217" t="s">
        <v>1715</v>
      </c>
      <c r="B73" s="202" t="s">
        <v>1352</v>
      </c>
      <c r="C73" s="268">
        <v>4.3125150000000003</v>
      </c>
      <c r="D73" s="268">
        <v>8.1950149999999997</v>
      </c>
      <c r="E73" s="268">
        <v>14.909894</v>
      </c>
      <c r="F73" s="268">
        <v>21.083136</v>
      </c>
      <c r="G73" s="268">
        <v>21.781552999999999</v>
      </c>
      <c r="H73" s="268">
        <v>22.623425999999998</v>
      </c>
      <c r="I73" s="268">
        <v>23.867889000000002</v>
      </c>
      <c r="J73" s="268">
        <v>24.842936000000002</v>
      </c>
      <c r="K73" s="268">
        <v>26.395783999999999</v>
      </c>
      <c r="L73" s="268">
        <v>27.925609999999999</v>
      </c>
      <c r="M73" s="268">
        <v>28.983871000000001</v>
      </c>
      <c r="N73" s="268">
        <v>30.893802999999998</v>
      </c>
      <c r="O73" s="268">
        <v>31.749013999999999</v>
      </c>
      <c r="P73" s="268">
        <v>33.044257999999999</v>
      </c>
      <c r="Q73" s="268">
        <v>33.478287000000002</v>
      </c>
      <c r="R73" s="268">
        <v>33.122687999999997</v>
      </c>
      <c r="S73" s="268">
        <v>32.573627000000002</v>
      </c>
      <c r="T73" s="268">
        <v>33.072220000000002</v>
      </c>
      <c r="U73" s="268">
        <v>32.356341999999998</v>
      </c>
      <c r="V73" s="268">
        <v>31.508316000000001</v>
      </c>
      <c r="W73" s="268">
        <v>31.18084</v>
      </c>
      <c r="X73" s="268">
        <v>30.650075999999999</v>
      </c>
      <c r="Y73" s="268">
        <v>30.156625999999999</v>
      </c>
      <c r="Z73" s="268">
        <v>29.846976999999999</v>
      </c>
      <c r="AA73" s="268">
        <v>29.623999000000001</v>
      </c>
      <c r="AB73" s="268">
        <v>29.177958</v>
      </c>
      <c r="AC73" s="268">
        <v>28.823257000000002</v>
      </c>
      <c r="AD73" s="268">
        <v>28.719313</v>
      </c>
      <c r="AE73" s="268">
        <v>28.438326</v>
      </c>
      <c r="AF73" s="268">
        <v>28.496624000000001</v>
      </c>
      <c r="AG73" s="268">
        <v>28.398823</v>
      </c>
      <c r="AH73" s="268">
        <v>27.983440000000002</v>
      </c>
      <c r="AI73" s="268">
        <v>27.66404</v>
      </c>
      <c r="AJ73" s="268">
        <v>27.130123000000001</v>
      </c>
      <c r="AK73" s="222">
        <v>3.8117999999999999E-2</v>
      </c>
    </row>
    <row r="74" spans="1:37" ht="15" customHeight="1" x14ac:dyDescent="0.35">
      <c r="A74" s="217" t="s">
        <v>1716</v>
      </c>
      <c r="B74" s="202" t="s">
        <v>1353</v>
      </c>
      <c r="C74" s="268">
        <v>101.093155</v>
      </c>
      <c r="D74" s="268">
        <v>98.267059000000003</v>
      </c>
      <c r="E74" s="268">
        <v>97.961403000000004</v>
      </c>
      <c r="F74" s="268">
        <v>96.902489000000003</v>
      </c>
      <c r="G74" s="268">
        <v>96.660431000000003</v>
      </c>
      <c r="H74" s="268">
        <v>94.329491000000004</v>
      </c>
      <c r="I74" s="268">
        <v>94.278296999999995</v>
      </c>
      <c r="J74" s="268">
        <v>94.152420000000006</v>
      </c>
      <c r="K74" s="268">
        <v>93.37397</v>
      </c>
      <c r="L74" s="268">
        <v>93.377326999999994</v>
      </c>
      <c r="M74" s="268">
        <v>94.022446000000002</v>
      </c>
      <c r="N74" s="268">
        <v>97.596976999999995</v>
      </c>
      <c r="O74" s="268">
        <v>99.261375000000001</v>
      </c>
      <c r="P74" s="268">
        <v>105.607178</v>
      </c>
      <c r="Q74" s="268">
        <v>107.793854</v>
      </c>
      <c r="R74" s="268">
        <v>108.240234</v>
      </c>
      <c r="S74" s="268">
        <v>111.094673</v>
      </c>
      <c r="T74" s="268">
        <v>114.629715</v>
      </c>
      <c r="U74" s="268">
        <v>115.482849</v>
      </c>
      <c r="V74" s="268">
        <v>116.56855</v>
      </c>
      <c r="W74" s="268">
        <v>117.240852</v>
      </c>
      <c r="X74" s="268">
        <v>116.843452</v>
      </c>
      <c r="Y74" s="268">
        <v>114.876572</v>
      </c>
      <c r="Z74" s="268">
        <v>113.00679</v>
      </c>
      <c r="AA74" s="268">
        <v>108.741997</v>
      </c>
      <c r="AB74" s="268">
        <v>104.576111</v>
      </c>
      <c r="AC74" s="268">
        <v>99.676581999999996</v>
      </c>
      <c r="AD74" s="268">
        <v>96.990448000000001</v>
      </c>
      <c r="AE74" s="268">
        <v>94.619720000000001</v>
      </c>
      <c r="AF74" s="268">
        <v>88.106316000000007</v>
      </c>
      <c r="AG74" s="268">
        <v>87.683006000000006</v>
      </c>
      <c r="AH74" s="268">
        <v>87.063461000000004</v>
      </c>
      <c r="AI74" s="268">
        <v>86.861510999999993</v>
      </c>
      <c r="AJ74" s="268">
        <v>86.559203999999994</v>
      </c>
      <c r="AK74" s="222">
        <v>-3.9569999999999996E-3</v>
      </c>
    </row>
    <row r="75" spans="1:37" ht="15" customHeight="1" x14ac:dyDescent="0.35">
      <c r="A75" s="217" t="s">
        <v>1717</v>
      </c>
      <c r="B75" s="202" t="s">
        <v>1354</v>
      </c>
      <c r="C75" s="268">
        <v>7.2056750000000003</v>
      </c>
      <c r="D75" s="268">
        <v>21.373042999999999</v>
      </c>
      <c r="E75" s="268">
        <v>53.832915999999997</v>
      </c>
      <c r="F75" s="268">
        <v>68.027739999999994</v>
      </c>
      <c r="G75" s="268">
        <v>80.658569</v>
      </c>
      <c r="H75" s="268">
        <v>87.185715000000002</v>
      </c>
      <c r="I75" s="268">
        <v>93.068588000000005</v>
      </c>
      <c r="J75" s="268">
        <v>99.592208999999997</v>
      </c>
      <c r="K75" s="268">
        <v>104.876389</v>
      </c>
      <c r="L75" s="268">
        <v>105.560463</v>
      </c>
      <c r="M75" s="268">
        <v>108.27272000000001</v>
      </c>
      <c r="N75" s="268">
        <v>111.02544399999999</v>
      </c>
      <c r="O75" s="268">
        <v>115.886223</v>
      </c>
      <c r="P75" s="268">
        <v>122.08416</v>
      </c>
      <c r="Q75" s="268">
        <v>131.20460499999999</v>
      </c>
      <c r="R75" s="268">
        <v>138.765793</v>
      </c>
      <c r="S75" s="268">
        <v>148.252655</v>
      </c>
      <c r="T75" s="268">
        <v>158.434921</v>
      </c>
      <c r="U75" s="268">
        <v>167.916122</v>
      </c>
      <c r="V75" s="268">
        <v>176.86979700000001</v>
      </c>
      <c r="W75" s="268">
        <v>184.75054900000001</v>
      </c>
      <c r="X75" s="268">
        <v>192.84042400000001</v>
      </c>
      <c r="Y75" s="268">
        <v>200.333832</v>
      </c>
      <c r="Z75" s="268">
        <v>207.62799100000001</v>
      </c>
      <c r="AA75" s="268">
        <v>213.11257900000001</v>
      </c>
      <c r="AB75" s="268">
        <v>218.77972399999999</v>
      </c>
      <c r="AC75" s="268">
        <v>224.118515</v>
      </c>
      <c r="AD75" s="268">
        <v>229.396973</v>
      </c>
      <c r="AE75" s="268">
        <v>235.03808599999999</v>
      </c>
      <c r="AF75" s="268">
        <v>240.07960499999999</v>
      </c>
      <c r="AG75" s="268">
        <v>244.53114299999999</v>
      </c>
      <c r="AH75" s="268">
        <v>249.18604999999999</v>
      </c>
      <c r="AI75" s="268">
        <v>254.273392</v>
      </c>
      <c r="AJ75" s="268">
        <v>258.77044699999999</v>
      </c>
      <c r="AK75" s="222">
        <v>8.1048999999999996E-2</v>
      </c>
    </row>
    <row r="76" spans="1:37" ht="15" customHeight="1" x14ac:dyDescent="0.35">
      <c r="A76" s="217" t="s">
        <v>1718</v>
      </c>
      <c r="B76" s="202" t="s">
        <v>1355</v>
      </c>
      <c r="C76" s="268">
        <v>5.4103050000000001</v>
      </c>
      <c r="D76" s="268">
        <v>20.640425</v>
      </c>
      <c r="E76" s="268">
        <v>23.063658</v>
      </c>
      <c r="F76" s="268">
        <v>24.989550000000001</v>
      </c>
      <c r="G76" s="268">
        <v>28.351337000000001</v>
      </c>
      <c r="H76" s="268">
        <v>29.648192999999999</v>
      </c>
      <c r="I76" s="268">
        <v>30.533262000000001</v>
      </c>
      <c r="J76" s="268">
        <v>31.796816</v>
      </c>
      <c r="K76" s="268">
        <v>33.332348000000003</v>
      </c>
      <c r="L76" s="268">
        <v>33.871178</v>
      </c>
      <c r="M76" s="268">
        <v>34.797790999999997</v>
      </c>
      <c r="N76" s="268">
        <v>35.570861999999998</v>
      </c>
      <c r="O76" s="268">
        <v>37.257942</v>
      </c>
      <c r="P76" s="268">
        <v>38.532238</v>
      </c>
      <c r="Q76" s="268">
        <v>39.762504999999997</v>
      </c>
      <c r="R76" s="268">
        <v>41.050891999999997</v>
      </c>
      <c r="S76" s="268">
        <v>42.283520000000003</v>
      </c>
      <c r="T76" s="268">
        <v>43.689712999999998</v>
      </c>
      <c r="U76" s="268">
        <v>44.906609000000003</v>
      </c>
      <c r="V76" s="268">
        <v>46.194065000000002</v>
      </c>
      <c r="W76" s="268">
        <v>47.532691999999997</v>
      </c>
      <c r="X76" s="268">
        <v>48.169079000000004</v>
      </c>
      <c r="Y76" s="268">
        <v>49.380909000000003</v>
      </c>
      <c r="Z76" s="268">
        <v>50.654212999999999</v>
      </c>
      <c r="AA76" s="268">
        <v>51.468884000000003</v>
      </c>
      <c r="AB76" s="268">
        <v>52.350276999999998</v>
      </c>
      <c r="AC76" s="268">
        <v>53.124718000000001</v>
      </c>
      <c r="AD76" s="268">
        <v>53.989055999999998</v>
      </c>
      <c r="AE76" s="268">
        <v>54.892783999999999</v>
      </c>
      <c r="AF76" s="268">
        <v>55.754944000000002</v>
      </c>
      <c r="AG76" s="268">
        <v>56.601875</v>
      </c>
      <c r="AH76" s="268">
        <v>57.425297</v>
      </c>
      <c r="AI76" s="268">
        <v>58.299441999999999</v>
      </c>
      <c r="AJ76" s="268">
        <v>59.304290999999999</v>
      </c>
      <c r="AK76" s="222">
        <v>3.3531999999999999E-2</v>
      </c>
    </row>
    <row r="77" spans="1:37" ht="15" customHeight="1" x14ac:dyDescent="0.35">
      <c r="A77" s="217" t="s">
        <v>1719</v>
      </c>
      <c r="B77" s="202" t="s">
        <v>1356</v>
      </c>
      <c r="C77" s="268">
        <v>47.649833999999998</v>
      </c>
      <c r="D77" s="268">
        <v>62.177891000000002</v>
      </c>
      <c r="E77" s="268">
        <v>61.343192999999999</v>
      </c>
      <c r="F77" s="268">
        <v>61.118153</v>
      </c>
      <c r="G77" s="268">
        <v>60.343048000000003</v>
      </c>
      <c r="H77" s="268">
        <v>60.073256999999998</v>
      </c>
      <c r="I77" s="268">
        <v>62.591777999999998</v>
      </c>
      <c r="J77" s="268">
        <v>65.638855000000007</v>
      </c>
      <c r="K77" s="268">
        <v>66.961860999999999</v>
      </c>
      <c r="L77" s="268">
        <v>70.153403999999995</v>
      </c>
      <c r="M77" s="268">
        <v>73.873931999999996</v>
      </c>
      <c r="N77" s="268">
        <v>77.422127000000003</v>
      </c>
      <c r="O77" s="268">
        <v>80.566254000000001</v>
      </c>
      <c r="P77" s="268">
        <v>84.075882000000007</v>
      </c>
      <c r="Q77" s="268">
        <v>88.052588999999998</v>
      </c>
      <c r="R77" s="268">
        <v>90.723670999999996</v>
      </c>
      <c r="S77" s="268">
        <v>93.291458000000006</v>
      </c>
      <c r="T77" s="268">
        <v>95.760947999999999</v>
      </c>
      <c r="U77" s="268">
        <v>97.604438999999999</v>
      </c>
      <c r="V77" s="268">
        <v>99.164199999999994</v>
      </c>
      <c r="W77" s="268">
        <v>100.700661</v>
      </c>
      <c r="X77" s="268">
        <v>102.33625000000001</v>
      </c>
      <c r="Y77" s="268">
        <v>103.595749</v>
      </c>
      <c r="Z77" s="268">
        <v>104.954857</v>
      </c>
      <c r="AA77" s="268">
        <v>106.302277</v>
      </c>
      <c r="AB77" s="268">
        <v>107.09060700000001</v>
      </c>
      <c r="AC77" s="268">
        <v>107.744102</v>
      </c>
      <c r="AD77" s="268">
        <v>108.748199</v>
      </c>
      <c r="AE77" s="268">
        <v>109.77280399999999</v>
      </c>
      <c r="AF77" s="268">
        <v>110.50258599999999</v>
      </c>
      <c r="AG77" s="268">
        <v>110.845322</v>
      </c>
      <c r="AH77" s="268">
        <v>111.138733</v>
      </c>
      <c r="AI77" s="268">
        <v>111.63526899999999</v>
      </c>
      <c r="AJ77" s="268">
        <v>111.935844</v>
      </c>
      <c r="AK77" s="222">
        <v>1.8543E-2</v>
      </c>
    </row>
    <row r="78" spans="1:37" ht="15" customHeight="1" x14ac:dyDescent="0.35">
      <c r="A78" s="217" t="s">
        <v>1720</v>
      </c>
      <c r="B78" s="202" t="s">
        <v>1357</v>
      </c>
      <c r="C78" s="268">
        <v>3.939638</v>
      </c>
      <c r="D78" s="268">
        <v>1.825213</v>
      </c>
      <c r="E78" s="268">
        <v>1.835358</v>
      </c>
      <c r="F78" s="268">
        <v>1.8319939999999999</v>
      </c>
      <c r="G78" s="268">
        <v>1.824308</v>
      </c>
      <c r="H78" s="268">
        <v>1.779271</v>
      </c>
      <c r="I78" s="268">
        <v>1.7903169999999999</v>
      </c>
      <c r="J78" s="268">
        <v>1.8008200000000001</v>
      </c>
      <c r="K78" s="268">
        <v>1.8035680000000001</v>
      </c>
      <c r="L78" s="268">
        <v>1.820363</v>
      </c>
      <c r="M78" s="268">
        <v>1.8211839999999999</v>
      </c>
      <c r="N78" s="268">
        <v>1.829242</v>
      </c>
      <c r="O78" s="268">
        <v>1.834336</v>
      </c>
      <c r="P78" s="268">
        <v>1.854376</v>
      </c>
      <c r="Q78" s="268">
        <v>1.8878630000000001</v>
      </c>
      <c r="R78" s="268">
        <v>1.898663</v>
      </c>
      <c r="S78" s="268">
        <v>1.918866</v>
      </c>
      <c r="T78" s="268">
        <v>1.9469289999999999</v>
      </c>
      <c r="U78" s="268">
        <v>1.964575</v>
      </c>
      <c r="V78" s="268">
        <v>1.9767749999999999</v>
      </c>
      <c r="W78" s="268">
        <v>1.995819</v>
      </c>
      <c r="X78" s="268">
        <v>2.0155880000000002</v>
      </c>
      <c r="Y78" s="268">
        <v>2.0309050000000002</v>
      </c>
      <c r="Z78" s="268">
        <v>2.0492509999999999</v>
      </c>
      <c r="AA78" s="268">
        <v>2.0597430000000001</v>
      </c>
      <c r="AB78" s="268">
        <v>2.0682429999999998</v>
      </c>
      <c r="AC78" s="268">
        <v>2.0772179999999998</v>
      </c>
      <c r="AD78" s="268">
        <v>2.0962459999999998</v>
      </c>
      <c r="AE78" s="268">
        <v>2.1116899999999998</v>
      </c>
      <c r="AF78" s="268">
        <v>2.1292490000000002</v>
      </c>
      <c r="AG78" s="268">
        <v>2.1387339999999999</v>
      </c>
      <c r="AH78" s="268">
        <v>2.1461250000000001</v>
      </c>
      <c r="AI78" s="268">
        <v>2.1618970000000002</v>
      </c>
      <c r="AJ78" s="268">
        <v>2.1750280000000002</v>
      </c>
      <c r="AK78" s="222">
        <v>5.4949999999999999E-3</v>
      </c>
    </row>
    <row r="79" spans="1:37" ht="15" customHeight="1" x14ac:dyDescent="0.35">
      <c r="A79" s="217" t="s">
        <v>1721</v>
      </c>
      <c r="B79" s="202" t="s">
        <v>1358</v>
      </c>
      <c r="C79" s="268">
        <v>0.31376599999999999</v>
      </c>
      <c r="D79" s="268">
        <v>0.570766</v>
      </c>
      <c r="E79" s="268">
        <v>1.095588</v>
      </c>
      <c r="F79" s="268">
        <v>1.866101</v>
      </c>
      <c r="G79" s="268">
        <v>3.326492</v>
      </c>
      <c r="H79" s="268">
        <v>4.852163</v>
      </c>
      <c r="I79" s="268">
        <v>5.0849080000000004</v>
      </c>
      <c r="J79" s="268">
        <v>5.7601290000000001</v>
      </c>
      <c r="K79" s="268">
        <v>6.3207100000000001</v>
      </c>
      <c r="L79" s="268">
        <v>6.2996930000000004</v>
      </c>
      <c r="M79" s="268">
        <v>6.27698</v>
      </c>
      <c r="N79" s="268">
        <v>5.95505</v>
      </c>
      <c r="O79" s="268">
        <v>6.0103949999999999</v>
      </c>
      <c r="P79" s="268">
        <v>5.9697380000000004</v>
      </c>
      <c r="Q79" s="268">
        <v>5.9928569999999999</v>
      </c>
      <c r="R79" s="268">
        <v>5.5052969999999997</v>
      </c>
      <c r="S79" s="268">
        <v>5.4651209999999999</v>
      </c>
      <c r="T79" s="268">
        <v>5.512581</v>
      </c>
      <c r="U79" s="268">
        <v>5.5497079999999999</v>
      </c>
      <c r="V79" s="268">
        <v>5.6123209999999997</v>
      </c>
      <c r="W79" s="268">
        <v>5.503533</v>
      </c>
      <c r="X79" s="268">
        <v>5.5386009999999999</v>
      </c>
      <c r="Y79" s="268">
        <v>5.5950930000000003</v>
      </c>
      <c r="Z79" s="268">
        <v>5.6636240000000004</v>
      </c>
      <c r="AA79" s="268">
        <v>5.6562599999999996</v>
      </c>
      <c r="AB79" s="268">
        <v>5.6726320000000001</v>
      </c>
      <c r="AC79" s="268">
        <v>5.7070499999999997</v>
      </c>
      <c r="AD79" s="268">
        <v>5.7466400000000002</v>
      </c>
      <c r="AE79" s="268">
        <v>5.7669100000000002</v>
      </c>
      <c r="AF79" s="268">
        <v>5.7964469999999997</v>
      </c>
      <c r="AG79" s="268">
        <v>5.8312540000000004</v>
      </c>
      <c r="AH79" s="268">
        <v>5.8481940000000003</v>
      </c>
      <c r="AI79" s="268">
        <v>5.8726750000000001</v>
      </c>
      <c r="AJ79" s="268">
        <v>5.9236060000000004</v>
      </c>
      <c r="AK79" s="222">
        <v>7.5856000000000007E-2</v>
      </c>
    </row>
    <row r="80" spans="1:37" ht="15" customHeight="1" x14ac:dyDescent="0.35">
      <c r="A80" s="217" t="s">
        <v>1722</v>
      </c>
      <c r="B80" s="212" t="s">
        <v>1359</v>
      </c>
      <c r="C80" s="267">
        <v>1791.454956</v>
      </c>
      <c r="D80" s="267">
        <v>1765.2558590000001</v>
      </c>
      <c r="E80" s="267">
        <v>1762.885254</v>
      </c>
      <c r="F80" s="267">
        <v>1751.9407960000001</v>
      </c>
      <c r="G80" s="267">
        <v>1743.322754</v>
      </c>
      <c r="H80" s="267">
        <v>1704.8725589999999</v>
      </c>
      <c r="I80" s="267">
        <v>1713.8123780000001</v>
      </c>
      <c r="J80" s="267">
        <v>1721.063721</v>
      </c>
      <c r="K80" s="267">
        <v>1724.4963379999999</v>
      </c>
      <c r="L80" s="267">
        <v>1731.3863530000001</v>
      </c>
      <c r="M80" s="267">
        <v>1732.3946530000001</v>
      </c>
      <c r="N80" s="267">
        <v>1740.0001219999999</v>
      </c>
      <c r="O80" s="267">
        <v>1743.13562</v>
      </c>
      <c r="P80" s="267">
        <v>1762.1096190000001</v>
      </c>
      <c r="Q80" s="267">
        <v>1791.2847899999999</v>
      </c>
      <c r="R80" s="267">
        <v>1799.4858400000001</v>
      </c>
      <c r="S80" s="267">
        <v>1816.0507809999999</v>
      </c>
      <c r="T80" s="267">
        <v>1835.982422</v>
      </c>
      <c r="U80" s="267">
        <v>1846.155884</v>
      </c>
      <c r="V80" s="267">
        <v>1852.8460689999999</v>
      </c>
      <c r="W80" s="267">
        <v>1865.3402100000001</v>
      </c>
      <c r="X80" s="267">
        <v>1877.761841</v>
      </c>
      <c r="Y80" s="267">
        <v>1883.469116</v>
      </c>
      <c r="Z80" s="267">
        <v>1891.528687</v>
      </c>
      <c r="AA80" s="267">
        <v>1897.725586</v>
      </c>
      <c r="AB80" s="267">
        <v>1897.6995850000001</v>
      </c>
      <c r="AC80" s="267">
        <v>1899.6663820000001</v>
      </c>
      <c r="AD80" s="267">
        <v>1911.036621</v>
      </c>
      <c r="AE80" s="267">
        <v>1918.9007570000001</v>
      </c>
      <c r="AF80" s="267">
        <v>1924.7366939999999</v>
      </c>
      <c r="AG80" s="267">
        <v>1923.8891599999999</v>
      </c>
      <c r="AH80" s="267">
        <v>1919.4605710000001</v>
      </c>
      <c r="AI80" s="267">
        <v>1921.9858400000001</v>
      </c>
      <c r="AJ80" s="267">
        <v>1921.4670410000001</v>
      </c>
      <c r="AK80" s="230">
        <v>2.653E-3</v>
      </c>
    </row>
    <row r="81" spans="1:37" ht="15" customHeight="1" x14ac:dyDescent="0.35"/>
    <row r="82" spans="1:37" ht="15" customHeight="1" x14ac:dyDescent="0.35">
      <c r="A82" s="217" t="s">
        <v>1723</v>
      </c>
      <c r="B82" s="202" t="s">
        <v>1360</v>
      </c>
      <c r="C82" s="268">
        <v>188.88154599999999</v>
      </c>
      <c r="D82" s="268">
        <v>182.75642400000001</v>
      </c>
      <c r="E82" s="268">
        <v>185.55355800000001</v>
      </c>
      <c r="F82" s="268">
        <v>198.436172</v>
      </c>
      <c r="G82" s="268">
        <v>239.20602400000001</v>
      </c>
      <c r="H82" s="268">
        <v>273.83261099999999</v>
      </c>
      <c r="I82" s="268">
        <v>300.76852400000001</v>
      </c>
      <c r="J82" s="268">
        <v>314.59841899999998</v>
      </c>
      <c r="K82" s="268">
        <v>365.296021</v>
      </c>
      <c r="L82" s="268">
        <v>364.86291499999999</v>
      </c>
      <c r="M82" s="268">
        <v>362.43356299999999</v>
      </c>
      <c r="N82" s="268">
        <v>361.06463600000001</v>
      </c>
      <c r="O82" s="268">
        <v>358.32922400000001</v>
      </c>
      <c r="P82" s="268">
        <v>358.30306999999999</v>
      </c>
      <c r="Q82" s="268">
        <v>361.215485</v>
      </c>
      <c r="R82" s="268">
        <v>360.28976399999999</v>
      </c>
      <c r="S82" s="268">
        <v>363.56848100000002</v>
      </c>
      <c r="T82" s="268">
        <v>363.66336100000001</v>
      </c>
      <c r="U82" s="268">
        <v>362.80242900000002</v>
      </c>
      <c r="V82" s="268">
        <v>361.17254600000001</v>
      </c>
      <c r="W82" s="268">
        <v>361.476135</v>
      </c>
      <c r="X82" s="268">
        <v>364.53131100000002</v>
      </c>
      <c r="Y82" s="268">
        <v>363.83551</v>
      </c>
      <c r="Z82" s="268">
        <v>363.77371199999999</v>
      </c>
      <c r="AA82" s="268">
        <v>371.39511099999999</v>
      </c>
      <c r="AB82" s="268">
        <v>370.413116</v>
      </c>
      <c r="AC82" s="268">
        <v>370.45330799999999</v>
      </c>
      <c r="AD82" s="268">
        <v>372.24597199999999</v>
      </c>
      <c r="AE82" s="268">
        <v>373.57656900000001</v>
      </c>
      <c r="AF82" s="268">
        <v>375.11105300000003</v>
      </c>
      <c r="AG82" s="268">
        <v>373.41207900000001</v>
      </c>
      <c r="AH82" s="268">
        <v>370.80972300000002</v>
      </c>
      <c r="AI82" s="268">
        <v>369.86862200000002</v>
      </c>
      <c r="AJ82" s="268">
        <v>368.35162400000002</v>
      </c>
      <c r="AK82" s="222">
        <v>2.2144E-2</v>
      </c>
    </row>
    <row r="83" spans="1:37" ht="15" customHeight="1" x14ac:dyDescent="0.35">
      <c r="A83" s="217" t="s">
        <v>1724</v>
      </c>
      <c r="B83" s="202" t="s">
        <v>1361</v>
      </c>
      <c r="C83" s="268">
        <v>0.47456999999999999</v>
      </c>
      <c r="D83" s="268">
        <v>1.002305</v>
      </c>
      <c r="E83" s="268">
        <v>1.9267019999999999</v>
      </c>
      <c r="F83" s="268">
        <v>3.0682670000000001</v>
      </c>
      <c r="G83" s="268">
        <v>3.944709</v>
      </c>
      <c r="H83" s="268">
        <v>4.6571610000000003</v>
      </c>
      <c r="I83" s="268">
        <v>5.2018079999999998</v>
      </c>
      <c r="J83" s="268">
        <v>5.6244540000000001</v>
      </c>
      <c r="K83" s="268">
        <v>7.4150559999999999</v>
      </c>
      <c r="L83" s="268">
        <v>7.8162469999999997</v>
      </c>
      <c r="M83" s="268">
        <v>8.0917180000000002</v>
      </c>
      <c r="N83" s="268">
        <v>8.6035740000000001</v>
      </c>
      <c r="O83" s="268">
        <v>8.8221830000000008</v>
      </c>
      <c r="P83" s="268">
        <v>9.1688430000000007</v>
      </c>
      <c r="Q83" s="268">
        <v>9.2812429999999999</v>
      </c>
      <c r="R83" s="268">
        <v>9.1770770000000006</v>
      </c>
      <c r="S83" s="268">
        <v>9.0911950000000008</v>
      </c>
      <c r="T83" s="268">
        <v>9.2176930000000006</v>
      </c>
      <c r="U83" s="268">
        <v>9.0150030000000001</v>
      </c>
      <c r="V83" s="268">
        <v>8.7753420000000002</v>
      </c>
      <c r="W83" s="268">
        <v>8.6827710000000007</v>
      </c>
      <c r="X83" s="268">
        <v>8.5783900000000006</v>
      </c>
      <c r="Y83" s="268">
        <v>8.4359400000000004</v>
      </c>
      <c r="Z83" s="268">
        <v>8.3463949999999993</v>
      </c>
      <c r="AA83" s="268">
        <v>8.4280519999999992</v>
      </c>
      <c r="AB83" s="268">
        <v>8.2958839999999991</v>
      </c>
      <c r="AC83" s="268">
        <v>8.192164</v>
      </c>
      <c r="AD83" s="268">
        <v>8.1601239999999997</v>
      </c>
      <c r="AE83" s="268">
        <v>8.0779770000000006</v>
      </c>
      <c r="AF83" s="268">
        <v>8.0942460000000001</v>
      </c>
      <c r="AG83" s="268">
        <v>8.0653509999999997</v>
      </c>
      <c r="AH83" s="268">
        <v>7.9451689999999999</v>
      </c>
      <c r="AI83" s="268">
        <v>7.8536780000000004</v>
      </c>
      <c r="AJ83" s="268">
        <v>7.7022719999999998</v>
      </c>
      <c r="AK83" s="222">
        <v>6.5799999999999997E-2</v>
      </c>
    </row>
    <row r="84" spans="1:37" ht="15" customHeight="1" x14ac:dyDescent="0.35"/>
    <row r="85" spans="1:37" ht="15" customHeight="1" x14ac:dyDescent="0.35">
      <c r="A85" s="217" t="s">
        <v>1725</v>
      </c>
      <c r="B85" s="212" t="s">
        <v>1362</v>
      </c>
      <c r="C85" s="267">
        <v>358.80651899999998</v>
      </c>
      <c r="D85" s="267">
        <v>395.80578600000001</v>
      </c>
      <c r="E85" s="267">
        <v>439.59558099999998</v>
      </c>
      <c r="F85" s="267">
        <v>474.25524899999999</v>
      </c>
      <c r="G85" s="267">
        <v>532.15185499999995</v>
      </c>
      <c r="H85" s="267">
        <v>574.32409700000005</v>
      </c>
      <c r="I85" s="267">
        <v>611.983521</v>
      </c>
      <c r="J85" s="267">
        <v>638.18261700000005</v>
      </c>
      <c r="K85" s="267">
        <v>698.36084000000005</v>
      </c>
      <c r="L85" s="267">
        <v>703.87097200000005</v>
      </c>
      <c r="M85" s="267">
        <v>710.48254399999996</v>
      </c>
      <c r="N85" s="267">
        <v>721.35827600000005</v>
      </c>
      <c r="O85" s="267">
        <v>730.89465299999995</v>
      </c>
      <c r="P85" s="267">
        <v>749.47094700000002</v>
      </c>
      <c r="Q85" s="267">
        <v>769.38806199999999</v>
      </c>
      <c r="R85" s="267">
        <v>779.59692399999994</v>
      </c>
      <c r="S85" s="267">
        <v>798.44836399999997</v>
      </c>
      <c r="T85" s="267">
        <v>816.71044900000004</v>
      </c>
      <c r="U85" s="267">
        <v>828.58300799999995</v>
      </c>
      <c r="V85" s="267">
        <v>839.06652799999995</v>
      </c>
      <c r="W85" s="267">
        <v>850.38110400000005</v>
      </c>
      <c r="X85" s="267">
        <v>862.92468299999996</v>
      </c>
      <c r="Y85" s="267">
        <v>869.80505400000004</v>
      </c>
      <c r="Z85" s="267">
        <v>877.57739300000003</v>
      </c>
      <c r="AA85" s="267">
        <v>888.36071800000002</v>
      </c>
      <c r="AB85" s="267">
        <v>890.12854000000004</v>
      </c>
      <c r="AC85" s="267">
        <v>891.72485400000005</v>
      </c>
      <c r="AD85" s="267">
        <v>897.93298300000004</v>
      </c>
      <c r="AE85" s="267">
        <v>904.21704099999999</v>
      </c>
      <c r="AF85" s="267">
        <v>905.97680700000001</v>
      </c>
      <c r="AG85" s="267">
        <v>909.44238299999995</v>
      </c>
      <c r="AH85" s="267">
        <v>911.60119599999996</v>
      </c>
      <c r="AI85" s="267">
        <v>916.63671899999997</v>
      </c>
      <c r="AJ85" s="267">
        <v>920.15014599999995</v>
      </c>
      <c r="AK85" s="230">
        <v>2.6713000000000001E-2</v>
      </c>
    </row>
    <row r="86" spans="1:37" ht="15" customHeight="1" thickBot="1" x14ac:dyDescent="0.4"/>
    <row r="87" spans="1:37" ht="15" customHeight="1" x14ac:dyDescent="0.35">
      <c r="B87" s="288" t="s">
        <v>1363</v>
      </c>
      <c r="C87" s="288"/>
      <c r="D87" s="288"/>
      <c r="E87" s="288"/>
      <c r="F87" s="288"/>
      <c r="G87" s="288"/>
      <c r="H87" s="288"/>
      <c r="I87" s="288"/>
      <c r="J87" s="288"/>
      <c r="K87" s="288"/>
      <c r="L87" s="288"/>
      <c r="M87" s="288"/>
      <c r="N87" s="288"/>
      <c r="O87" s="288"/>
      <c r="P87" s="288"/>
      <c r="Q87" s="288"/>
      <c r="R87" s="288"/>
      <c r="S87" s="288"/>
      <c r="T87" s="288"/>
      <c r="U87" s="288"/>
      <c r="V87" s="288"/>
      <c r="W87" s="288"/>
      <c r="X87" s="288"/>
      <c r="Y87" s="288"/>
      <c r="Z87" s="288"/>
      <c r="AA87" s="288"/>
      <c r="AB87" s="288"/>
      <c r="AC87" s="288"/>
      <c r="AD87" s="288"/>
      <c r="AE87" s="288"/>
      <c r="AF87" s="288"/>
      <c r="AG87" s="288"/>
      <c r="AH87" s="288"/>
      <c r="AI87" s="288"/>
      <c r="AJ87" s="288"/>
      <c r="AK87" s="288"/>
    </row>
    <row r="88" spans="1:37" ht="15" customHeight="1" x14ac:dyDescent="0.35">
      <c r="B88" s="224" t="s">
        <v>1364</v>
      </c>
    </row>
    <row r="89" spans="1:37" ht="15" customHeight="1" x14ac:dyDescent="0.35">
      <c r="B89" s="224" t="s">
        <v>1314</v>
      </c>
    </row>
    <row r="90" spans="1:37" ht="15" customHeight="1" x14ac:dyDescent="0.35">
      <c r="B90" s="224" t="s">
        <v>1365</v>
      </c>
    </row>
    <row r="91" spans="1:37" ht="15" customHeight="1" x14ac:dyDescent="0.35">
      <c r="B91" s="224" t="s">
        <v>1366</v>
      </c>
    </row>
    <row r="92" spans="1:37" ht="15" customHeight="1" x14ac:dyDescent="0.35">
      <c r="B92" s="224" t="s">
        <v>638</v>
      </c>
    </row>
    <row r="93" spans="1:37" ht="15" customHeight="1" x14ac:dyDescent="0.35">
      <c r="B93" s="224" t="s">
        <v>639</v>
      </c>
    </row>
    <row r="94" spans="1:37" ht="15" customHeight="1" x14ac:dyDescent="0.35">
      <c r="B94" s="224" t="s">
        <v>1367</v>
      </c>
    </row>
    <row r="95" spans="1:37" ht="15" customHeight="1" x14ac:dyDescent="0.35">
      <c r="B95" s="224" t="s">
        <v>1368</v>
      </c>
    </row>
    <row r="96" spans="1:37" ht="15" customHeight="1" x14ac:dyDescent="0.35">
      <c r="B96" s="224" t="s">
        <v>1369</v>
      </c>
    </row>
    <row r="97" spans="2:2" ht="15" customHeight="1" x14ac:dyDescent="0.35">
      <c r="B97" s="224" t="s">
        <v>1370</v>
      </c>
    </row>
    <row r="98" spans="2:2" ht="15" customHeight="1" x14ac:dyDescent="0.35">
      <c r="B98" s="224" t="s">
        <v>1371</v>
      </c>
    </row>
  </sheetData>
  <mergeCells count="1">
    <mergeCell ref="B87:AK8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E9EF-7279-46E9-9927-F9BA89E88AA4}">
  <dimension ref="A1:AK80"/>
  <sheetViews>
    <sheetView workbookViewId="0">
      <selection sqref="A1:XFD1048576"/>
    </sheetView>
  </sheetViews>
  <sheetFormatPr defaultRowHeight="13.5" x14ac:dyDescent="0.35"/>
  <cols>
    <col min="2" max="2" width="19.125" style="177" customWidth="1"/>
  </cols>
  <sheetData>
    <row r="1" spans="1:37" ht="13.9" thickBot="1" x14ac:dyDescent="0.4">
      <c r="A1" s="237"/>
      <c r="B1" s="189" t="s">
        <v>119</v>
      </c>
      <c r="C1" s="238">
        <v>2017</v>
      </c>
      <c r="D1" s="238">
        <v>2018</v>
      </c>
      <c r="E1" s="238">
        <v>2019</v>
      </c>
      <c r="F1" s="238">
        <v>2020</v>
      </c>
      <c r="G1" s="238">
        <v>2021</v>
      </c>
      <c r="H1" s="238">
        <v>2022</v>
      </c>
      <c r="I1" s="238">
        <v>2023</v>
      </c>
      <c r="J1" s="238">
        <v>2024</v>
      </c>
      <c r="K1" s="238">
        <v>2025</v>
      </c>
      <c r="L1" s="238">
        <v>2026</v>
      </c>
      <c r="M1" s="238">
        <v>2027</v>
      </c>
      <c r="N1" s="238">
        <v>2028</v>
      </c>
      <c r="O1" s="238">
        <v>2029</v>
      </c>
      <c r="P1" s="238">
        <v>2030</v>
      </c>
      <c r="Q1" s="238">
        <v>2031</v>
      </c>
      <c r="R1" s="238">
        <v>2032</v>
      </c>
      <c r="S1" s="238">
        <v>2033</v>
      </c>
      <c r="T1" s="238">
        <v>2034</v>
      </c>
      <c r="U1" s="238">
        <v>2035</v>
      </c>
      <c r="V1" s="238">
        <v>2036</v>
      </c>
      <c r="W1" s="238">
        <v>2037</v>
      </c>
      <c r="X1" s="238">
        <v>2038</v>
      </c>
      <c r="Y1" s="238">
        <v>2039</v>
      </c>
      <c r="Z1" s="238">
        <v>2040</v>
      </c>
      <c r="AA1" s="238">
        <v>2041</v>
      </c>
      <c r="AB1" s="238">
        <v>2042</v>
      </c>
      <c r="AC1" s="238">
        <v>2043</v>
      </c>
      <c r="AD1" s="238">
        <v>2044</v>
      </c>
      <c r="AE1" s="238">
        <v>2045</v>
      </c>
      <c r="AF1" s="238">
        <v>2046</v>
      </c>
      <c r="AG1" s="238">
        <v>2047</v>
      </c>
      <c r="AH1" s="238">
        <v>2048</v>
      </c>
      <c r="AI1" s="238">
        <v>2049</v>
      </c>
      <c r="AJ1" s="238">
        <v>2050</v>
      </c>
      <c r="AK1" s="237"/>
    </row>
    <row r="2" spans="1:37" ht="13.9" thickTop="1" x14ac:dyDescent="0.35">
      <c r="A2" s="237"/>
      <c r="B2" s="193"/>
      <c r="C2" s="237"/>
      <c r="D2" s="237"/>
      <c r="E2" s="237"/>
      <c r="F2" s="237"/>
      <c r="G2" s="237"/>
      <c r="H2" s="237"/>
      <c r="I2" s="237"/>
      <c r="J2" s="237"/>
      <c r="K2" s="237"/>
      <c r="L2" s="237"/>
      <c r="M2" s="237"/>
      <c r="N2" s="237"/>
      <c r="O2" s="237"/>
      <c r="P2" s="237"/>
      <c r="Q2" s="237"/>
      <c r="R2" s="237"/>
      <c r="S2" s="237"/>
      <c r="T2" s="237"/>
      <c r="U2" s="237"/>
      <c r="V2" s="237"/>
      <c r="W2" s="237"/>
      <c r="X2" s="237"/>
      <c r="Y2" s="237"/>
      <c r="Z2" s="237"/>
      <c r="AA2" s="237"/>
      <c r="AB2" s="237"/>
      <c r="AC2" s="237"/>
      <c r="AD2" s="237"/>
      <c r="AE2" s="237"/>
      <c r="AF2" s="237"/>
      <c r="AG2" s="237"/>
      <c r="AH2" s="237"/>
      <c r="AI2" s="237"/>
      <c r="AJ2" s="237"/>
      <c r="AK2" s="237"/>
    </row>
    <row r="3" spans="1:37" x14ac:dyDescent="0.35">
      <c r="A3" s="237"/>
      <c r="B3" s="193"/>
      <c r="C3" s="246" t="s">
        <v>120</v>
      </c>
      <c r="D3" s="246" t="s">
        <v>4</v>
      </c>
      <c r="E3" s="246"/>
      <c r="F3" s="246"/>
      <c r="G3" s="246"/>
      <c r="H3" s="237"/>
      <c r="I3" s="237"/>
      <c r="J3" s="237"/>
      <c r="K3" s="237"/>
      <c r="L3" s="237"/>
      <c r="M3" s="237"/>
      <c r="N3" s="237"/>
      <c r="O3" s="237"/>
      <c r="P3" s="237"/>
      <c r="Q3" s="237"/>
      <c r="R3" s="237"/>
      <c r="S3" s="237"/>
      <c r="T3" s="237"/>
      <c r="U3" s="237"/>
      <c r="V3" s="237"/>
      <c r="W3" s="237"/>
      <c r="X3" s="237"/>
      <c r="Y3" s="237"/>
      <c r="Z3" s="237"/>
      <c r="AA3" s="237"/>
      <c r="AB3" s="237"/>
      <c r="AC3" s="237"/>
      <c r="AD3" s="237"/>
      <c r="AE3" s="237"/>
      <c r="AF3" s="237"/>
      <c r="AG3" s="237"/>
      <c r="AH3" s="237"/>
      <c r="AI3" s="237"/>
      <c r="AJ3" s="237"/>
      <c r="AK3" s="237"/>
    </row>
    <row r="4" spans="1:37" x14ac:dyDescent="0.35">
      <c r="A4" s="237"/>
      <c r="B4" s="193"/>
      <c r="C4" s="246" t="s">
        <v>123</v>
      </c>
      <c r="D4" s="246" t="s">
        <v>124</v>
      </c>
      <c r="E4" s="246"/>
      <c r="F4" s="246"/>
      <c r="G4" s="246" t="s">
        <v>125</v>
      </c>
      <c r="H4" s="237"/>
      <c r="I4" s="237"/>
      <c r="J4" s="237"/>
      <c r="K4" s="237"/>
      <c r="L4" s="237"/>
      <c r="M4" s="237"/>
      <c r="N4" s="237"/>
      <c r="O4" s="237"/>
      <c r="P4" s="237"/>
      <c r="Q4" s="237"/>
      <c r="R4" s="237"/>
      <c r="S4" s="237"/>
      <c r="T4" s="237"/>
      <c r="U4" s="237"/>
      <c r="V4" s="237"/>
      <c r="W4" s="237"/>
      <c r="X4" s="237"/>
      <c r="Y4" s="237"/>
      <c r="Z4" s="237"/>
      <c r="AA4" s="237"/>
      <c r="AB4" s="237"/>
      <c r="AC4" s="237"/>
      <c r="AD4" s="237"/>
      <c r="AE4" s="237"/>
      <c r="AF4" s="237"/>
      <c r="AG4" s="237"/>
      <c r="AH4" s="237"/>
      <c r="AI4" s="237"/>
      <c r="AJ4" s="237"/>
      <c r="AK4" s="237"/>
    </row>
    <row r="5" spans="1:37" x14ac:dyDescent="0.35">
      <c r="A5" s="237"/>
      <c r="B5" s="193"/>
      <c r="C5" s="246" t="s">
        <v>128</v>
      </c>
      <c r="D5" s="246" t="s">
        <v>129</v>
      </c>
      <c r="E5" s="246"/>
      <c r="F5" s="246"/>
      <c r="G5" s="246"/>
      <c r="H5" s="237"/>
      <c r="I5" s="237"/>
      <c r="J5" s="237"/>
      <c r="K5" s="237"/>
      <c r="L5" s="237"/>
      <c r="M5" s="237"/>
      <c r="N5" s="237"/>
      <c r="O5" s="237"/>
      <c r="P5" s="237"/>
      <c r="Q5" s="237"/>
      <c r="R5" s="237"/>
      <c r="S5" s="237"/>
      <c r="T5" s="237"/>
      <c r="U5" s="237"/>
      <c r="V5" s="237"/>
      <c r="W5" s="237"/>
      <c r="X5" s="237"/>
      <c r="Y5" s="237"/>
      <c r="Z5" s="237"/>
      <c r="AA5" s="237"/>
      <c r="AB5" s="237"/>
      <c r="AC5" s="237"/>
      <c r="AD5" s="237"/>
      <c r="AE5" s="237"/>
      <c r="AF5" s="237"/>
      <c r="AG5" s="237"/>
      <c r="AH5" s="237"/>
      <c r="AI5" s="237"/>
      <c r="AJ5" s="237"/>
      <c r="AK5" s="237"/>
    </row>
    <row r="6" spans="1:37" x14ac:dyDescent="0.35">
      <c r="A6" s="237"/>
      <c r="B6" s="193"/>
      <c r="C6" s="246" t="s">
        <v>131</v>
      </c>
      <c r="D6" s="246"/>
      <c r="E6" s="246" t="s">
        <v>271</v>
      </c>
      <c r="F6" s="246"/>
      <c r="G6" s="246"/>
      <c r="H6" s="237"/>
      <c r="I6" s="237"/>
      <c r="J6" s="237"/>
      <c r="K6" s="237"/>
      <c r="L6" s="237"/>
      <c r="M6" s="237"/>
      <c r="N6" s="237"/>
      <c r="O6" s="237"/>
      <c r="P6" s="237"/>
      <c r="Q6" s="237"/>
      <c r="R6" s="237"/>
      <c r="S6" s="237"/>
      <c r="T6" s="237"/>
      <c r="U6" s="237"/>
      <c r="V6" s="237"/>
      <c r="W6" s="237"/>
      <c r="X6" s="237"/>
      <c r="Y6" s="237"/>
      <c r="Z6" s="237"/>
      <c r="AA6" s="237"/>
      <c r="AB6" s="237"/>
      <c r="AC6" s="237"/>
      <c r="AD6" s="237"/>
      <c r="AE6" s="237"/>
      <c r="AF6" s="237"/>
      <c r="AG6" s="237"/>
      <c r="AH6" s="237"/>
      <c r="AI6" s="237"/>
      <c r="AJ6" s="237"/>
      <c r="AK6" s="237"/>
    </row>
    <row r="10" spans="1:37" ht="15.75" x14ac:dyDescent="0.5">
      <c r="A10" s="239" t="s">
        <v>1382</v>
      </c>
      <c r="B10" s="240" t="s">
        <v>1383</v>
      </c>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c r="AH10" s="237"/>
      <c r="AI10" s="237"/>
      <c r="AJ10" s="237"/>
      <c r="AK10" s="237"/>
    </row>
    <row r="11" spans="1:37" x14ac:dyDescent="0.35">
      <c r="A11" s="237"/>
      <c r="B11" s="189" t="s">
        <v>1374</v>
      </c>
      <c r="C11" s="237"/>
      <c r="D11" s="237"/>
      <c r="E11" s="237"/>
      <c r="F11" s="237"/>
      <c r="G11" s="237"/>
      <c r="H11" s="237"/>
      <c r="I11" s="237"/>
      <c r="J11" s="237"/>
      <c r="K11" s="237"/>
      <c r="L11" s="237"/>
      <c r="M11" s="237"/>
      <c r="N11" s="237"/>
      <c r="O11" s="237"/>
      <c r="P11" s="237"/>
      <c r="Q11" s="237"/>
      <c r="R11" s="237"/>
      <c r="S11" s="237"/>
      <c r="T11" s="237"/>
      <c r="U11" s="237"/>
      <c r="V11" s="237"/>
      <c r="W11" s="237"/>
      <c r="X11" s="237"/>
      <c r="Y11" s="237"/>
      <c r="Z11" s="237"/>
      <c r="AA11" s="237"/>
      <c r="AB11" s="237"/>
      <c r="AC11" s="237"/>
      <c r="AD11" s="237"/>
      <c r="AE11" s="237"/>
      <c r="AF11" s="237"/>
      <c r="AG11" s="237"/>
      <c r="AH11" s="237"/>
      <c r="AI11" s="237"/>
      <c r="AJ11" s="237"/>
      <c r="AK11" s="237"/>
    </row>
    <row r="12" spans="1:37" x14ac:dyDescent="0.35">
      <c r="A12" s="237"/>
      <c r="B12" s="189" t="s">
        <v>277</v>
      </c>
      <c r="C12" s="241" t="s">
        <v>277</v>
      </c>
      <c r="D12" s="241" t="s">
        <v>277</v>
      </c>
      <c r="E12" s="241" t="s">
        <v>277</v>
      </c>
      <c r="F12" s="241" t="s">
        <v>277</v>
      </c>
      <c r="G12" s="241" t="s">
        <v>277</v>
      </c>
      <c r="H12" s="241" t="s">
        <v>277</v>
      </c>
      <c r="I12" s="241" t="s">
        <v>277</v>
      </c>
      <c r="J12" s="241" t="s">
        <v>277</v>
      </c>
      <c r="K12" s="241" t="s">
        <v>277</v>
      </c>
      <c r="L12" s="241" t="s">
        <v>277</v>
      </c>
      <c r="M12" s="241" t="s">
        <v>277</v>
      </c>
      <c r="N12" s="241" t="s">
        <v>277</v>
      </c>
      <c r="O12" s="241" t="s">
        <v>277</v>
      </c>
      <c r="P12" s="241" t="s">
        <v>277</v>
      </c>
      <c r="Q12" s="241" t="s">
        <v>277</v>
      </c>
      <c r="R12" s="241" t="s">
        <v>277</v>
      </c>
      <c r="S12" s="241" t="s">
        <v>277</v>
      </c>
      <c r="T12" s="241" t="s">
        <v>277</v>
      </c>
      <c r="U12" s="241" t="s">
        <v>277</v>
      </c>
      <c r="V12" s="241" t="s">
        <v>277</v>
      </c>
      <c r="W12" s="241" t="s">
        <v>277</v>
      </c>
      <c r="X12" s="241" t="s">
        <v>277</v>
      </c>
      <c r="Y12" s="241" t="s">
        <v>277</v>
      </c>
      <c r="Z12" s="241" t="s">
        <v>277</v>
      </c>
      <c r="AA12" s="241" t="s">
        <v>277</v>
      </c>
      <c r="AB12" s="241" t="s">
        <v>277</v>
      </c>
      <c r="AC12" s="241" t="s">
        <v>277</v>
      </c>
      <c r="AD12" s="241" t="s">
        <v>277</v>
      </c>
      <c r="AE12" s="241" t="s">
        <v>277</v>
      </c>
      <c r="AF12" s="241" t="s">
        <v>277</v>
      </c>
      <c r="AG12" s="241" t="s">
        <v>277</v>
      </c>
      <c r="AH12" s="241" t="s">
        <v>277</v>
      </c>
      <c r="AI12" s="241" t="s">
        <v>277</v>
      </c>
      <c r="AJ12" s="241" t="s">
        <v>277</v>
      </c>
      <c r="AK12" s="241" t="s">
        <v>139</v>
      </c>
    </row>
    <row r="13" spans="1:37" ht="13.9" thickBot="1" x14ac:dyDescent="0.4">
      <c r="A13" s="237"/>
      <c r="B13" s="184" t="s">
        <v>1307</v>
      </c>
      <c r="C13" s="238">
        <v>2017</v>
      </c>
      <c r="D13" s="238">
        <v>2018</v>
      </c>
      <c r="E13" s="238">
        <v>2019</v>
      </c>
      <c r="F13" s="238">
        <v>2020</v>
      </c>
      <c r="G13" s="238">
        <v>2021</v>
      </c>
      <c r="H13" s="238">
        <v>2022</v>
      </c>
      <c r="I13" s="238">
        <v>2023</v>
      </c>
      <c r="J13" s="238">
        <v>2024</v>
      </c>
      <c r="K13" s="238">
        <v>2025</v>
      </c>
      <c r="L13" s="238">
        <v>2026</v>
      </c>
      <c r="M13" s="238">
        <v>2027</v>
      </c>
      <c r="N13" s="238">
        <v>2028</v>
      </c>
      <c r="O13" s="238">
        <v>2029</v>
      </c>
      <c r="P13" s="238">
        <v>2030</v>
      </c>
      <c r="Q13" s="238">
        <v>2031</v>
      </c>
      <c r="R13" s="238">
        <v>2032</v>
      </c>
      <c r="S13" s="238">
        <v>2033</v>
      </c>
      <c r="T13" s="238">
        <v>2034</v>
      </c>
      <c r="U13" s="238">
        <v>2035</v>
      </c>
      <c r="V13" s="238">
        <v>2036</v>
      </c>
      <c r="W13" s="238">
        <v>2037</v>
      </c>
      <c r="X13" s="238">
        <v>2038</v>
      </c>
      <c r="Y13" s="238">
        <v>2039</v>
      </c>
      <c r="Z13" s="238">
        <v>2040</v>
      </c>
      <c r="AA13" s="238">
        <v>2041</v>
      </c>
      <c r="AB13" s="238">
        <v>2042</v>
      </c>
      <c r="AC13" s="238">
        <v>2043</v>
      </c>
      <c r="AD13" s="238">
        <v>2044</v>
      </c>
      <c r="AE13" s="238">
        <v>2045</v>
      </c>
      <c r="AF13" s="238">
        <v>2046</v>
      </c>
      <c r="AG13" s="238">
        <v>2047</v>
      </c>
      <c r="AH13" s="238">
        <v>2048</v>
      </c>
      <c r="AI13" s="238">
        <v>2049</v>
      </c>
      <c r="AJ13" s="238">
        <v>2050</v>
      </c>
      <c r="AK13" s="238">
        <v>2050</v>
      </c>
    </row>
    <row r="14" spans="1:37" ht="13.9" thickTop="1" x14ac:dyDescent="0.35">
      <c r="A14" s="237"/>
      <c r="B14" s="193"/>
      <c r="C14" s="237"/>
      <c r="D14" s="237"/>
      <c r="E14" s="237"/>
      <c r="F14" s="237"/>
      <c r="G14" s="237"/>
      <c r="H14" s="237"/>
      <c r="I14" s="237"/>
      <c r="J14" s="237"/>
      <c r="K14" s="237"/>
      <c r="L14" s="237"/>
      <c r="M14" s="237"/>
      <c r="N14" s="237"/>
      <c r="O14" s="237"/>
      <c r="P14" s="237"/>
      <c r="Q14" s="237"/>
      <c r="R14" s="237"/>
      <c r="S14" s="237"/>
      <c r="T14" s="237"/>
      <c r="U14" s="237"/>
      <c r="V14" s="237"/>
      <c r="W14" s="237"/>
      <c r="X14" s="237"/>
      <c r="Y14" s="237"/>
      <c r="Z14" s="237"/>
      <c r="AA14" s="237"/>
      <c r="AB14" s="237"/>
      <c r="AC14" s="237"/>
      <c r="AD14" s="237"/>
      <c r="AE14" s="237"/>
      <c r="AF14" s="237"/>
      <c r="AG14" s="237"/>
      <c r="AH14" s="237"/>
      <c r="AI14" s="237"/>
      <c r="AJ14" s="237"/>
      <c r="AK14" s="237"/>
    </row>
    <row r="15" spans="1:37" x14ac:dyDescent="0.35">
      <c r="A15" s="237"/>
      <c r="B15" s="187" t="s">
        <v>1384</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row>
    <row r="16" spans="1:37" x14ac:dyDescent="0.35">
      <c r="A16" s="237"/>
      <c r="B16" s="187" t="s">
        <v>1318</v>
      </c>
      <c r="C16" s="237"/>
      <c r="D16" s="237"/>
      <c r="E16" s="237"/>
      <c r="F16" s="237"/>
      <c r="G16" s="237"/>
      <c r="H16" s="237"/>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row>
    <row r="17" spans="1:37" x14ac:dyDescent="0.35">
      <c r="A17" s="239" t="s">
        <v>1375</v>
      </c>
      <c r="B17" s="191" t="s">
        <v>1319</v>
      </c>
      <c r="C17" s="244">
        <v>37.651378999999999</v>
      </c>
      <c r="D17" s="244">
        <v>37.957962000000002</v>
      </c>
      <c r="E17" s="244">
        <v>38.465426999999998</v>
      </c>
      <c r="F17" s="244">
        <v>40.022381000000003</v>
      </c>
      <c r="G17" s="244">
        <v>41.651744999999998</v>
      </c>
      <c r="H17" s="244">
        <v>43.529769999999999</v>
      </c>
      <c r="I17" s="244">
        <v>45.468845000000002</v>
      </c>
      <c r="J17" s="244">
        <v>46.535674999999998</v>
      </c>
      <c r="K17" s="244">
        <v>48.729038000000003</v>
      </c>
      <c r="L17" s="244">
        <v>48.735194999999997</v>
      </c>
      <c r="M17" s="244">
        <v>48.725323000000003</v>
      </c>
      <c r="N17" s="244">
        <v>48.651890000000002</v>
      </c>
      <c r="O17" s="244">
        <v>48.609917000000003</v>
      </c>
      <c r="P17" s="244">
        <v>48.572490999999999</v>
      </c>
      <c r="Q17" s="244">
        <v>48.519832999999998</v>
      </c>
      <c r="R17" s="244">
        <v>48.454433000000002</v>
      </c>
      <c r="S17" s="244">
        <v>48.374462000000001</v>
      </c>
      <c r="T17" s="244">
        <v>48.274189</v>
      </c>
      <c r="U17" s="244">
        <v>48.174492000000001</v>
      </c>
      <c r="V17" s="244">
        <v>48.082279</v>
      </c>
      <c r="W17" s="244">
        <v>47.987819999999999</v>
      </c>
      <c r="X17" s="244">
        <v>47.893149999999999</v>
      </c>
      <c r="Y17" s="244">
        <v>47.804749000000001</v>
      </c>
      <c r="Z17" s="244">
        <v>47.70628</v>
      </c>
      <c r="AA17" s="244">
        <v>47.601894000000001</v>
      </c>
      <c r="AB17" s="244">
        <v>47.502116999999998</v>
      </c>
      <c r="AC17" s="244">
        <v>47.399403</v>
      </c>
      <c r="AD17" s="244">
        <v>47.294978999999998</v>
      </c>
      <c r="AE17" s="244">
        <v>47.189590000000003</v>
      </c>
      <c r="AF17" s="244">
        <v>47.086609000000003</v>
      </c>
      <c r="AG17" s="244">
        <v>46.985146</v>
      </c>
      <c r="AH17" s="244">
        <v>46.887402000000002</v>
      </c>
      <c r="AI17" s="244">
        <v>46.791164000000002</v>
      </c>
      <c r="AJ17" s="244">
        <v>46.696182</v>
      </c>
      <c r="AK17" s="242">
        <v>6.4949999999999999E-3</v>
      </c>
    </row>
    <row r="18" spans="1:37" x14ac:dyDescent="0.35">
      <c r="A18" s="239" t="s">
        <v>1385</v>
      </c>
      <c r="B18" s="191" t="s">
        <v>1320</v>
      </c>
      <c r="C18" s="244">
        <v>47.572586000000001</v>
      </c>
      <c r="D18" s="244">
        <v>47.699424999999998</v>
      </c>
      <c r="E18" s="244">
        <v>48.383201999999997</v>
      </c>
      <c r="F18" s="244">
        <v>49.746502</v>
      </c>
      <c r="G18" s="244">
        <v>51.257137</v>
      </c>
      <c r="H18" s="244">
        <v>52.817425</v>
      </c>
      <c r="I18" s="244">
        <v>54.303925</v>
      </c>
      <c r="J18" s="244">
        <v>55.087798999999997</v>
      </c>
      <c r="K18" s="244">
        <v>57.005656999999999</v>
      </c>
      <c r="L18" s="244">
        <v>56.814776999999999</v>
      </c>
      <c r="M18" s="244">
        <v>56.715663999999997</v>
      </c>
      <c r="N18" s="244">
        <v>56.572308</v>
      </c>
      <c r="O18" s="244">
        <v>56.488430000000001</v>
      </c>
      <c r="P18" s="244">
        <v>56.383816000000003</v>
      </c>
      <c r="Q18" s="244">
        <v>56.266548</v>
      </c>
      <c r="R18" s="244">
        <v>56.146464999999999</v>
      </c>
      <c r="S18" s="244">
        <v>56.016337999999998</v>
      </c>
      <c r="T18" s="244">
        <v>55.851303000000001</v>
      </c>
      <c r="U18" s="244">
        <v>55.689728000000002</v>
      </c>
      <c r="V18" s="244">
        <v>55.535896000000001</v>
      </c>
      <c r="W18" s="244">
        <v>55.367142000000001</v>
      </c>
      <c r="X18" s="244">
        <v>55.209361999999999</v>
      </c>
      <c r="Y18" s="244">
        <v>55.047294999999998</v>
      </c>
      <c r="Z18" s="244">
        <v>54.884788999999998</v>
      </c>
      <c r="AA18" s="244">
        <v>54.714336000000003</v>
      </c>
      <c r="AB18" s="244">
        <v>54.550666999999997</v>
      </c>
      <c r="AC18" s="244">
        <v>54.377395999999997</v>
      </c>
      <c r="AD18" s="244">
        <v>54.200600000000001</v>
      </c>
      <c r="AE18" s="244">
        <v>54.028534000000001</v>
      </c>
      <c r="AF18" s="244">
        <v>53.833911999999998</v>
      </c>
      <c r="AG18" s="244">
        <v>53.636723000000003</v>
      </c>
      <c r="AH18" s="244">
        <v>53.449939999999998</v>
      </c>
      <c r="AI18" s="244">
        <v>53.260680999999998</v>
      </c>
      <c r="AJ18" s="244">
        <v>53.077606000000003</v>
      </c>
      <c r="AK18" s="242">
        <v>3.3440000000000002E-3</v>
      </c>
    </row>
    <row r="20" spans="1:37" x14ac:dyDescent="0.35">
      <c r="A20" s="237"/>
      <c r="B20" s="187" t="s">
        <v>1322</v>
      </c>
      <c r="C20" s="237"/>
      <c r="D20" s="237"/>
      <c r="E20" s="237"/>
      <c r="F20" s="237"/>
      <c r="G20" s="237"/>
      <c r="H20" s="237"/>
      <c r="I20" s="237"/>
      <c r="J20" s="237"/>
      <c r="K20" s="237"/>
      <c r="L20" s="237"/>
      <c r="M20" s="237"/>
      <c r="N20" s="237"/>
      <c r="O20" s="237"/>
      <c r="P20" s="237"/>
      <c r="Q20" s="237"/>
      <c r="R20" s="237"/>
      <c r="S20" s="237"/>
      <c r="T20" s="237"/>
      <c r="U20" s="237"/>
      <c r="V20" s="237"/>
      <c r="W20" s="237"/>
      <c r="X20" s="237"/>
      <c r="Y20" s="237"/>
      <c r="Z20" s="237"/>
      <c r="AA20" s="237"/>
      <c r="AB20" s="237"/>
      <c r="AC20" s="237"/>
      <c r="AD20" s="237"/>
      <c r="AE20" s="237"/>
      <c r="AF20" s="237"/>
      <c r="AG20" s="237"/>
      <c r="AH20" s="237"/>
      <c r="AI20" s="237"/>
      <c r="AJ20" s="237"/>
      <c r="AK20" s="237"/>
    </row>
    <row r="21" spans="1:37" x14ac:dyDescent="0.35">
      <c r="A21" s="239" t="s">
        <v>1386</v>
      </c>
      <c r="B21" s="191" t="s">
        <v>1323</v>
      </c>
      <c r="C21" s="244">
        <v>38.074837000000002</v>
      </c>
      <c r="D21" s="244">
        <v>38.379855999999997</v>
      </c>
      <c r="E21" s="244">
        <v>38.902203</v>
      </c>
      <c r="F21" s="244">
        <v>40.500622</v>
      </c>
      <c r="G21" s="244">
        <v>42.177460000000004</v>
      </c>
      <c r="H21" s="244">
        <v>44.110126000000001</v>
      </c>
      <c r="I21" s="244">
        <v>46.096637999999999</v>
      </c>
      <c r="J21" s="244">
        <v>47.184241999999998</v>
      </c>
      <c r="K21" s="244">
        <v>49.471367000000001</v>
      </c>
      <c r="L21" s="244">
        <v>49.479084</v>
      </c>
      <c r="M21" s="244">
        <v>49.443764000000002</v>
      </c>
      <c r="N21" s="244">
        <v>49.329830000000001</v>
      </c>
      <c r="O21" s="244">
        <v>49.253807000000002</v>
      </c>
      <c r="P21" s="244">
        <v>49.174304999999997</v>
      </c>
      <c r="Q21" s="244">
        <v>49.110176000000003</v>
      </c>
      <c r="R21" s="244">
        <v>49.036579000000003</v>
      </c>
      <c r="S21" s="244">
        <v>48.943095999999997</v>
      </c>
      <c r="T21" s="244">
        <v>48.819938999999998</v>
      </c>
      <c r="U21" s="244">
        <v>48.712600999999999</v>
      </c>
      <c r="V21" s="244">
        <v>48.610306000000001</v>
      </c>
      <c r="W21" s="244">
        <v>48.508633000000003</v>
      </c>
      <c r="X21" s="244">
        <v>48.414726000000002</v>
      </c>
      <c r="Y21" s="244">
        <v>48.337676999999999</v>
      </c>
      <c r="Z21" s="244">
        <v>48.264285999999998</v>
      </c>
      <c r="AA21" s="244">
        <v>48.191367999999997</v>
      </c>
      <c r="AB21" s="244">
        <v>48.116348000000002</v>
      </c>
      <c r="AC21" s="244">
        <v>48.047553999999998</v>
      </c>
      <c r="AD21" s="244">
        <v>47.966709000000002</v>
      </c>
      <c r="AE21" s="244">
        <v>47.88176</v>
      </c>
      <c r="AF21" s="244">
        <v>47.836337999999998</v>
      </c>
      <c r="AG21" s="244">
        <v>47.764557000000003</v>
      </c>
      <c r="AH21" s="244">
        <v>47.678660999999998</v>
      </c>
      <c r="AI21" s="244">
        <v>47.583981000000001</v>
      </c>
      <c r="AJ21" s="244">
        <v>47.491183999999997</v>
      </c>
      <c r="AK21" s="242">
        <v>6.679E-3</v>
      </c>
    </row>
    <row r="22" spans="1:37" x14ac:dyDescent="0.35">
      <c r="A22" s="239" t="s">
        <v>1387</v>
      </c>
      <c r="B22" s="191" t="s">
        <v>1324</v>
      </c>
      <c r="C22" s="244">
        <v>101.780045</v>
      </c>
      <c r="D22" s="244">
        <v>101.782127</v>
      </c>
      <c r="E22" s="244">
        <v>101.957718</v>
      </c>
      <c r="F22" s="244">
        <v>103.394379</v>
      </c>
      <c r="G22" s="244">
        <v>105.08118399999999</v>
      </c>
      <c r="H22" s="244">
        <v>107.246407</v>
      </c>
      <c r="I22" s="244">
        <v>110.135071</v>
      </c>
      <c r="J22" s="244">
        <v>111.72266399999999</v>
      </c>
      <c r="K22" s="244">
        <v>113.688087</v>
      </c>
      <c r="L22" s="244">
        <v>113.59538999999999</v>
      </c>
      <c r="M22" s="244">
        <v>113.560013</v>
      </c>
      <c r="N22" s="244">
        <v>113.51664700000001</v>
      </c>
      <c r="O22" s="244">
        <v>113.529175</v>
      </c>
      <c r="P22" s="244">
        <v>113.495544</v>
      </c>
      <c r="Q22" s="244">
        <v>113.505081</v>
      </c>
      <c r="R22" s="244">
        <v>113.56474300000001</v>
      </c>
      <c r="S22" s="244">
        <v>113.548355</v>
      </c>
      <c r="T22" s="244">
        <v>113.57260100000001</v>
      </c>
      <c r="U22" s="244">
        <v>113.59549</v>
      </c>
      <c r="V22" s="244">
        <v>113.61798899999999</v>
      </c>
      <c r="W22" s="244">
        <v>113.646721</v>
      </c>
      <c r="X22" s="244">
        <v>113.66712200000001</v>
      </c>
      <c r="Y22" s="244">
        <v>113.681099</v>
      </c>
      <c r="Z22" s="244">
        <v>113.69493900000001</v>
      </c>
      <c r="AA22" s="244">
        <v>113.653267</v>
      </c>
      <c r="AB22" s="244">
        <v>113.66786999999999</v>
      </c>
      <c r="AC22" s="244">
        <v>113.669197</v>
      </c>
      <c r="AD22" s="244">
        <v>113.67362199999999</v>
      </c>
      <c r="AE22" s="244">
        <v>113.684296</v>
      </c>
      <c r="AF22" s="244">
        <v>113.694962</v>
      </c>
      <c r="AG22" s="244">
        <v>113.702026</v>
      </c>
      <c r="AH22" s="244">
        <v>113.716995</v>
      </c>
      <c r="AI22" s="244">
        <v>113.719887</v>
      </c>
      <c r="AJ22" s="244">
        <v>113.726128</v>
      </c>
      <c r="AK22" s="242">
        <v>3.4740000000000001E-3</v>
      </c>
    </row>
    <row r="23" spans="1:37" x14ac:dyDescent="0.35">
      <c r="A23" s="239" t="s">
        <v>1388</v>
      </c>
      <c r="B23" s="191" t="s">
        <v>1325</v>
      </c>
      <c r="C23" s="244">
        <v>103.031448</v>
      </c>
      <c r="D23" s="244">
        <v>109.568443</v>
      </c>
      <c r="E23" s="244">
        <v>110.643951</v>
      </c>
      <c r="F23" s="244">
        <v>113.42701</v>
      </c>
      <c r="G23" s="244">
        <v>116.087013</v>
      </c>
      <c r="H23" s="244">
        <v>118.568794</v>
      </c>
      <c r="I23" s="244">
        <v>121.266563</v>
      </c>
      <c r="J23" s="244">
        <v>122.61798899999999</v>
      </c>
      <c r="K23" s="244">
        <v>124.74541499999999</v>
      </c>
      <c r="L23" s="244">
        <v>124.547775</v>
      </c>
      <c r="M23" s="244">
        <v>124.43541</v>
      </c>
      <c r="N23" s="244">
        <v>124.329453</v>
      </c>
      <c r="O23" s="244">
        <v>124.33551</v>
      </c>
      <c r="P23" s="244">
        <v>124.22680699999999</v>
      </c>
      <c r="Q23" s="244">
        <v>124.22995</v>
      </c>
      <c r="R23" s="244">
        <v>124.217606</v>
      </c>
      <c r="S23" s="244">
        <v>124.21225699999999</v>
      </c>
      <c r="T23" s="244">
        <v>124.24453699999999</v>
      </c>
      <c r="U23" s="244">
        <v>124.276535</v>
      </c>
      <c r="V23" s="244">
        <v>124.318451</v>
      </c>
      <c r="W23" s="244">
        <v>124.323448</v>
      </c>
      <c r="X23" s="244">
        <v>124.36740899999999</v>
      </c>
      <c r="Y23" s="244">
        <v>124.397148</v>
      </c>
      <c r="Z23" s="244">
        <v>124.425247</v>
      </c>
      <c r="AA23" s="244">
        <v>124.438637</v>
      </c>
      <c r="AB23" s="244">
        <v>124.474892</v>
      </c>
      <c r="AC23" s="244">
        <v>124.480782</v>
      </c>
      <c r="AD23" s="244">
        <v>124.49690200000001</v>
      </c>
      <c r="AE23" s="244">
        <v>124.524376</v>
      </c>
      <c r="AF23" s="244">
        <v>124.552902</v>
      </c>
      <c r="AG23" s="244">
        <v>124.57383</v>
      </c>
      <c r="AH23" s="244">
        <v>124.608177</v>
      </c>
      <c r="AI23" s="244">
        <v>124.61644</v>
      </c>
      <c r="AJ23" s="244">
        <v>124.63356</v>
      </c>
      <c r="AK23" s="242">
        <v>4.0340000000000003E-3</v>
      </c>
    </row>
    <row r="24" spans="1:37" x14ac:dyDescent="0.35">
      <c r="A24" s="239" t="s">
        <v>1389</v>
      </c>
      <c r="B24" s="191" t="s">
        <v>1326</v>
      </c>
      <c r="C24" s="244">
        <v>108.39949</v>
      </c>
      <c r="D24" s="244">
        <v>108.295715</v>
      </c>
      <c r="E24" s="244">
        <v>108.53784899999999</v>
      </c>
      <c r="F24" s="244">
        <v>110.40733299999999</v>
      </c>
      <c r="G24" s="244">
        <v>113.481247</v>
      </c>
      <c r="H24" s="244">
        <v>116.27514600000001</v>
      </c>
      <c r="I24" s="244">
        <v>118.96219600000001</v>
      </c>
      <c r="J24" s="244">
        <v>119.56420900000001</v>
      </c>
      <c r="K24" s="244">
        <v>121.5466</v>
      </c>
      <c r="L24" s="244">
        <v>121.41089599999999</v>
      </c>
      <c r="M24" s="244">
        <v>121.281921</v>
      </c>
      <c r="N24" s="244">
        <v>121.15982099999999</v>
      </c>
      <c r="O24" s="244">
        <v>121.057327</v>
      </c>
      <c r="P24" s="244">
        <v>120.940445</v>
      </c>
      <c r="Q24" s="244">
        <v>120.855057</v>
      </c>
      <c r="R24" s="244">
        <v>120.776527</v>
      </c>
      <c r="S24" s="244">
        <v>120.706467</v>
      </c>
      <c r="T24" s="244">
        <v>120.661636</v>
      </c>
      <c r="U24" s="244">
        <v>120.632378</v>
      </c>
      <c r="V24" s="244">
        <v>120.613411</v>
      </c>
      <c r="W24" s="244">
        <v>120.590622</v>
      </c>
      <c r="X24" s="244">
        <v>120.584084</v>
      </c>
      <c r="Y24" s="244">
        <v>120.576897</v>
      </c>
      <c r="Z24" s="244">
        <v>120.57287599999999</v>
      </c>
      <c r="AA24" s="244">
        <v>120.56854199999999</v>
      </c>
      <c r="AB24" s="244">
        <v>120.57023599999999</v>
      </c>
      <c r="AC24" s="244">
        <v>120.562378</v>
      </c>
      <c r="AD24" s="244">
        <v>120.55959300000001</v>
      </c>
      <c r="AE24" s="244">
        <v>120.56098900000001</v>
      </c>
      <c r="AF24" s="244">
        <v>120.562759</v>
      </c>
      <c r="AG24" s="244">
        <v>120.56223300000001</v>
      </c>
      <c r="AH24" s="244">
        <v>120.566025</v>
      </c>
      <c r="AI24" s="244">
        <v>120.56165300000001</v>
      </c>
      <c r="AJ24" s="244">
        <v>120.560349</v>
      </c>
      <c r="AK24" s="242">
        <v>3.3579999999999999E-3</v>
      </c>
    </row>
    <row r="25" spans="1:37" x14ac:dyDescent="0.35">
      <c r="A25" s="239" t="s">
        <v>1390</v>
      </c>
      <c r="B25" s="191" t="s">
        <v>1327</v>
      </c>
      <c r="C25" s="244">
        <v>56.302039999999998</v>
      </c>
      <c r="D25" s="244">
        <v>56.966693999999997</v>
      </c>
      <c r="E25" s="244">
        <v>57.029899999999998</v>
      </c>
      <c r="F25" s="244">
        <v>58.641640000000002</v>
      </c>
      <c r="G25" s="244">
        <v>61.657684000000003</v>
      </c>
      <c r="H25" s="244">
        <v>64.617683</v>
      </c>
      <c r="I25" s="244">
        <v>66.841247999999993</v>
      </c>
      <c r="J25" s="244">
        <v>68.805069000000003</v>
      </c>
      <c r="K25" s="244">
        <v>71.675681999999995</v>
      </c>
      <c r="L25" s="244">
        <v>73.032829000000007</v>
      </c>
      <c r="M25" s="244">
        <v>72.971176</v>
      </c>
      <c r="N25" s="244">
        <v>72.735602999999998</v>
      </c>
      <c r="O25" s="244">
        <v>72.721024</v>
      </c>
      <c r="P25" s="244">
        <v>72.594002000000003</v>
      </c>
      <c r="Q25" s="244">
        <v>72.510268999999994</v>
      </c>
      <c r="R25" s="244">
        <v>72.426536999999996</v>
      </c>
      <c r="S25" s="244">
        <v>72.328979000000004</v>
      </c>
      <c r="T25" s="244">
        <v>72.220444000000001</v>
      </c>
      <c r="U25" s="244">
        <v>72.117996000000005</v>
      </c>
      <c r="V25" s="244">
        <v>72.034103000000002</v>
      </c>
      <c r="W25" s="244">
        <v>71.918471999999994</v>
      </c>
      <c r="X25" s="244">
        <v>71.857315</v>
      </c>
      <c r="Y25" s="244">
        <v>71.767075000000006</v>
      </c>
      <c r="Z25" s="244">
        <v>71.672081000000006</v>
      </c>
      <c r="AA25" s="244">
        <v>71.562888999999998</v>
      </c>
      <c r="AB25" s="244">
        <v>71.443595999999999</v>
      </c>
      <c r="AC25" s="244">
        <v>71.319953999999996</v>
      </c>
      <c r="AD25" s="244">
        <v>71.200599999999994</v>
      </c>
      <c r="AE25" s="244">
        <v>71.089698999999996</v>
      </c>
      <c r="AF25" s="244">
        <v>70.976973999999998</v>
      </c>
      <c r="AG25" s="244">
        <v>70.862494999999996</v>
      </c>
      <c r="AH25" s="244">
        <v>70.760559000000001</v>
      </c>
      <c r="AI25" s="244">
        <v>70.648246999999998</v>
      </c>
      <c r="AJ25" s="244">
        <v>70.547606999999999</v>
      </c>
      <c r="AK25" s="242">
        <v>6.7039999999999999E-3</v>
      </c>
    </row>
    <row r="26" spans="1:37" x14ac:dyDescent="0.35">
      <c r="A26" s="239" t="s">
        <v>1391</v>
      </c>
      <c r="B26" s="191" t="s">
        <v>1328</v>
      </c>
      <c r="C26" s="244">
        <v>69.141098</v>
      </c>
      <c r="D26" s="244">
        <v>69.868019000000004</v>
      </c>
      <c r="E26" s="244">
        <v>69.975464000000002</v>
      </c>
      <c r="F26" s="244">
        <v>70.467338999999996</v>
      </c>
      <c r="G26" s="244">
        <v>72.724586000000002</v>
      </c>
      <c r="H26" s="244">
        <v>75.256621999999993</v>
      </c>
      <c r="I26" s="244">
        <v>77.489722999999998</v>
      </c>
      <c r="J26" s="244">
        <v>79.364509999999996</v>
      </c>
      <c r="K26" s="244">
        <v>82.039146000000002</v>
      </c>
      <c r="L26" s="244">
        <v>83.019630000000006</v>
      </c>
      <c r="M26" s="244">
        <v>82.999115000000003</v>
      </c>
      <c r="N26" s="244">
        <v>82.802588999999998</v>
      </c>
      <c r="O26" s="244">
        <v>82.757346999999996</v>
      </c>
      <c r="P26" s="244">
        <v>82.585243000000006</v>
      </c>
      <c r="Q26" s="244">
        <v>82.493851000000006</v>
      </c>
      <c r="R26" s="244">
        <v>82.409171999999998</v>
      </c>
      <c r="S26" s="244">
        <v>82.316260999999997</v>
      </c>
      <c r="T26" s="244">
        <v>82.222008000000002</v>
      </c>
      <c r="U26" s="244">
        <v>82.139213999999996</v>
      </c>
      <c r="V26" s="244">
        <v>82.077445999999995</v>
      </c>
      <c r="W26" s="244">
        <v>81.984298999999993</v>
      </c>
      <c r="X26" s="244">
        <v>81.927002000000002</v>
      </c>
      <c r="Y26" s="244">
        <v>81.862617</v>
      </c>
      <c r="Z26" s="244">
        <v>81.794548000000006</v>
      </c>
      <c r="AA26" s="244">
        <v>81.705185</v>
      </c>
      <c r="AB26" s="244">
        <v>81.622947999999994</v>
      </c>
      <c r="AC26" s="244">
        <v>81.481307999999999</v>
      </c>
      <c r="AD26" s="244">
        <v>81.375373999999994</v>
      </c>
      <c r="AE26" s="244">
        <v>81.284415999999993</v>
      </c>
      <c r="AF26" s="244">
        <v>81.191742000000005</v>
      </c>
      <c r="AG26" s="244">
        <v>81.096587999999997</v>
      </c>
      <c r="AH26" s="244">
        <v>81.013451000000003</v>
      </c>
      <c r="AI26" s="244">
        <v>80.917052999999996</v>
      </c>
      <c r="AJ26" s="244">
        <v>80.833281999999997</v>
      </c>
      <c r="AK26" s="242">
        <v>4.5659999999999997E-3</v>
      </c>
    </row>
    <row r="27" spans="1:37" x14ac:dyDescent="0.35">
      <c r="A27" s="239" t="s">
        <v>1392</v>
      </c>
      <c r="B27" s="191" t="s">
        <v>1329</v>
      </c>
      <c r="C27" s="244">
        <v>0</v>
      </c>
      <c r="D27" s="244">
        <v>0</v>
      </c>
      <c r="E27" s="244">
        <v>0</v>
      </c>
      <c r="F27" s="244">
        <v>0</v>
      </c>
      <c r="G27" s="244">
        <v>0</v>
      </c>
      <c r="H27" s="244">
        <v>0</v>
      </c>
      <c r="I27" s="244">
        <v>0</v>
      </c>
      <c r="J27" s="244">
        <v>0</v>
      </c>
      <c r="K27" s="244">
        <v>0</v>
      </c>
      <c r="L27" s="244">
        <v>0</v>
      </c>
      <c r="M27" s="244">
        <v>0</v>
      </c>
      <c r="N27" s="244">
        <v>0</v>
      </c>
      <c r="O27" s="244">
        <v>0</v>
      </c>
      <c r="P27" s="244">
        <v>81.780586</v>
      </c>
      <c r="Q27" s="244">
        <v>81.637244999999993</v>
      </c>
      <c r="R27" s="244">
        <v>81.576842999999997</v>
      </c>
      <c r="S27" s="244">
        <v>81.516578999999993</v>
      </c>
      <c r="T27" s="244">
        <v>81.418892</v>
      </c>
      <c r="U27" s="244">
        <v>81.296524000000005</v>
      </c>
      <c r="V27" s="244">
        <v>81.173843000000005</v>
      </c>
      <c r="W27" s="244">
        <v>81.024322999999995</v>
      </c>
      <c r="X27" s="244">
        <v>80.890456999999998</v>
      </c>
      <c r="Y27" s="244">
        <v>80.757423000000003</v>
      </c>
      <c r="Z27" s="244">
        <v>80.603888999999995</v>
      </c>
      <c r="AA27" s="244">
        <v>80.420081999999994</v>
      </c>
      <c r="AB27" s="244">
        <v>80.262748999999999</v>
      </c>
      <c r="AC27" s="244">
        <v>80.107780000000005</v>
      </c>
      <c r="AD27" s="244">
        <v>79.960678000000001</v>
      </c>
      <c r="AE27" s="244">
        <v>79.821197999999995</v>
      </c>
      <c r="AF27" s="244">
        <v>79.684258</v>
      </c>
      <c r="AG27" s="244">
        <v>79.545715000000001</v>
      </c>
      <c r="AH27" s="244">
        <v>79.415763999999996</v>
      </c>
      <c r="AI27" s="244">
        <v>79.281441000000001</v>
      </c>
      <c r="AJ27" s="244">
        <v>79.151916999999997</v>
      </c>
      <c r="AK27" s="242" t="s">
        <v>779</v>
      </c>
    </row>
    <row r="28" spans="1:37" x14ac:dyDescent="0.35">
      <c r="A28" s="239" t="s">
        <v>1393</v>
      </c>
      <c r="B28" s="191" t="s">
        <v>1330</v>
      </c>
      <c r="C28" s="244">
        <v>54.737419000000003</v>
      </c>
      <c r="D28" s="244">
        <v>54.800559999999997</v>
      </c>
      <c r="E28" s="244">
        <v>55.452464999999997</v>
      </c>
      <c r="F28" s="244">
        <v>58.009093999999997</v>
      </c>
      <c r="G28" s="244">
        <v>60.754798999999998</v>
      </c>
      <c r="H28" s="244">
        <v>63.539695999999999</v>
      </c>
      <c r="I28" s="244">
        <v>66.108153999999999</v>
      </c>
      <c r="J28" s="244">
        <v>67.349791999999994</v>
      </c>
      <c r="K28" s="244">
        <v>71.661986999999996</v>
      </c>
      <c r="L28" s="244">
        <v>71.601151000000002</v>
      </c>
      <c r="M28" s="244">
        <v>71.434524999999994</v>
      </c>
      <c r="N28" s="244">
        <v>71.236480999999998</v>
      </c>
      <c r="O28" s="244">
        <v>71.065392000000003</v>
      </c>
      <c r="P28" s="244">
        <v>70.925301000000005</v>
      </c>
      <c r="Q28" s="244">
        <v>70.768799000000001</v>
      </c>
      <c r="R28" s="244">
        <v>70.637626999999995</v>
      </c>
      <c r="S28" s="244">
        <v>70.506469999999993</v>
      </c>
      <c r="T28" s="244">
        <v>70.356232000000006</v>
      </c>
      <c r="U28" s="244">
        <v>70.215759000000006</v>
      </c>
      <c r="V28" s="244">
        <v>70.083443000000003</v>
      </c>
      <c r="W28" s="244">
        <v>69.948768999999999</v>
      </c>
      <c r="X28" s="244">
        <v>69.812431000000004</v>
      </c>
      <c r="Y28" s="244">
        <v>69.684448000000003</v>
      </c>
      <c r="Z28" s="244">
        <v>69.555473000000006</v>
      </c>
      <c r="AA28" s="244">
        <v>69.438316</v>
      </c>
      <c r="AB28" s="244">
        <v>69.293059999999997</v>
      </c>
      <c r="AC28" s="244">
        <v>69.150131000000002</v>
      </c>
      <c r="AD28" s="244">
        <v>69.001068000000004</v>
      </c>
      <c r="AE28" s="244">
        <v>68.854079999999996</v>
      </c>
      <c r="AF28" s="244">
        <v>68.704375999999996</v>
      </c>
      <c r="AG28" s="244">
        <v>68.555976999999999</v>
      </c>
      <c r="AH28" s="244">
        <v>68.410079999999994</v>
      </c>
      <c r="AI28" s="244">
        <v>68.272484000000006</v>
      </c>
      <c r="AJ28" s="244">
        <v>68.133613999999994</v>
      </c>
      <c r="AK28" s="242">
        <v>6.829E-3</v>
      </c>
    </row>
    <row r="29" spans="1:37" x14ac:dyDescent="0.35">
      <c r="A29" s="239" t="s">
        <v>1394</v>
      </c>
      <c r="B29" s="191" t="s">
        <v>1331</v>
      </c>
      <c r="C29" s="244">
        <v>40.626922999999998</v>
      </c>
      <c r="D29" s="244">
        <v>39.712276000000003</v>
      </c>
      <c r="E29" s="244">
        <v>40.210616999999999</v>
      </c>
      <c r="F29" s="244">
        <v>41.741970000000002</v>
      </c>
      <c r="G29" s="244">
        <v>43.328113999999999</v>
      </c>
      <c r="H29" s="244">
        <v>45.576653</v>
      </c>
      <c r="I29" s="244">
        <v>47.970256999999997</v>
      </c>
      <c r="J29" s="244">
        <v>49.369743</v>
      </c>
      <c r="K29" s="244">
        <v>52.112740000000002</v>
      </c>
      <c r="L29" s="244">
        <v>52.141334999999998</v>
      </c>
      <c r="M29" s="244">
        <v>52.177073999999998</v>
      </c>
      <c r="N29" s="244">
        <v>52.139755000000001</v>
      </c>
      <c r="O29" s="244">
        <v>52.171925000000002</v>
      </c>
      <c r="P29" s="244">
        <v>52.159374</v>
      </c>
      <c r="Q29" s="244">
        <v>52.157440000000001</v>
      </c>
      <c r="R29" s="244">
        <v>52.129767999999999</v>
      </c>
      <c r="S29" s="244">
        <v>52.070160000000001</v>
      </c>
      <c r="T29" s="244">
        <v>52.000771</v>
      </c>
      <c r="U29" s="244">
        <v>51.924075999999999</v>
      </c>
      <c r="V29" s="244">
        <v>51.851387000000003</v>
      </c>
      <c r="W29" s="244">
        <v>51.762203</v>
      </c>
      <c r="X29" s="244">
        <v>51.683005999999999</v>
      </c>
      <c r="Y29" s="244">
        <v>51.599449</v>
      </c>
      <c r="Z29" s="244">
        <v>51.515072000000004</v>
      </c>
      <c r="AA29" s="244">
        <v>51.424156000000004</v>
      </c>
      <c r="AB29" s="244">
        <v>51.346438999999997</v>
      </c>
      <c r="AC29" s="244">
        <v>51.252979000000003</v>
      </c>
      <c r="AD29" s="244">
        <v>51.137599999999999</v>
      </c>
      <c r="AE29" s="244">
        <v>51.015532999999998</v>
      </c>
      <c r="AF29" s="244">
        <v>50.895817000000001</v>
      </c>
      <c r="AG29" s="244">
        <v>50.773997999999999</v>
      </c>
      <c r="AH29" s="244">
        <v>50.659744000000003</v>
      </c>
      <c r="AI29" s="244">
        <v>50.537872</v>
      </c>
      <c r="AJ29" s="244">
        <v>50.422851999999999</v>
      </c>
      <c r="AK29" s="242">
        <v>7.4900000000000001E-3</v>
      </c>
    </row>
    <row r="30" spans="1:37" x14ac:dyDescent="0.35">
      <c r="A30" s="239" t="s">
        <v>1395</v>
      </c>
      <c r="B30" s="191" t="s">
        <v>1332</v>
      </c>
      <c r="C30" s="244">
        <v>36.530293</v>
      </c>
      <c r="D30" s="244">
        <v>36.783951000000002</v>
      </c>
      <c r="E30" s="244">
        <v>37.297252999999998</v>
      </c>
      <c r="F30" s="244">
        <v>38.706558000000001</v>
      </c>
      <c r="G30" s="244">
        <v>40.194256000000003</v>
      </c>
      <c r="H30" s="244">
        <v>42.260181000000003</v>
      </c>
      <c r="I30" s="244">
        <v>44.537475999999998</v>
      </c>
      <c r="J30" s="244">
        <v>45.860610999999999</v>
      </c>
      <c r="K30" s="244">
        <v>48.141646999999999</v>
      </c>
      <c r="L30" s="244">
        <v>48.173850999999999</v>
      </c>
      <c r="M30" s="244">
        <v>48.213698999999998</v>
      </c>
      <c r="N30" s="244">
        <v>48.185326000000003</v>
      </c>
      <c r="O30" s="244">
        <v>48.205058999999999</v>
      </c>
      <c r="P30" s="244">
        <v>48.191772</v>
      </c>
      <c r="Q30" s="244">
        <v>48.174953000000002</v>
      </c>
      <c r="R30" s="244">
        <v>48.127682</v>
      </c>
      <c r="S30" s="244">
        <v>48.071896000000002</v>
      </c>
      <c r="T30" s="244">
        <v>48.003726999999998</v>
      </c>
      <c r="U30" s="244">
        <v>47.926186000000001</v>
      </c>
      <c r="V30" s="244">
        <v>47.850143000000003</v>
      </c>
      <c r="W30" s="244">
        <v>47.757407999999998</v>
      </c>
      <c r="X30" s="244">
        <v>47.671836999999996</v>
      </c>
      <c r="Y30" s="244">
        <v>47.591636999999999</v>
      </c>
      <c r="Z30" s="244">
        <v>47.510086000000001</v>
      </c>
      <c r="AA30" s="244">
        <v>47.425601999999998</v>
      </c>
      <c r="AB30" s="244">
        <v>47.347918999999997</v>
      </c>
      <c r="AC30" s="244">
        <v>47.261893999999998</v>
      </c>
      <c r="AD30" s="244">
        <v>47.175078999999997</v>
      </c>
      <c r="AE30" s="244">
        <v>47.089934999999997</v>
      </c>
      <c r="AF30" s="244">
        <v>47.006782999999999</v>
      </c>
      <c r="AG30" s="244">
        <v>46.922932000000003</v>
      </c>
      <c r="AH30" s="244">
        <v>46.844611999999998</v>
      </c>
      <c r="AI30" s="244">
        <v>46.763432000000002</v>
      </c>
      <c r="AJ30" s="244">
        <v>46.685974000000002</v>
      </c>
      <c r="AK30" s="242">
        <v>7.4770000000000001E-3</v>
      </c>
    </row>
    <row r="31" spans="1:37" x14ac:dyDescent="0.35">
      <c r="A31" s="239" t="s">
        <v>1396</v>
      </c>
      <c r="B31" s="191" t="s">
        <v>1333</v>
      </c>
      <c r="C31" s="244">
        <v>38.305695</v>
      </c>
      <c r="D31" s="244">
        <v>38.515625</v>
      </c>
      <c r="E31" s="244">
        <v>39.029076000000003</v>
      </c>
      <c r="F31" s="244">
        <v>40.590629999999997</v>
      </c>
      <c r="G31" s="244">
        <v>42.221972999999998</v>
      </c>
      <c r="H31" s="244">
        <v>44.380512000000003</v>
      </c>
      <c r="I31" s="244">
        <v>46.648933</v>
      </c>
      <c r="J31" s="244">
        <v>47.928707000000003</v>
      </c>
      <c r="K31" s="244">
        <v>50.473885000000003</v>
      </c>
      <c r="L31" s="244">
        <v>50.495575000000002</v>
      </c>
      <c r="M31" s="244">
        <v>50.511181000000001</v>
      </c>
      <c r="N31" s="244">
        <v>50.448749999999997</v>
      </c>
      <c r="O31" s="244">
        <v>50.446171</v>
      </c>
      <c r="P31" s="244">
        <v>50.399647000000002</v>
      </c>
      <c r="Q31" s="244">
        <v>50.374583999999999</v>
      </c>
      <c r="R31" s="244">
        <v>50.310898000000002</v>
      </c>
      <c r="S31" s="244">
        <v>50.225276999999998</v>
      </c>
      <c r="T31" s="244">
        <v>50.137295000000002</v>
      </c>
      <c r="U31" s="244">
        <v>50.038383000000003</v>
      </c>
      <c r="V31" s="244">
        <v>49.954441000000003</v>
      </c>
      <c r="W31" s="244">
        <v>49.854961000000003</v>
      </c>
      <c r="X31" s="244">
        <v>49.754069999999999</v>
      </c>
      <c r="Y31" s="244">
        <v>49.654758000000001</v>
      </c>
      <c r="Z31" s="244">
        <v>49.552208</v>
      </c>
      <c r="AA31" s="244">
        <v>49.443545999999998</v>
      </c>
      <c r="AB31" s="244">
        <v>49.344524</v>
      </c>
      <c r="AC31" s="244">
        <v>49.234352000000001</v>
      </c>
      <c r="AD31" s="244">
        <v>49.128754000000001</v>
      </c>
      <c r="AE31" s="244">
        <v>49.024814999999997</v>
      </c>
      <c r="AF31" s="244">
        <v>48.921719000000003</v>
      </c>
      <c r="AG31" s="244">
        <v>48.817718999999997</v>
      </c>
      <c r="AH31" s="244">
        <v>48.720126999999998</v>
      </c>
      <c r="AI31" s="244">
        <v>48.616816999999998</v>
      </c>
      <c r="AJ31" s="244">
        <v>48.519905000000001</v>
      </c>
      <c r="AK31" s="242">
        <v>7.2420000000000002E-3</v>
      </c>
    </row>
    <row r="32" spans="1:37" x14ac:dyDescent="0.35">
      <c r="A32" s="239" t="s">
        <v>1397</v>
      </c>
      <c r="B32" s="191" t="s">
        <v>1334</v>
      </c>
      <c r="C32" s="244">
        <v>37.541846999999997</v>
      </c>
      <c r="D32" s="244">
        <v>37.895556999999997</v>
      </c>
      <c r="E32" s="244">
        <v>38.442905000000003</v>
      </c>
      <c r="F32" s="244">
        <v>40.049843000000003</v>
      </c>
      <c r="G32" s="244">
        <v>41.725658000000003</v>
      </c>
      <c r="H32" s="244">
        <v>43.689498999999998</v>
      </c>
      <c r="I32" s="244">
        <v>45.737152000000002</v>
      </c>
      <c r="J32" s="244">
        <v>46.872199999999999</v>
      </c>
      <c r="K32" s="244">
        <v>49.149822</v>
      </c>
      <c r="L32" s="244">
        <v>49.182167</v>
      </c>
      <c r="M32" s="244">
        <v>49.192031999999998</v>
      </c>
      <c r="N32" s="244">
        <v>49.127571000000003</v>
      </c>
      <c r="O32" s="244">
        <v>49.108330000000002</v>
      </c>
      <c r="P32" s="244">
        <v>49.071308000000002</v>
      </c>
      <c r="Q32" s="244">
        <v>49.034283000000002</v>
      </c>
      <c r="R32" s="244">
        <v>48.974186000000003</v>
      </c>
      <c r="S32" s="244">
        <v>48.900753000000002</v>
      </c>
      <c r="T32" s="244">
        <v>48.813377000000003</v>
      </c>
      <c r="U32" s="244">
        <v>48.718639000000003</v>
      </c>
      <c r="V32" s="244">
        <v>48.630713999999998</v>
      </c>
      <c r="W32" s="244">
        <v>48.533881999999998</v>
      </c>
      <c r="X32" s="244">
        <v>48.442822</v>
      </c>
      <c r="Y32" s="244">
        <v>48.357399000000001</v>
      </c>
      <c r="Z32" s="244">
        <v>48.268517000000003</v>
      </c>
      <c r="AA32" s="244">
        <v>48.176250000000003</v>
      </c>
      <c r="AB32" s="244">
        <v>48.090930999999998</v>
      </c>
      <c r="AC32" s="244">
        <v>47.997242</v>
      </c>
      <c r="AD32" s="244">
        <v>47.903019</v>
      </c>
      <c r="AE32" s="244">
        <v>47.809283999999998</v>
      </c>
      <c r="AF32" s="244">
        <v>47.719836999999998</v>
      </c>
      <c r="AG32" s="244">
        <v>47.629936000000001</v>
      </c>
      <c r="AH32" s="244">
        <v>47.545757000000002</v>
      </c>
      <c r="AI32" s="244">
        <v>47.458275</v>
      </c>
      <c r="AJ32" s="244">
        <v>47.374915999999999</v>
      </c>
      <c r="AK32" s="242">
        <v>7.0010000000000003E-3</v>
      </c>
    </row>
    <row r="33" spans="1:37" x14ac:dyDescent="0.35">
      <c r="A33" s="239" t="s">
        <v>1398</v>
      </c>
      <c r="B33" s="191" t="s">
        <v>1335</v>
      </c>
      <c r="C33" s="244">
        <v>0</v>
      </c>
      <c r="D33" s="244">
        <v>0</v>
      </c>
      <c r="E33" s="244">
        <v>0</v>
      </c>
      <c r="F33" s="244">
        <v>0</v>
      </c>
      <c r="G33" s="244">
        <v>0</v>
      </c>
      <c r="H33" s="244">
        <v>0</v>
      </c>
      <c r="I33" s="244">
        <v>0</v>
      </c>
      <c r="J33" s="244">
        <v>0</v>
      </c>
      <c r="K33" s="244">
        <v>0</v>
      </c>
      <c r="L33" s="244">
        <v>0</v>
      </c>
      <c r="M33" s="244">
        <v>0</v>
      </c>
      <c r="N33" s="244">
        <v>0</v>
      </c>
      <c r="O33" s="244">
        <v>0</v>
      </c>
      <c r="P33" s="244">
        <v>0</v>
      </c>
      <c r="Q33" s="244">
        <v>0</v>
      </c>
      <c r="R33" s="244">
        <v>0</v>
      </c>
      <c r="S33" s="244">
        <v>0</v>
      </c>
      <c r="T33" s="244">
        <v>0</v>
      </c>
      <c r="U33" s="244">
        <v>0</v>
      </c>
      <c r="V33" s="244">
        <v>0</v>
      </c>
      <c r="W33" s="244">
        <v>0</v>
      </c>
      <c r="X33" s="244">
        <v>0</v>
      </c>
      <c r="Y33" s="244">
        <v>0</v>
      </c>
      <c r="Z33" s="244">
        <v>0</v>
      </c>
      <c r="AA33" s="244">
        <v>0</v>
      </c>
      <c r="AB33" s="244">
        <v>0</v>
      </c>
      <c r="AC33" s="244">
        <v>0</v>
      </c>
      <c r="AD33" s="244">
        <v>0</v>
      </c>
      <c r="AE33" s="244">
        <v>0</v>
      </c>
      <c r="AF33" s="244">
        <v>0</v>
      </c>
      <c r="AG33" s="244">
        <v>0</v>
      </c>
      <c r="AH33" s="244">
        <v>0</v>
      </c>
      <c r="AI33" s="244">
        <v>0</v>
      </c>
      <c r="AJ33" s="244">
        <v>0</v>
      </c>
      <c r="AK33" s="242" t="s">
        <v>779</v>
      </c>
    </row>
    <row r="34" spans="1:37" x14ac:dyDescent="0.35">
      <c r="A34" s="239" t="s">
        <v>1399</v>
      </c>
      <c r="B34" s="191" t="s">
        <v>1336</v>
      </c>
      <c r="C34" s="244">
        <v>52.525329999999997</v>
      </c>
      <c r="D34" s="244">
        <v>52.647784999999999</v>
      </c>
      <c r="E34" s="244">
        <v>52.859909000000002</v>
      </c>
      <c r="F34" s="244">
        <v>53.988124999999997</v>
      </c>
      <c r="G34" s="244">
        <v>55.377898999999999</v>
      </c>
      <c r="H34" s="244">
        <v>56.596600000000002</v>
      </c>
      <c r="I34" s="244">
        <v>57.737316</v>
      </c>
      <c r="J34" s="244">
        <v>58.520294</v>
      </c>
      <c r="K34" s="244">
        <v>59.609206999999998</v>
      </c>
      <c r="L34" s="244">
        <v>59.608649999999997</v>
      </c>
      <c r="M34" s="244">
        <v>59.599544999999999</v>
      </c>
      <c r="N34" s="244">
        <v>59.71125</v>
      </c>
      <c r="O34" s="244">
        <v>59.701988</v>
      </c>
      <c r="P34" s="244">
        <v>59.747779999999999</v>
      </c>
      <c r="Q34" s="244">
        <v>59.743538000000001</v>
      </c>
      <c r="R34" s="244">
        <v>59.719535999999998</v>
      </c>
      <c r="S34" s="244">
        <v>59.714733000000003</v>
      </c>
      <c r="T34" s="244">
        <v>59.718364999999999</v>
      </c>
      <c r="U34" s="244">
        <v>59.725945000000003</v>
      </c>
      <c r="V34" s="244">
        <v>59.734039000000003</v>
      </c>
      <c r="W34" s="244">
        <v>59.734397999999999</v>
      </c>
      <c r="X34" s="244">
        <v>59.743996000000003</v>
      </c>
      <c r="Y34" s="244">
        <v>59.751525999999998</v>
      </c>
      <c r="Z34" s="244">
        <v>59.749023000000001</v>
      </c>
      <c r="AA34" s="244">
        <v>59.748699000000002</v>
      </c>
      <c r="AB34" s="244">
        <v>59.746197000000002</v>
      </c>
      <c r="AC34" s="244">
        <v>59.744610000000002</v>
      </c>
      <c r="AD34" s="244">
        <v>59.742794000000004</v>
      </c>
      <c r="AE34" s="244">
        <v>59.741596000000001</v>
      </c>
      <c r="AF34" s="244">
        <v>59.739024999999998</v>
      </c>
      <c r="AG34" s="244">
        <v>59.736553000000001</v>
      </c>
      <c r="AH34" s="244">
        <v>59.733448000000003</v>
      </c>
      <c r="AI34" s="244">
        <v>59.730849999999997</v>
      </c>
      <c r="AJ34" s="244">
        <v>59.727294999999998</v>
      </c>
      <c r="AK34" s="242">
        <v>3.9500000000000004E-3</v>
      </c>
    </row>
    <row r="36" spans="1:37" x14ac:dyDescent="0.35">
      <c r="A36" s="239" t="s">
        <v>1400</v>
      </c>
      <c r="B36" s="187" t="s">
        <v>1401</v>
      </c>
      <c r="C36" s="245">
        <v>39.219650000000001</v>
      </c>
      <c r="D36" s="245">
        <v>40.208176000000002</v>
      </c>
      <c r="E36" s="245">
        <v>41.560862999999998</v>
      </c>
      <c r="F36" s="245">
        <v>43.481544</v>
      </c>
      <c r="G36" s="245">
        <v>45.514778</v>
      </c>
      <c r="H36" s="245">
        <v>47.575789999999998</v>
      </c>
      <c r="I36" s="245">
        <v>49.836277000000003</v>
      </c>
      <c r="J36" s="245">
        <v>51.162941000000004</v>
      </c>
      <c r="K36" s="245">
        <v>53.624893</v>
      </c>
      <c r="L36" s="245">
        <v>53.706425000000003</v>
      </c>
      <c r="M36" s="245">
        <v>53.805222000000001</v>
      </c>
      <c r="N36" s="245">
        <v>53.878506000000002</v>
      </c>
      <c r="O36" s="245">
        <v>54.057693</v>
      </c>
      <c r="P36" s="245">
        <v>54.205578000000003</v>
      </c>
      <c r="Q36" s="245">
        <v>54.410496000000002</v>
      </c>
      <c r="R36" s="245">
        <v>54.644573000000001</v>
      </c>
      <c r="S36" s="245">
        <v>54.846699000000001</v>
      </c>
      <c r="T36" s="245">
        <v>55.040737</v>
      </c>
      <c r="U36" s="245">
        <v>55.223376999999999</v>
      </c>
      <c r="V36" s="245">
        <v>55.398727000000001</v>
      </c>
      <c r="W36" s="245">
        <v>55.532330000000002</v>
      </c>
      <c r="X36" s="245">
        <v>55.663670000000003</v>
      </c>
      <c r="Y36" s="245">
        <v>55.798274999999997</v>
      </c>
      <c r="Z36" s="245">
        <v>55.916218000000001</v>
      </c>
      <c r="AA36" s="245">
        <v>55.958739999999999</v>
      </c>
      <c r="AB36" s="245">
        <v>56.004443999999999</v>
      </c>
      <c r="AC36" s="245">
        <v>56.036769999999997</v>
      </c>
      <c r="AD36" s="245">
        <v>56.041606999999999</v>
      </c>
      <c r="AE36" s="245">
        <v>56.047877999999997</v>
      </c>
      <c r="AF36" s="245">
        <v>56.084099000000002</v>
      </c>
      <c r="AG36" s="245">
        <v>56.117534999999997</v>
      </c>
      <c r="AH36" s="245">
        <v>56.169254000000002</v>
      </c>
      <c r="AI36" s="245">
        <v>56.202083999999999</v>
      </c>
      <c r="AJ36" s="245">
        <v>56.231963999999998</v>
      </c>
      <c r="AK36" s="243">
        <v>1.0536999999999999E-2</v>
      </c>
    </row>
    <row r="38" spans="1:37" x14ac:dyDescent="0.35">
      <c r="A38" s="237"/>
      <c r="B38" s="187" t="s">
        <v>1402</v>
      </c>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c r="AA38" s="237"/>
      <c r="AB38" s="237"/>
      <c r="AC38" s="237"/>
      <c r="AD38" s="237"/>
      <c r="AE38" s="237"/>
      <c r="AF38" s="237"/>
      <c r="AG38" s="237"/>
      <c r="AH38" s="237"/>
      <c r="AI38" s="237"/>
      <c r="AJ38" s="237"/>
      <c r="AK38" s="237"/>
    </row>
    <row r="39" spans="1:37" x14ac:dyDescent="0.35">
      <c r="A39" s="237"/>
      <c r="B39" s="187" t="s">
        <v>1341</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c r="AA39" s="237"/>
      <c r="AB39" s="237"/>
      <c r="AC39" s="237"/>
      <c r="AD39" s="237"/>
      <c r="AE39" s="237"/>
      <c r="AF39" s="237"/>
      <c r="AG39" s="237"/>
      <c r="AH39" s="237"/>
      <c r="AI39" s="237"/>
      <c r="AJ39" s="237"/>
      <c r="AK39" s="237"/>
    </row>
    <row r="40" spans="1:37" x14ac:dyDescent="0.35">
      <c r="A40" s="239" t="s">
        <v>1376</v>
      </c>
      <c r="B40" s="191" t="s">
        <v>1319</v>
      </c>
      <c r="C40" s="244">
        <v>27.938488</v>
      </c>
      <c r="D40" s="244">
        <v>28.277702000000001</v>
      </c>
      <c r="E40" s="244">
        <v>28.930637000000001</v>
      </c>
      <c r="F40" s="244">
        <v>30.114336000000002</v>
      </c>
      <c r="G40" s="244">
        <v>32.116779000000001</v>
      </c>
      <c r="H40" s="244">
        <v>33.957248999999997</v>
      </c>
      <c r="I40" s="244">
        <v>35.597515000000001</v>
      </c>
      <c r="J40" s="244">
        <v>37.236938000000002</v>
      </c>
      <c r="K40" s="244">
        <v>39.110733000000003</v>
      </c>
      <c r="L40" s="244">
        <v>39.192332999999998</v>
      </c>
      <c r="M40" s="244">
        <v>39.216728000000003</v>
      </c>
      <c r="N40" s="244">
        <v>39.186329000000001</v>
      </c>
      <c r="O40" s="244">
        <v>39.133727999999998</v>
      </c>
      <c r="P40" s="244">
        <v>39.082118999999999</v>
      </c>
      <c r="Q40" s="244">
        <v>39.020645000000002</v>
      </c>
      <c r="R40" s="244">
        <v>38.990276000000001</v>
      </c>
      <c r="S40" s="244">
        <v>39.096831999999999</v>
      </c>
      <c r="T40" s="244">
        <v>39.037616999999997</v>
      </c>
      <c r="U40" s="244">
        <v>38.961311000000002</v>
      </c>
      <c r="V40" s="244">
        <v>38.887946999999997</v>
      </c>
      <c r="W40" s="244">
        <v>38.811005000000002</v>
      </c>
      <c r="X40" s="244">
        <v>38.780631999999997</v>
      </c>
      <c r="Y40" s="244">
        <v>38.711433</v>
      </c>
      <c r="Z40" s="244">
        <v>38.629784000000001</v>
      </c>
      <c r="AA40" s="244">
        <v>38.675986999999999</v>
      </c>
      <c r="AB40" s="244">
        <v>38.600754000000002</v>
      </c>
      <c r="AC40" s="244">
        <v>38.501663000000001</v>
      </c>
      <c r="AD40" s="244">
        <v>38.402194999999999</v>
      </c>
      <c r="AE40" s="244">
        <v>38.432414999999999</v>
      </c>
      <c r="AF40" s="244">
        <v>38.334755000000001</v>
      </c>
      <c r="AG40" s="244">
        <v>38.236606999999999</v>
      </c>
      <c r="AH40" s="244">
        <v>38.132519000000002</v>
      </c>
      <c r="AI40" s="244">
        <v>38.025641999999998</v>
      </c>
      <c r="AJ40" s="244">
        <v>37.918399999999998</v>
      </c>
      <c r="AK40" s="242">
        <v>9.2099999999999994E-3</v>
      </c>
    </row>
    <row r="41" spans="1:37" x14ac:dyDescent="0.35">
      <c r="A41" s="239" t="s">
        <v>1403</v>
      </c>
      <c r="B41" s="191" t="s">
        <v>1320</v>
      </c>
      <c r="C41" s="244">
        <v>33.492579999999997</v>
      </c>
      <c r="D41" s="244">
        <v>36.402892999999999</v>
      </c>
      <c r="E41" s="244">
        <v>37.563026000000001</v>
      </c>
      <c r="F41" s="244">
        <v>38.436295000000001</v>
      </c>
      <c r="G41" s="244">
        <v>39.844391000000002</v>
      </c>
      <c r="H41" s="244">
        <v>40.987533999999997</v>
      </c>
      <c r="I41" s="244">
        <v>42.060074</v>
      </c>
      <c r="J41" s="244">
        <v>43.2836</v>
      </c>
      <c r="K41" s="244">
        <v>45.481746999999999</v>
      </c>
      <c r="L41" s="244">
        <v>45.405723999999999</v>
      </c>
      <c r="M41" s="244">
        <v>45.368492000000003</v>
      </c>
      <c r="N41" s="244">
        <v>45.280109000000003</v>
      </c>
      <c r="O41" s="244">
        <v>45.172446999999998</v>
      </c>
      <c r="P41" s="244">
        <v>45.013420000000004</v>
      </c>
      <c r="Q41" s="244">
        <v>44.829433000000002</v>
      </c>
      <c r="R41" s="244">
        <v>44.679848</v>
      </c>
      <c r="S41" s="244">
        <v>44.592159000000002</v>
      </c>
      <c r="T41" s="244">
        <v>44.418509999999998</v>
      </c>
      <c r="U41" s="244">
        <v>44.249668</v>
      </c>
      <c r="V41" s="244">
        <v>44.083508000000002</v>
      </c>
      <c r="W41" s="244">
        <v>43.913429000000001</v>
      </c>
      <c r="X41" s="244">
        <v>43.759101999999999</v>
      </c>
      <c r="Y41" s="244">
        <v>43.611328</v>
      </c>
      <c r="Z41" s="244">
        <v>43.474308000000001</v>
      </c>
      <c r="AA41" s="244">
        <v>43.388691000000001</v>
      </c>
      <c r="AB41" s="244">
        <v>43.240153999999997</v>
      </c>
      <c r="AC41" s="244">
        <v>43.073726999999998</v>
      </c>
      <c r="AD41" s="244">
        <v>42.900635000000001</v>
      </c>
      <c r="AE41" s="244">
        <v>42.793114000000003</v>
      </c>
      <c r="AF41" s="244">
        <v>42.609141999999999</v>
      </c>
      <c r="AG41" s="244">
        <v>42.420955999999997</v>
      </c>
      <c r="AH41" s="244">
        <v>42.227245000000003</v>
      </c>
      <c r="AI41" s="244">
        <v>42.024268999999997</v>
      </c>
      <c r="AJ41" s="244">
        <v>41.839153000000003</v>
      </c>
      <c r="AK41" s="242">
        <v>4.359E-3</v>
      </c>
    </row>
    <row r="43" spans="1:37" x14ac:dyDescent="0.35">
      <c r="A43" s="237"/>
      <c r="B43" s="187" t="s">
        <v>1343</v>
      </c>
      <c r="C43" s="237"/>
      <c r="D43" s="237"/>
      <c r="E43" s="237"/>
      <c r="F43" s="237"/>
      <c r="G43" s="237"/>
      <c r="H43" s="237"/>
      <c r="I43" s="237"/>
      <c r="J43" s="237"/>
      <c r="K43" s="237"/>
      <c r="L43" s="237"/>
      <c r="M43" s="237"/>
      <c r="N43" s="237"/>
      <c r="O43" s="237"/>
      <c r="P43" s="237"/>
      <c r="Q43" s="237"/>
      <c r="R43" s="237"/>
      <c r="S43" s="237"/>
      <c r="T43" s="237"/>
      <c r="U43" s="237"/>
      <c r="V43" s="237"/>
      <c r="W43" s="237"/>
      <c r="X43" s="237"/>
      <c r="Y43" s="237"/>
      <c r="Z43" s="237"/>
      <c r="AA43" s="237"/>
      <c r="AB43" s="237"/>
      <c r="AC43" s="237"/>
      <c r="AD43" s="237"/>
      <c r="AE43" s="237"/>
      <c r="AF43" s="237"/>
      <c r="AG43" s="237"/>
      <c r="AH43" s="237"/>
      <c r="AI43" s="237"/>
      <c r="AJ43" s="237"/>
      <c r="AK43" s="237"/>
    </row>
    <row r="44" spans="1:37" x14ac:dyDescent="0.35">
      <c r="A44" s="239" t="s">
        <v>1404</v>
      </c>
      <c r="B44" s="191" t="s">
        <v>1323</v>
      </c>
      <c r="C44" s="244">
        <v>28.213881000000001</v>
      </c>
      <c r="D44" s="244">
        <v>28.552403999999999</v>
      </c>
      <c r="E44" s="244">
        <v>29.218378000000001</v>
      </c>
      <c r="F44" s="244">
        <v>30.41696</v>
      </c>
      <c r="G44" s="244">
        <v>32.439152</v>
      </c>
      <c r="H44" s="244">
        <v>34.299323999999999</v>
      </c>
      <c r="I44" s="244">
        <v>35.953381</v>
      </c>
      <c r="J44" s="244">
        <v>37.61356</v>
      </c>
      <c r="K44" s="244">
        <v>39.571567999999999</v>
      </c>
      <c r="L44" s="244">
        <v>39.643763999999997</v>
      </c>
      <c r="M44" s="244">
        <v>39.617455</v>
      </c>
      <c r="N44" s="244">
        <v>39.499366999999999</v>
      </c>
      <c r="O44" s="244">
        <v>39.387309999999999</v>
      </c>
      <c r="P44" s="244">
        <v>39.235565000000001</v>
      </c>
      <c r="Q44" s="244">
        <v>39.149666000000003</v>
      </c>
      <c r="R44" s="244">
        <v>39.110363</v>
      </c>
      <c r="S44" s="244">
        <v>39.198166000000001</v>
      </c>
      <c r="T44" s="244">
        <v>39.088572999999997</v>
      </c>
      <c r="U44" s="244">
        <v>38.996723000000003</v>
      </c>
      <c r="V44" s="244">
        <v>38.904460999999998</v>
      </c>
      <c r="W44" s="244">
        <v>38.815815000000001</v>
      </c>
      <c r="X44" s="244">
        <v>38.794494999999998</v>
      </c>
      <c r="Y44" s="244">
        <v>38.749755999999998</v>
      </c>
      <c r="Z44" s="244">
        <v>38.696891999999998</v>
      </c>
      <c r="AA44" s="244">
        <v>38.807082999999999</v>
      </c>
      <c r="AB44" s="244">
        <v>38.784942999999998</v>
      </c>
      <c r="AC44" s="244">
        <v>38.757435000000001</v>
      </c>
      <c r="AD44" s="244">
        <v>38.703239000000004</v>
      </c>
      <c r="AE44" s="244">
        <v>38.775654000000003</v>
      </c>
      <c r="AF44" s="244">
        <v>38.770912000000003</v>
      </c>
      <c r="AG44" s="244">
        <v>38.705528000000001</v>
      </c>
      <c r="AH44" s="244">
        <v>38.617221999999998</v>
      </c>
      <c r="AI44" s="244">
        <v>38.51144</v>
      </c>
      <c r="AJ44" s="244">
        <v>38.403480999999999</v>
      </c>
      <c r="AK44" s="242">
        <v>9.306E-3</v>
      </c>
    </row>
    <row r="45" spans="1:37" x14ac:dyDescent="0.35">
      <c r="A45" s="239" t="s">
        <v>1405</v>
      </c>
      <c r="B45" s="191" t="s">
        <v>1324</v>
      </c>
      <c r="C45" s="244">
        <v>0</v>
      </c>
      <c r="D45" s="244">
        <v>103.130653</v>
      </c>
      <c r="E45" s="244">
        <v>80.968093999999994</v>
      </c>
      <c r="F45" s="244">
        <v>79.729247999999998</v>
      </c>
      <c r="G45" s="244">
        <v>80.333275</v>
      </c>
      <c r="H45" s="244">
        <v>82.122275999999999</v>
      </c>
      <c r="I45" s="244">
        <v>84.367889000000005</v>
      </c>
      <c r="J45" s="244">
        <v>86.229011999999997</v>
      </c>
      <c r="K45" s="244">
        <v>87.835746999999998</v>
      </c>
      <c r="L45" s="244">
        <v>87.827270999999996</v>
      </c>
      <c r="M45" s="244">
        <v>87.889022999999995</v>
      </c>
      <c r="N45" s="244">
        <v>88.142914000000005</v>
      </c>
      <c r="O45" s="244">
        <v>88.228911999999994</v>
      </c>
      <c r="P45" s="244">
        <v>88.445435000000003</v>
      </c>
      <c r="Q45" s="244">
        <v>88.655227999999994</v>
      </c>
      <c r="R45" s="244">
        <v>89.256057999999996</v>
      </c>
      <c r="S45" s="244">
        <v>89.768844999999999</v>
      </c>
      <c r="T45" s="244">
        <v>90.120322999999999</v>
      </c>
      <c r="U45" s="244">
        <v>90.474709000000004</v>
      </c>
      <c r="V45" s="244">
        <v>90.813491999999997</v>
      </c>
      <c r="W45" s="244">
        <v>91.249618999999996</v>
      </c>
      <c r="X45" s="244">
        <v>91.658905000000004</v>
      </c>
      <c r="Y45" s="244">
        <v>91.979316999999995</v>
      </c>
      <c r="Z45" s="244">
        <v>92.289473999999998</v>
      </c>
      <c r="AA45" s="244">
        <v>92.728294000000005</v>
      </c>
      <c r="AB45" s="244">
        <v>93.004349000000005</v>
      </c>
      <c r="AC45" s="244">
        <v>93.257155999999995</v>
      </c>
      <c r="AD45" s="244">
        <v>93.503662000000006</v>
      </c>
      <c r="AE45" s="244">
        <v>93.853240999999997</v>
      </c>
      <c r="AF45" s="244">
        <v>94.039565999999994</v>
      </c>
      <c r="AG45" s="244">
        <v>94.205573999999999</v>
      </c>
      <c r="AH45" s="244">
        <v>94.360054000000005</v>
      </c>
      <c r="AI45" s="244">
        <v>94.502953000000005</v>
      </c>
      <c r="AJ45" s="244">
        <v>94.629256999999996</v>
      </c>
      <c r="AK45" s="242">
        <v>-2.6849999999999999E-3</v>
      </c>
    </row>
    <row r="46" spans="1:37" x14ac:dyDescent="0.35">
      <c r="A46" s="239" t="s">
        <v>1406</v>
      </c>
      <c r="B46" s="191" t="s">
        <v>1325</v>
      </c>
      <c r="C46" s="244">
        <v>0</v>
      </c>
      <c r="D46" s="244">
        <v>0</v>
      </c>
      <c r="E46" s="244">
        <v>107.17504099999999</v>
      </c>
      <c r="F46" s="244">
        <v>85.088615000000004</v>
      </c>
      <c r="G46" s="244">
        <v>88.076569000000006</v>
      </c>
      <c r="H46" s="244">
        <v>90.879829000000001</v>
      </c>
      <c r="I46" s="244">
        <v>93.812247999999997</v>
      </c>
      <c r="J46" s="244">
        <v>96.305626000000004</v>
      </c>
      <c r="K46" s="244">
        <v>97.754692000000006</v>
      </c>
      <c r="L46" s="244">
        <v>97.685164999999998</v>
      </c>
      <c r="M46" s="244">
        <v>97.694289999999995</v>
      </c>
      <c r="N46" s="244">
        <v>97.791190999999998</v>
      </c>
      <c r="O46" s="244">
        <v>97.749992000000006</v>
      </c>
      <c r="P46" s="244">
        <v>97.796927999999994</v>
      </c>
      <c r="Q46" s="244">
        <v>97.791213999999997</v>
      </c>
      <c r="R46" s="244">
        <v>98.046706999999998</v>
      </c>
      <c r="S46" s="244">
        <v>98.387383</v>
      </c>
      <c r="T46" s="244">
        <v>98.499404999999996</v>
      </c>
      <c r="U46" s="244">
        <v>98.612846000000005</v>
      </c>
      <c r="V46" s="244">
        <v>98.734772000000007</v>
      </c>
      <c r="W46" s="244">
        <v>98.910445999999993</v>
      </c>
      <c r="X46" s="244">
        <v>99.157387</v>
      </c>
      <c r="Y46" s="244">
        <v>99.302124000000006</v>
      </c>
      <c r="Z46" s="244">
        <v>99.441788000000003</v>
      </c>
      <c r="AA46" s="244">
        <v>99.843406999999999</v>
      </c>
      <c r="AB46" s="244">
        <v>100.00707199999999</v>
      </c>
      <c r="AC46" s="244">
        <v>100.199364</v>
      </c>
      <c r="AD46" s="244">
        <v>100.398117</v>
      </c>
      <c r="AE46" s="244">
        <v>100.88298</v>
      </c>
      <c r="AF46" s="244">
        <v>101.015289</v>
      </c>
      <c r="AG46" s="244">
        <v>101.155647</v>
      </c>
      <c r="AH46" s="244">
        <v>101.30987500000001</v>
      </c>
      <c r="AI46" s="244">
        <v>101.46135700000001</v>
      </c>
      <c r="AJ46" s="244">
        <v>101.618095</v>
      </c>
      <c r="AK46" s="242" t="s">
        <v>779</v>
      </c>
    </row>
    <row r="47" spans="1:37" x14ac:dyDescent="0.35">
      <c r="A47" s="239" t="s">
        <v>1407</v>
      </c>
      <c r="B47" s="191" t="s">
        <v>1326</v>
      </c>
      <c r="C47" s="244">
        <v>0</v>
      </c>
      <c r="D47" s="244">
        <v>0</v>
      </c>
      <c r="E47" s="244">
        <v>115.618134</v>
      </c>
      <c r="F47" s="244">
        <v>81.006111000000004</v>
      </c>
      <c r="G47" s="244">
        <v>82.789658000000003</v>
      </c>
      <c r="H47" s="244">
        <v>85.684028999999995</v>
      </c>
      <c r="I47" s="244">
        <v>88.467049000000003</v>
      </c>
      <c r="J47" s="244">
        <v>90.663055</v>
      </c>
      <c r="K47" s="244">
        <v>92.897559999999999</v>
      </c>
      <c r="L47" s="244">
        <v>92.715728999999996</v>
      </c>
      <c r="M47" s="244">
        <v>92.700042999999994</v>
      </c>
      <c r="N47" s="244">
        <v>92.769547000000003</v>
      </c>
      <c r="O47" s="244">
        <v>92.725646999999995</v>
      </c>
      <c r="P47" s="244">
        <v>92.737198000000006</v>
      </c>
      <c r="Q47" s="244">
        <v>92.711533000000003</v>
      </c>
      <c r="R47" s="244">
        <v>92.987639999999999</v>
      </c>
      <c r="S47" s="244">
        <v>93.384743</v>
      </c>
      <c r="T47" s="244">
        <v>93.421227000000002</v>
      </c>
      <c r="U47" s="244">
        <v>93.468024999999997</v>
      </c>
      <c r="V47" s="244">
        <v>93.522102000000004</v>
      </c>
      <c r="W47" s="244">
        <v>93.627944999999997</v>
      </c>
      <c r="X47" s="244">
        <v>93.820121999999998</v>
      </c>
      <c r="Y47" s="244">
        <v>93.885718999999995</v>
      </c>
      <c r="Z47" s="244">
        <v>93.949081000000007</v>
      </c>
      <c r="AA47" s="244">
        <v>94.307868999999997</v>
      </c>
      <c r="AB47" s="244">
        <v>94.381247999999999</v>
      </c>
      <c r="AC47" s="244">
        <v>94.434203999999994</v>
      </c>
      <c r="AD47" s="244">
        <v>94.483383000000003</v>
      </c>
      <c r="AE47" s="244">
        <v>94.775681000000006</v>
      </c>
      <c r="AF47" s="244">
        <v>94.821190000000001</v>
      </c>
      <c r="AG47" s="244">
        <v>94.867287000000005</v>
      </c>
      <c r="AH47" s="244">
        <v>94.933609000000004</v>
      </c>
      <c r="AI47" s="244">
        <v>94.994315999999998</v>
      </c>
      <c r="AJ47" s="244">
        <v>95.058150999999995</v>
      </c>
      <c r="AK47" s="242" t="s">
        <v>779</v>
      </c>
    </row>
    <row r="48" spans="1:37" x14ac:dyDescent="0.35">
      <c r="A48" s="239" t="s">
        <v>1408</v>
      </c>
      <c r="B48" s="191" t="s">
        <v>1327</v>
      </c>
      <c r="C48" s="244">
        <v>42.153300999999999</v>
      </c>
      <c r="D48" s="244">
        <v>42.210307999999998</v>
      </c>
      <c r="E48" s="244">
        <v>43.509262</v>
      </c>
      <c r="F48" s="244">
        <v>45.259768999999999</v>
      </c>
      <c r="G48" s="244">
        <v>47.621979000000003</v>
      </c>
      <c r="H48" s="244">
        <v>49.594448</v>
      </c>
      <c r="I48" s="244">
        <v>51.293456999999997</v>
      </c>
      <c r="J48" s="244">
        <v>52.457703000000002</v>
      </c>
      <c r="K48" s="244">
        <v>56.472805000000001</v>
      </c>
      <c r="L48" s="244">
        <v>57.440604999999998</v>
      </c>
      <c r="M48" s="244">
        <v>57.478172000000001</v>
      </c>
      <c r="N48" s="244">
        <v>57.394813999999997</v>
      </c>
      <c r="O48" s="244">
        <v>57.437919999999998</v>
      </c>
      <c r="P48" s="244">
        <v>57.458419999999997</v>
      </c>
      <c r="Q48" s="244">
        <v>57.517738000000001</v>
      </c>
      <c r="R48" s="244">
        <v>57.538338000000003</v>
      </c>
      <c r="S48" s="244">
        <v>57.676575</v>
      </c>
      <c r="T48" s="244">
        <v>57.845332999999997</v>
      </c>
      <c r="U48" s="244">
        <v>57.847599000000002</v>
      </c>
      <c r="V48" s="244">
        <v>57.880043000000001</v>
      </c>
      <c r="W48" s="244">
        <v>57.888187000000002</v>
      </c>
      <c r="X48" s="244">
        <v>58.001376999999998</v>
      </c>
      <c r="Y48" s="244">
        <v>58.070633000000001</v>
      </c>
      <c r="Z48" s="244">
        <v>58.096877999999997</v>
      </c>
      <c r="AA48" s="244">
        <v>58.116504999999997</v>
      </c>
      <c r="AB48" s="244">
        <v>58.232700000000001</v>
      </c>
      <c r="AC48" s="244">
        <v>58.233249999999998</v>
      </c>
      <c r="AD48" s="244">
        <v>58.236099000000003</v>
      </c>
      <c r="AE48" s="244">
        <v>58.330115999999997</v>
      </c>
      <c r="AF48" s="244">
        <v>58.455551</v>
      </c>
      <c r="AG48" s="244">
        <v>58.445895999999998</v>
      </c>
      <c r="AH48" s="244">
        <v>58.429810000000003</v>
      </c>
      <c r="AI48" s="244">
        <v>58.377921999999998</v>
      </c>
      <c r="AJ48" s="244">
        <v>58.333866</v>
      </c>
      <c r="AK48" s="242">
        <v>1.0161E-2</v>
      </c>
    </row>
    <row r="49" spans="1:37" x14ac:dyDescent="0.35">
      <c r="A49" s="239" t="s">
        <v>1409</v>
      </c>
      <c r="B49" s="191" t="s">
        <v>1328</v>
      </c>
      <c r="C49" s="244">
        <v>52.046309999999998</v>
      </c>
      <c r="D49" s="244">
        <v>50.997070000000001</v>
      </c>
      <c r="E49" s="244">
        <v>52.096663999999997</v>
      </c>
      <c r="F49" s="244">
        <v>54.130310000000001</v>
      </c>
      <c r="G49" s="244">
        <v>56.416083999999998</v>
      </c>
      <c r="H49" s="244">
        <v>58.376708999999998</v>
      </c>
      <c r="I49" s="244">
        <v>60.008170999999997</v>
      </c>
      <c r="J49" s="244">
        <v>61.301761999999997</v>
      </c>
      <c r="K49" s="244">
        <v>64.738913999999994</v>
      </c>
      <c r="L49" s="244">
        <v>65.460434000000006</v>
      </c>
      <c r="M49" s="244">
        <v>65.462395000000001</v>
      </c>
      <c r="N49" s="244">
        <v>65.370399000000006</v>
      </c>
      <c r="O49" s="244">
        <v>65.388251999999994</v>
      </c>
      <c r="P49" s="244">
        <v>65.357360999999997</v>
      </c>
      <c r="Q49" s="244">
        <v>65.357215999999994</v>
      </c>
      <c r="R49" s="244">
        <v>65.353058000000004</v>
      </c>
      <c r="S49" s="244">
        <v>65.459464999999994</v>
      </c>
      <c r="T49" s="244">
        <v>65.544098000000005</v>
      </c>
      <c r="U49" s="244">
        <v>65.529365999999996</v>
      </c>
      <c r="V49" s="244">
        <v>65.542747000000006</v>
      </c>
      <c r="W49" s="244">
        <v>65.540595999999994</v>
      </c>
      <c r="X49" s="244">
        <v>65.644249000000002</v>
      </c>
      <c r="Y49" s="244">
        <v>65.697875999999994</v>
      </c>
      <c r="Z49" s="244">
        <v>65.725791999999998</v>
      </c>
      <c r="AA49" s="244">
        <v>65.789551000000003</v>
      </c>
      <c r="AB49" s="244">
        <v>65.893981999999994</v>
      </c>
      <c r="AC49" s="244">
        <v>65.906906000000006</v>
      </c>
      <c r="AD49" s="244">
        <v>65.910651999999999</v>
      </c>
      <c r="AE49" s="244">
        <v>65.997414000000006</v>
      </c>
      <c r="AF49" s="244">
        <v>66.133446000000006</v>
      </c>
      <c r="AG49" s="244">
        <v>66.141541000000004</v>
      </c>
      <c r="AH49" s="244">
        <v>66.142914000000005</v>
      </c>
      <c r="AI49" s="244">
        <v>66.145720999999995</v>
      </c>
      <c r="AJ49" s="244">
        <v>66.142005999999995</v>
      </c>
      <c r="AK49" s="242">
        <v>8.1589999999999996E-3</v>
      </c>
    </row>
    <row r="50" spans="1:37" x14ac:dyDescent="0.35">
      <c r="A50" s="239" t="s">
        <v>1410</v>
      </c>
      <c r="B50" s="191" t="s">
        <v>1329</v>
      </c>
      <c r="C50" s="244">
        <v>0</v>
      </c>
      <c r="D50" s="244">
        <v>0</v>
      </c>
      <c r="E50" s="244">
        <v>0</v>
      </c>
      <c r="F50" s="244">
        <v>0</v>
      </c>
      <c r="G50" s="244">
        <v>0</v>
      </c>
      <c r="H50" s="244">
        <v>0</v>
      </c>
      <c r="I50" s="244">
        <v>0</v>
      </c>
      <c r="J50" s="244">
        <v>0</v>
      </c>
      <c r="K50" s="244">
        <v>0</v>
      </c>
      <c r="L50" s="244">
        <v>59.706516000000001</v>
      </c>
      <c r="M50" s="244">
        <v>59.753386999999996</v>
      </c>
      <c r="N50" s="244">
        <v>59.870018000000002</v>
      </c>
      <c r="O50" s="244">
        <v>59.971279000000003</v>
      </c>
      <c r="P50" s="244">
        <v>59.874130000000001</v>
      </c>
      <c r="Q50" s="244">
        <v>59.797393999999997</v>
      </c>
      <c r="R50" s="244">
        <v>60.033417</v>
      </c>
      <c r="S50" s="244">
        <v>60.170814999999997</v>
      </c>
      <c r="T50" s="244">
        <v>60.192740999999998</v>
      </c>
      <c r="U50" s="244">
        <v>60.203170999999998</v>
      </c>
      <c r="V50" s="244">
        <v>60.212933</v>
      </c>
      <c r="W50" s="244">
        <v>60.211872</v>
      </c>
      <c r="X50" s="244">
        <v>60.337184999999998</v>
      </c>
      <c r="Y50" s="244">
        <v>60.351063000000003</v>
      </c>
      <c r="Z50" s="244">
        <v>60.343403000000002</v>
      </c>
      <c r="AA50" s="244">
        <v>60.306961000000001</v>
      </c>
      <c r="AB50" s="244">
        <v>60.317703000000002</v>
      </c>
      <c r="AC50" s="244">
        <v>60.290615000000003</v>
      </c>
      <c r="AD50" s="244">
        <v>60.259804000000003</v>
      </c>
      <c r="AE50" s="244">
        <v>60.952198000000003</v>
      </c>
      <c r="AF50" s="244">
        <v>60.955032000000003</v>
      </c>
      <c r="AG50" s="244">
        <v>60.904404</v>
      </c>
      <c r="AH50" s="244">
        <v>60.844718999999998</v>
      </c>
      <c r="AI50" s="244">
        <v>60.792858000000003</v>
      </c>
      <c r="AJ50" s="244">
        <v>60.743232999999996</v>
      </c>
      <c r="AK50" s="242" t="s">
        <v>779</v>
      </c>
    </row>
    <row r="51" spans="1:37" x14ac:dyDescent="0.35">
      <c r="A51" s="239" t="s">
        <v>1411</v>
      </c>
      <c r="B51" s="191" t="s">
        <v>1330</v>
      </c>
      <c r="C51" s="244">
        <v>41.256000999999998</v>
      </c>
      <c r="D51" s="244">
        <v>41.523463999999997</v>
      </c>
      <c r="E51" s="244">
        <v>42.490437</v>
      </c>
      <c r="F51" s="244">
        <v>44.349556</v>
      </c>
      <c r="G51" s="244">
        <v>47.346541999999999</v>
      </c>
      <c r="H51" s="244">
        <v>49.872230999999999</v>
      </c>
      <c r="I51" s="244">
        <v>51.494101999999998</v>
      </c>
      <c r="J51" s="244">
        <v>53.106502999999996</v>
      </c>
      <c r="K51" s="244">
        <v>58.130592</v>
      </c>
      <c r="L51" s="244">
        <v>58.144550000000002</v>
      </c>
      <c r="M51" s="244">
        <v>58.017853000000002</v>
      </c>
      <c r="N51" s="244">
        <v>57.871532000000002</v>
      </c>
      <c r="O51" s="244">
        <v>57.774459999999998</v>
      </c>
      <c r="P51" s="244">
        <v>57.689509999999999</v>
      </c>
      <c r="Q51" s="244">
        <v>57.603377999999999</v>
      </c>
      <c r="R51" s="244">
        <v>57.599342</v>
      </c>
      <c r="S51" s="244">
        <v>57.659537999999998</v>
      </c>
      <c r="T51" s="244">
        <v>57.569732999999999</v>
      </c>
      <c r="U51" s="244">
        <v>57.465691</v>
      </c>
      <c r="V51" s="244">
        <v>57.372096999999997</v>
      </c>
      <c r="W51" s="244">
        <v>57.282741999999999</v>
      </c>
      <c r="X51" s="244">
        <v>57.206893999999998</v>
      </c>
      <c r="Y51" s="244">
        <v>57.152096</v>
      </c>
      <c r="Z51" s="244">
        <v>57.082583999999997</v>
      </c>
      <c r="AA51" s="244">
        <v>57.103752</v>
      </c>
      <c r="AB51" s="244">
        <v>57.064025999999998</v>
      </c>
      <c r="AC51" s="244">
        <v>56.992485000000002</v>
      </c>
      <c r="AD51" s="244">
        <v>56.921593000000001</v>
      </c>
      <c r="AE51" s="244">
        <v>57.041798</v>
      </c>
      <c r="AF51" s="244">
        <v>57.001427</v>
      </c>
      <c r="AG51" s="244">
        <v>56.937519000000002</v>
      </c>
      <c r="AH51" s="244">
        <v>56.868972999999997</v>
      </c>
      <c r="AI51" s="244">
        <v>56.790359000000002</v>
      </c>
      <c r="AJ51" s="244">
        <v>56.711212000000003</v>
      </c>
      <c r="AK51" s="242">
        <v>9.7890000000000008E-3</v>
      </c>
    </row>
    <row r="52" spans="1:37" x14ac:dyDescent="0.35">
      <c r="A52" s="239" t="s">
        <v>1412</v>
      </c>
      <c r="B52" s="191" t="s">
        <v>1331</v>
      </c>
      <c r="C52" s="244">
        <v>30.003005999999999</v>
      </c>
      <c r="D52" s="244">
        <v>29.491343000000001</v>
      </c>
      <c r="E52" s="244">
        <v>30.118326</v>
      </c>
      <c r="F52" s="244">
        <v>31.331688</v>
      </c>
      <c r="G52" s="244">
        <v>33.389870000000002</v>
      </c>
      <c r="H52" s="244">
        <v>35.369061000000002</v>
      </c>
      <c r="I52" s="244">
        <v>37.176093999999999</v>
      </c>
      <c r="J52" s="244">
        <v>38.972259999999999</v>
      </c>
      <c r="K52" s="244">
        <v>41.428944000000001</v>
      </c>
      <c r="L52" s="244">
        <v>41.488384000000003</v>
      </c>
      <c r="M52" s="244">
        <v>41.512076999999998</v>
      </c>
      <c r="N52" s="244">
        <v>41.478264000000003</v>
      </c>
      <c r="O52" s="244">
        <v>41.436546</v>
      </c>
      <c r="P52" s="244">
        <v>41.362560000000002</v>
      </c>
      <c r="Q52" s="244">
        <v>41.297595999999999</v>
      </c>
      <c r="R52" s="244">
        <v>41.292048999999999</v>
      </c>
      <c r="S52" s="244">
        <v>41.524399000000003</v>
      </c>
      <c r="T52" s="244">
        <v>41.493713</v>
      </c>
      <c r="U52" s="244">
        <v>41.431308999999999</v>
      </c>
      <c r="V52" s="244">
        <v>41.372799000000001</v>
      </c>
      <c r="W52" s="244">
        <v>41.2883</v>
      </c>
      <c r="X52" s="244">
        <v>41.243327999999998</v>
      </c>
      <c r="Y52" s="244">
        <v>41.188445999999999</v>
      </c>
      <c r="Z52" s="244">
        <v>41.105224999999997</v>
      </c>
      <c r="AA52" s="244">
        <v>41.183678</v>
      </c>
      <c r="AB52" s="244">
        <v>41.111324000000003</v>
      </c>
      <c r="AC52" s="244">
        <v>40.982388</v>
      </c>
      <c r="AD52" s="244">
        <v>40.851909999999997</v>
      </c>
      <c r="AE52" s="244">
        <v>40.903702000000003</v>
      </c>
      <c r="AF52" s="244">
        <v>40.81691</v>
      </c>
      <c r="AG52" s="244">
        <v>40.721806000000001</v>
      </c>
      <c r="AH52" s="244">
        <v>40.604675</v>
      </c>
      <c r="AI52" s="244">
        <v>40.473132999999997</v>
      </c>
      <c r="AJ52" s="244">
        <v>40.344481999999999</v>
      </c>
      <c r="AK52" s="242">
        <v>9.8399999999999998E-3</v>
      </c>
    </row>
    <row r="53" spans="1:37" x14ac:dyDescent="0.35">
      <c r="A53" s="239" t="s">
        <v>1413</v>
      </c>
      <c r="B53" s="191" t="s">
        <v>1332</v>
      </c>
      <c r="C53" s="244">
        <v>26.926227999999998</v>
      </c>
      <c r="D53" s="244">
        <v>27.224105999999999</v>
      </c>
      <c r="E53" s="244">
        <v>27.804445000000001</v>
      </c>
      <c r="F53" s="244">
        <v>28.916142000000001</v>
      </c>
      <c r="G53" s="244">
        <v>30.785563</v>
      </c>
      <c r="H53" s="244">
        <v>32.504382999999997</v>
      </c>
      <c r="I53" s="244">
        <v>34.127288999999998</v>
      </c>
      <c r="J53" s="244">
        <v>35.762596000000002</v>
      </c>
      <c r="K53" s="244">
        <v>37.417011000000002</v>
      </c>
      <c r="L53" s="244">
        <v>37.471553999999998</v>
      </c>
      <c r="M53" s="244">
        <v>37.505867000000002</v>
      </c>
      <c r="N53" s="244">
        <v>37.468738999999999</v>
      </c>
      <c r="O53" s="244">
        <v>37.419311999999998</v>
      </c>
      <c r="P53" s="244">
        <v>37.355277999999998</v>
      </c>
      <c r="Q53" s="244">
        <v>37.299702000000003</v>
      </c>
      <c r="R53" s="244">
        <v>37.280650999999999</v>
      </c>
      <c r="S53" s="244">
        <v>37.391373000000002</v>
      </c>
      <c r="T53" s="244">
        <v>37.342072000000002</v>
      </c>
      <c r="U53" s="244">
        <v>37.280346000000002</v>
      </c>
      <c r="V53" s="244">
        <v>37.222340000000003</v>
      </c>
      <c r="W53" s="244">
        <v>37.161098000000003</v>
      </c>
      <c r="X53" s="244">
        <v>37.152782000000002</v>
      </c>
      <c r="Y53" s="244">
        <v>37.107135999999997</v>
      </c>
      <c r="Z53" s="244">
        <v>37.050190000000001</v>
      </c>
      <c r="AA53" s="244">
        <v>37.117336000000002</v>
      </c>
      <c r="AB53" s="244">
        <v>37.070076</v>
      </c>
      <c r="AC53" s="244">
        <v>37.002026000000001</v>
      </c>
      <c r="AD53" s="244">
        <v>36.932288999999997</v>
      </c>
      <c r="AE53" s="244">
        <v>37.017322999999998</v>
      </c>
      <c r="AF53" s="244">
        <v>36.957473999999998</v>
      </c>
      <c r="AG53" s="244">
        <v>36.894024000000002</v>
      </c>
      <c r="AH53" s="244">
        <v>36.823593000000002</v>
      </c>
      <c r="AI53" s="244">
        <v>36.751494999999998</v>
      </c>
      <c r="AJ53" s="244">
        <v>36.680835999999999</v>
      </c>
      <c r="AK53" s="242">
        <v>9.3609999999999995E-3</v>
      </c>
    </row>
    <row r="54" spans="1:37" x14ac:dyDescent="0.35">
      <c r="A54" s="239" t="s">
        <v>1414</v>
      </c>
      <c r="B54" s="191" t="s">
        <v>1333</v>
      </c>
      <c r="C54" s="244">
        <v>28.302800999999999</v>
      </c>
      <c r="D54" s="244">
        <v>28.556889999999999</v>
      </c>
      <c r="E54" s="244">
        <v>29.175547000000002</v>
      </c>
      <c r="F54" s="244">
        <v>30.363426</v>
      </c>
      <c r="G54" s="244">
        <v>32.454678000000001</v>
      </c>
      <c r="H54" s="244">
        <v>34.671616</v>
      </c>
      <c r="I54" s="244">
        <v>36.691054999999999</v>
      </c>
      <c r="J54" s="244">
        <v>38.616356000000003</v>
      </c>
      <c r="K54" s="244">
        <v>40.923057999999997</v>
      </c>
      <c r="L54" s="244">
        <v>40.962864000000003</v>
      </c>
      <c r="M54" s="244">
        <v>40.9846</v>
      </c>
      <c r="N54" s="244">
        <v>40.942489999999999</v>
      </c>
      <c r="O54" s="244">
        <v>40.895924000000001</v>
      </c>
      <c r="P54" s="244">
        <v>40.812964999999998</v>
      </c>
      <c r="Q54" s="244">
        <v>40.741390000000003</v>
      </c>
      <c r="R54" s="244">
        <v>40.744869000000001</v>
      </c>
      <c r="S54" s="244">
        <v>41.021701999999998</v>
      </c>
      <c r="T54" s="244">
        <v>40.998325000000001</v>
      </c>
      <c r="U54" s="244">
        <v>40.927520999999999</v>
      </c>
      <c r="V54" s="244">
        <v>40.858631000000003</v>
      </c>
      <c r="W54" s="244">
        <v>40.786712999999999</v>
      </c>
      <c r="X54" s="244">
        <v>40.787441000000001</v>
      </c>
      <c r="Y54" s="244">
        <v>40.750267000000001</v>
      </c>
      <c r="Z54" s="244">
        <v>40.679340000000003</v>
      </c>
      <c r="AA54" s="244">
        <v>40.835087000000001</v>
      </c>
      <c r="AB54" s="244">
        <v>40.787894999999999</v>
      </c>
      <c r="AC54" s="244">
        <v>40.673935</v>
      </c>
      <c r="AD54" s="244">
        <v>40.560783000000001</v>
      </c>
      <c r="AE54" s="244">
        <v>40.531604999999999</v>
      </c>
      <c r="AF54" s="244">
        <v>40.417048999999999</v>
      </c>
      <c r="AG54" s="244">
        <v>40.297089</v>
      </c>
      <c r="AH54" s="244">
        <v>40.175078999999997</v>
      </c>
      <c r="AI54" s="244">
        <v>40.051833999999999</v>
      </c>
      <c r="AJ54" s="244">
        <v>39.931561000000002</v>
      </c>
      <c r="AK54" s="242">
        <v>1.0532E-2</v>
      </c>
    </row>
    <row r="55" spans="1:37" x14ac:dyDescent="0.35">
      <c r="A55" s="239" t="s">
        <v>1415</v>
      </c>
      <c r="B55" s="191" t="s">
        <v>1334</v>
      </c>
      <c r="C55" s="244">
        <v>26.852217</v>
      </c>
      <c r="D55" s="244">
        <v>27.154848000000001</v>
      </c>
      <c r="E55" s="244">
        <v>27.735565000000001</v>
      </c>
      <c r="F55" s="244">
        <v>28.846239000000001</v>
      </c>
      <c r="G55" s="244">
        <v>30.710896000000002</v>
      </c>
      <c r="H55" s="244">
        <v>32.415664999999997</v>
      </c>
      <c r="I55" s="244">
        <v>34.030318999999999</v>
      </c>
      <c r="J55" s="244">
        <v>35.664158</v>
      </c>
      <c r="K55" s="244">
        <v>37.286307999999998</v>
      </c>
      <c r="L55" s="244">
        <v>37.343456000000003</v>
      </c>
      <c r="M55" s="244">
        <v>37.379677000000001</v>
      </c>
      <c r="N55" s="244">
        <v>37.344344999999997</v>
      </c>
      <c r="O55" s="244">
        <v>37.295895000000002</v>
      </c>
      <c r="P55" s="244">
        <v>37.233524000000003</v>
      </c>
      <c r="Q55" s="244">
        <v>37.179924</v>
      </c>
      <c r="R55" s="244">
        <v>37.162726999999997</v>
      </c>
      <c r="S55" s="244">
        <v>37.272677999999999</v>
      </c>
      <c r="T55" s="244">
        <v>37.229163999999997</v>
      </c>
      <c r="U55" s="244">
        <v>37.174048999999997</v>
      </c>
      <c r="V55" s="244">
        <v>37.122523999999999</v>
      </c>
      <c r="W55" s="244">
        <v>37.068263999999999</v>
      </c>
      <c r="X55" s="244">
        <v>37.066260999999997</v>
      </c>
      <c r="Y55" s="244">
        <v>37.025165999999999</v>
      </c>
      <c r="Z55" s="244">
        <v>36.974525</v>
      </c>
      <c r="AA55" s="244">
        <v>37.035366000000003</v>
      </c>
      <c r="AB55" s="244">
        <v>36.982056</v>
      </c>
      <c r="AC55" s="244">
        <v>36.914116</v>
      </c>
      <c r="AD55" s="244">
        <v>36.848514999999999</v>
      </c>
      <c r="AE55" s="244">
        <v>36.940147000000003</v>
      </c>
      <c r="AF55" s="244">
        <v>36.884407000000003</v>
      </c>
      <c r="AG55" s="244">
        <v>36.821449000000001</v>
      </c>
      <c r="AH55" s="244">
        <v>36.750717000000002</v>
      </c>
      <c r="AI55" s="244">
        <v>36.679217999999999</v>
      </c>
      <c r="AJ55" s="244">
        <v>36.610992000000003</v>
      </c>
      <c r="AK55" s="242">
        <v>9.3810000000000004E-3</v>
      </c>
    </row>
    <row r="56" spans="1:37" x14ac:dyDescent="0.35">
      <c r="A56" s="239" t="s">
        <v>1416</v>
      </c>
      <c r="B56" s="191" t="s">
        <v>1335</v>
      </c>
      <c r="C56" s="244">
        <v>0</v>
      </c>
      <c r="D56" s="244">
        <v>0</v>
      </c>
      <c r="E56" s="244">
        <v>0</v>
      </c>
      <c r="F56" s="244">
        <v>0</v>
      </c>
      <c r="G56" s="244">
        <v>0</v>
      </c>
      <c r="H56" s="244">
        <v>0</v>
      </c>
      <c r="I56" s="244">
        <v>0</v>
      </c>
      <c r="J56" s="244">
        <v>0</v>
      </c>
      <c r="K56" s="244">
        <v>0</v>
      </c>
      <c r="L56" s="244">
        <v>0</v>
      </c>
      <c r="M56" s="244">
        <v>0</v>
      </c>
      <c r="N56" s="244">
        <v>0</v>
      </c>
      <c r="O56" s="244">
        <v>0</v>
      </c>
      <c r="P56" s="244">
        <v>0</v>
      </c>
      <c r="Q56" s="244">
        <v>0</v>
      </c>
      <c r="R56" s="244">
        <v>0</v>
      </c>
      <c r="S56" s="244">
        <v>0</v>
      </c>
      <c r="T56" s="244">
        <v>0</v>
      </c>
      <c r="U56" s="244">
        <v>0</v>
      </c>
      <c r="V56" s="244">
        <v>0</v>
      </c>
      <c r="W56" s="244">
        <v>0</v>
      </c>
      <c r="X56" s="244">
        <v>0</v>
      </c>
      <c r="Y56" s="244">
        <v>0</v>
      </c>
      <c r="Z56" s="244">
        <v>0</v>
      </c>
      <c r="AA56" s="244">
        <v>0</v>
      </c>
      <c r="AB56" s="244">
        <v>0</v>
      </c>
      <c r="AC56" s="244">
        <v>0</v>
      </c>
      <c r="AD56" s="244">
        <v>0</v>
      </c>
      <c r="AE56" s="244">
        <v>0</v>
      </c>
      <c r="AF56" s="244">
        <v>0</v>
      </c>
      <c r="AG56" s="244">
        <v>0</v>
      </c>
      <c r="AH56" s="244">
        <v>0</v>
      </c>
      <c r="AI56" s="244">
        <v>0</v>
      </c>
      <c r="AJ56" s="244">
        <v>0</v>
      </c>
      <c r="AK56" s="242" t="s">
        <v>779</v>
      </c>
    </row>
    <row r="57" spans="1:37" x14ac:dyDescent="0.35">
      <c r="A57" s="239" t="s">
        <v>1417</v>
      </c>
      <c r="B57" s="191" t="s">
        <v>1336</v>
      </c>
      <c r="C57" s="244">
        <v>43.343296000000002</v>
      </c>
      <c r="D57" s="244">
        <v>43.711517000000001</v>
      </c>
      <c r="E57" s="244">
        <v>44.521214000000001</v>
      </c>
      <c r="F57" s="244">
        <v>44.671398000000003</v>
      </c>
      <c r="G57" s="244">
        <v>43.842506</v>
      </c>
      <c r="H57" s="244">
        <v>45.546764000000003</v>
      </c>
      <c r="I57" s="244">
        <v>47.100014000000002</v>
      </c>
      <c r="J57" s="244">
        <v>48.452793</v>
      </c>
      <c r="K57" s="244">
        <v>47.789363999999999</v>
      </c>
      <c r="L57" s="244">
        <v>47.209693999999999</v>
      </c>
      <c r="M57" s="244">
        <v>47.215164000000001</v>
      </c>
      <c r="N57" s="244">
        <v>47.290664999999997</v>
      </c>
      <c r="O57" s="244">
        <v>47.280723999999999</v>
      </c>
      <c r="P57" s="244">
        <v>47.329200999999998</v>
      </c>
      <c r="Q57" s="244">
        <v>47.345447999999998</v>
      </c>
      <c r="R57" s="244">
        <v>47.522872999999997</v>
      </c>
      <c r="S57" s="244">
        <v>47.699337</v>
      </c>
      <c r="T57" s="244">
        <v>47.785823999999998</v>
      </c>
      <c r="U57" s="244">
        <v>47.874611000000002</v>
      </c>
      <c r="V57" s="244">
        <v>47.964199000000001</v>
      </c>
      <c r="W57" s="244">
        <v>48.098236</v>
      </c>
      <c r="X57" s="244">
        <v>48.243744</v>
      </c>
      <c r="Y57" s="244">
        <v>48.335548000000003</v>
      </c>
      <c r="Z57" s="244">
        <v>48.425548999999997</v>
      </c>
      <c r="AA57" s="244">
        <v>48.634956000000003</v>
      </c>
      <c r="AB57" s="244">
        <v>48.729312999999998</v>
      </c>
      <c r="AC57" s="244">
        <v>48.813209999999998</v>
      </c>
      <c r="AD57" s="244">
        <v>48.896594999999998</v>
      </c>
      <c r="AE57" s="244">
        <v>49.103535000000001</v>
      </c>
      <c r="AF57" s="244">
        <v>49.137833000000001</v>
      </c>
      <c r="AG57" s="244">
        <v>49.170067000000003</v>
      </c>
      <c r="AH57" s="244">
        <v>49.208419999999997</v>
      </c>
      <c r="AI57" s="244">
        <v>49.244526</v>
      </c>
      <c r="AJ57" s="244">
        <v>49.279640000000001</v>
      </c>
      <c r="AK57" s="242">
        <v>3.754E-3</v>
      </c>
    </row>
    <row r="59" spans="1:37" x14ac:dyDescent="0.35">
      <c r="A59" s="239" t="s">
        <v>1418</v>
      </c>
      <c r="B59" s="187" t="s">
        <v>1419</v>
      </c>
      <c r="C59" s="245">
        <v>28.781832000000001</v>
      </c>
      <c r="D59" s="245">
        <v>28.981468</v>
      </c>
      <c r="E59" s="245">
        <v>29.567319999999999</v>
      </c>
      <c r="F59" s="245">
        <v>30.629836999999998</v>
      </c>
      <c r="G59" s="245">
        <v>32.641250999999997</v>
      </c>
      <c r="H59" s="245">
        <v>34.464328999999999</v>
      </c>
      <c r="I59" s="245">
        <v>36.083229000000003</v>
      </c>
      <c r="J59" s="245">
        <v>37.714725000000001</v>
      </c>
      <c r="K59" s="245">
        <v>39.624859000000001</v>
      </c>
      <c r="L59" s="245">
        <v>39.715786000000001</v>
      </c>
      <c r="M59" s="245">
        <v>39.738346</v>
      </c>
      <c r="N59" s="245">
        <v>39.706940000000003</v>
      </c>
      <c r="O59" s="245">
        <v>39.659554</v>
      </c>
      <c r="P59" s="245">
        <v>39.607239</v>
      </c>
      <c r="Q59" s="245">
        <v>39.559657999999999</v>
      </c>
      <c r="R59" s="245">
        <v>39.545506000000003</v>
      </c>
      <c r="S59" s="245">
        <v>39.663071000000002</v>
      </c>
      <c r="T59" s="245">
        <v>39.61974</v>
      </c>
      <c r="U59" s="245">
        <v>39.567664999999998</v>
      </c>
      <c r="V59" s="245">
        <v>39.521476999999997</v>
      </c>
      <c r="W59" s="245">
        <v>39.476703999999998</v>
      </c>
      <c r="X59" s="245">
        <v>39.484935999999998</v>
      </c>
      <c r="Y59" s="245">
        <v>39.461703999999997</v>
      </c>
      <c r="Z59" s="245">
        <v>39.433529</v>
      </c>
      <c r="AA59" s="245">
        <v>39.534775000000003</v>
      </c>
      <c r="AB59" s="245">
        <v>39.520966000000001</v>
      </c>
      <c r="AC59" s="245">
        <v>39.490250000000003</v>
      </c>
      <c r="AD59" s="245">
        <v>39.460433999999999</v>
      </c>
      <c r="AE59" s="245">
        <v>39.564433999999999</v>
      </c>
      <c r="AF59" s="245">
        <v>39.558979000000001</v>
      </c>
      <c r="AG59" s="245">
        <v>39.551521000000001</v>
      </c>
      <c r="AH59" s="245">
        <v>39.546413000000001</v>
      </c>
      <c r="AI59" s="245">
        <v>39.541836000000004</v>
      </c>
      <c r="AJ59" s="245">
        <v>39.546424999999999</v>
      </c>
      <c r="AK59" s="243">
        <v>9.7599999999999996E-3</v>
      </c>
    </row>
    <row r="61" spans="1:37" x14ac:dyDescent="0.35">
      <c r="A61" s="239" t="s">
        <v>1420</v>
      </c>
      <c r="B61" s="187" t="s">
        <v>1421</v>
      </c>
      <c r="C61" s="245">
        <v>33.453662999999999</v>
      </c>
      <c r="D61" s="245">
        <v>33.999164999999998</v>
      </c>
      <c r="E61" s="245">
        <v>34.852367000000001</v>
      </c>
      <c r="F61" s="245">
        <v>36.294296000000003</v>
      </c>
      <c r="G61" s="245">
        <v>38.366337000000001</v>
      </c>
      <c r="H61" s="245">
        <v>40.360030999999999</v>
      </c>
      <c r="I61" s="245">
        <v>42.344337000000003</v>
      </c>
      <c r="J61" s="245">
        <v>43.980865000000001</v>
      </c>
      <c r="K61" s="245">
        <v>46.242016</v>
      </c>
      <c r="L61" s="245">
        <v>46.369414999999996</v>
      </c>
      <c r="M61" s="245">
        <v>46.563313000000001</v>
      </c>
      <c r="N61" s="245">
        <v>46.693798000000001</v>
      </c>
      <c r="O61" s="245">
        <v>46.881442999999997</v>
      </c>
      <c r="P61" s="245">
        <v>47.023907000000001</v>
      </c>
      <c r="Q61" s="245">
        <v>47.195476999999997</v>
      </c>
      <c r="R61" s="245">
        <v>47.396988</v>
      </c>
      <c r="S61" s="245">
        <v>47.630603999999998</v>
      </c>
      <c r="T61" s="245">
        <v>47.772404000000002</v>
      </c>
      <c r="U61" s="245">
        <v>47.898392000000001</v>
      </c>
      <c r="V61" s="245">
        <v>48.021743999999998</v>
      </c>
      <c r="W61" s="245">
        <v>48.108150000000002</v>
      </c>
      <c r="X61" s="245">
        <v>48.228577000000001</v>
      </c>
      <c r="Y61" s="245">
        <v>48.328502999999998</v>
      </c>
      <c r="Z61" s="245">
        <v>48.415863000000002</v>
      </c>
      <c r="AA61" s="245">
        <v>48.528599</v>
      </c>
      <c r="AB61" s="245">
        <v>48.589286999999999</v>
      </c>
      <c r="AC61" s="245">
        <v>48.621608999999999</v>
      </c>
      <c r="AD61" s="245">
        <v>48.628242</v>
      </c>
      <c r="AE61" s="245">
        <v>48.712502000000001</v>
      </c>
      <c r="AF61" s="245">
        <v>48.731788999999999</v>
      </c>
      <c r="AG61" s="245">
        <v>48.745567000000001</v>
      </c>
      <c r="AH61" s="245">
        <v>48.774222999999999</v>
      </c>
      <c r="AI61" s="245">
        <v>48.780106000000004</v>
      </c>
      <c r="AJ61" s="245">
        <v>48.782890000000002</v>
      </c>
      <c r="AK61" s="243">
        <v>1.1346E-2</v>
      </c>
    </row>
    <row r="63" spans="1:37" x14ac:dyDescent="0.35">
      <c r="A63" s="239" t="s">
        <v>1422</v>
      </c>
      <c r="B63" s="191" t="s">
        <v>1423</v>
      </c>
      <c r="C63" s="244">
        <v>27.248669</v>
      </c>
      <c r="D63" s="244">
        <v>27.742035000000001</v>
      </c>
      <c r="E63" s="244">
        <v>28.272127000000001</v>
      </c>
      <c r="F63" s="244">
        <v>28.8734</v>
      </c>
      <c r="G63" s="244">
        <v>29.546484</v>
      </c>
      <c r="H63" s="244">
        <v>30.278403999999998</v>
      </c>
      <c r="I63" s="244">
        <v>31.095168999999999</v>
      </c>
      <c r="J63" s="244">
        <v>31.939878</v>
      </c>
      <c r="K63" s="244">
        <v>32.859268</v>
      </c>
      <c r="L63" s="244">
        <v>33.754387000000001</v>
      </c>
      <c r="M63" s="244">
        <v>34.625309000000001</v>
      </c>
      <c r="N63" s="244">
        <v>35.468131999999997</v>
      </c>
      <c r="O63" s="244">
        <v>36.286751000000002</v>
      </c>
      <c r="P63" s="244">
        <v>37.080779999999997</v>
      </c>
      <c r="Q63" s="244">
        <v>37.848942000000001</v>
      </c>
      <c r="R63" s="244">
        <v>38.586269000000001</v>
      </c>
      <c r="S63" s="244">
        <v>39.289588999999999</v>
      </c>
      <c r="T63" s="244">
        <v>39.954746</v>
      </c>
      <c r="U63" s="244">
        <v>40.572693000000001</v>
      </c>
      <c r="V63" s="244">
        <v>41.138438999999998</v>
      </c>
      <c r="W63" s="244">
        <v>41.646965000000002</v>
      </c>
      <c r="X63" s="244">
        <v>42.095576999999999</v>
      </c>
      <c r="Y63" s="244">
        <v>42.487293000000001</v>
      </c>
      <c r="Z63" s="244">
        <v>42.819569000000001</v>
      </c>
      <c r="AA63" s="244">
        <v>43.101227000000002</v>
      </c>
      <c r="AB63" s="244">
        <v>43.342399999999998</v>
      </c>
      <c r="AC63" s="244">
        <v>43.545509000000003</v>
      </c>
      <c r="AD63" s="244">
        <v>43.715721000000002</v>
      </c>
      <c r="AE63" s="244">
        <v>43.858429000000001</v>
      </c>
      <c r="AF63" s="244">
        <v>43.978831999999997</v>
      </c>
      <c r="AG63" s="244">
        <v>44.081211000000003</v>
      </c>
      <c r="AH63" s="244">
        <v>44.169777000000003</v>
      </c>
      <c r="AI63" s="244">
        <v>44.246220000000001</v>
      </c>
      <c r="AJ63" s="244">
        <v>44.312344000000003</v>
      </c>
      <c r="AK63" s="242">
        <v>1.4742E-2</v>
      </c>
    </row>
    <row r="64" spans="1:37" x14ac:dyDescent="0.35">
      <c r="A64" s="239" t="s">
        <v>1424</v>
      </c>
      <c r="B64" s="191" t="s">
        <v>1425</v>
      </c>
      <c r="C64" s="244">
        <v>19.676565</v>
      </c>
      <c r="D64" s="244">
        <v>20.020375999999999</v>
      </c>
      <c r="E64" s="244">
        <v>20.389939999999999</v>
      </c>
      <c r="F64" s="244">
        <v>20.805731000000002</v>
      </c>
      <c r="G64" s="244">
        <v>21.302493999999999</v>
      </c>
      <c r="H64" s="244">
        <v>21.865057</v>
      </c>
      <c r="I64" s="244">
        <v>22.467711999999999</v>
      </c>
      <c r="J64" s="244">
        <v>23.114163999999999</v>
      </c>
      <c r="K64" s="244">
        <v>23.811928000000002</v>
      </c>
      <c r="L64" s="244">
        <v>24.492737000000002</v>
      </c>
      <c r="M64" s="244">
        <v>25.137238</v>
      </c>
      <c r="N64" s="244">
        <v>25.748989000000002</v>
      </c>
      <c r="O64" s="244">
        <v>26.329298000000001</v>
      </c>
      <c r="P64" s="244">
        <v>26.880731999999998</v>
      </c>
      <c r="Q64" s="244">
        <v>27.402377999999999</v>
      </c>
      <c r="R64" s="244">
        <v>27.89452</v>
      </c>
      <c r="S64" s="244">
        <v>28.362159999999999</v>
      </c>
      <c r="T64" s="244">
        <v>28.799503000000001</v>
      </c>
      <c r="U64" s="244">
        <v>29.200226000000001</v>
      </c>
      <c r="V64" s="244">
        <v>29.564913000000001</v>
      </c>
      <c r="W64" s="244">
        <v>29.895935000000001</v>
      </c>
      <c r="X64" s="244">
        <v>30.196315999999999</v>
      </c>
      <c r="Y64" s="244">
        <v>30.463702999999999</v>
      </c>
      <c r="Z64" s="244">
        <v>30.701584</v>
      </c>
      <c r="AA64" s="244">
        <v>30.917206</v>
      </c>
      <c r="AB64" s="244">
        <v>31.106667999999999</v>
      </c>
      <c r="AC64" s="244">
        <v>31.271626999999999</v>
      </c>
      <c r="AD64" s="244">
        <v>31.414819999999999</v>
      </c>
      <c r="AE64" s="244">
        <v>31.546870999999999</v>
      </c>
      <c r="AF64" s="244">
        <v>31.663257999999999</v>
      </c>
      <c r="AG64" s="244">
        <v>31.765682000000002</v>
      </c>
      <c r="AH64" s="244">
        <v>31.857192999999999</v>
      </c>
      <c r="AI64" s="244">
        <v>31.939238</v>
      </c>
      <c r="AJ64" s="244">
        <v>32.013556999999999</v>
      </c>
      <c r="AK64" s="242">
        <v>1.4777E-2</v>
      </c>
    </row>
    <row r="66" spans="1:37" x14ac:dyDescent="0.35">
      <c r="A66" s="239" t="s">
        <v>1426</v>
      </c>
      <c r="B66" s="191" t="s">
        <v>1427</v>
      </c>
      <c r="C66" s="244">
        <v>22.978952</v>
      </c>
      <c r="D66" s="244">
        <v>23.398105999999999</v>
      </c>
      <c r="E66" s="244">
        <v>23.843401</v>
      </c>
      <c r="F66" s="244">
        <v>24.344712999999999</v>
      </c>
      <c r="G66" s="244">
        <v>24.923718999999998</v>
      </c>
      <c r="H66" s="244">
        <v>25.567287</v>
      </c>
      <c r="I66" s="244">
        <v>26.270464</v>
      </c>
      <c r="J66" s="244">
        <v>27.015501</v>
      </c>
      <c r="K66" s="244">
        <v>27.825493000000002</v>
      </c>
      <c r="L66" s="244">
        <v>28.616631999999999</v>
      </c>
      <c r="M66" s="244">
        <v>29.381108999999999</v>
      </c>
      <c r="N66" s="244">
        <v>30.118487999999999</v>
      </c>
      <c r="O66" s="244">
        <v>30.832412999999999</v>
      </c>
      <c r="P66" s="244">
        <v>31.523226000000001</v>
      </c>
      <c r="Q66" s="244">
        <v>32.190441</v>
      </c>
      <c r="R66" s="244">
        <v>32.832058000000004</v>
      </c>
      <c r="S66" s="244">
        <v>33.448684999999998</v>
      </c>
      <c r="T66" s="244">
        <v>34.035415999999998</v>
      </c>
      <c r="U66" s="244">
        <v>34.584350999999998</v>
      </c>
      <c r="V66" s="244">
        <v>35.093048000000003</v>
      </c>
      <c r="W66" s="244">
        <v>35.559933000000001</v>
      </c>
      <c r="X66" s="244">
        <v>35.985278999999998</v>
      </c>
      <c r="Y66" s="244">
        <v>36.367503999999997</v>
      </c>
      <c r="Z66" s="244">
        <v>36.707005000000002</v>
      </c>
      <c r="AA66" s="244">
        <v>37.010238999999999</v>
      </c>
      <c r="AB66" s="244">
        <v>37.279209000000002</v>
      </c>
      <c r="AC66" s="244">
        <v>37.515090999999998</v>
      </c>
      <c r="AD66" s="244">
        <v>37.720984999999999</v>
      </c>
      <c r="AE66" s="244">
        <v>37.905506000000003</v>
      </c>
      <c r="AF66" s="244">
        <v>38.067096999999997</v>
      </c>
      <c r="AG66" s="244">
        <v>38.208519000000003</v>
      </c>
      <c r="AH66" s="244">
        <v>38.3339</v>
      </c>
      <c r="AI66" s="244">
        <v>38.444389000000001</v>
      </c>
      <c r="AJ66" s="244">
        <v>38.541634000000002</v>
      </c>
      <c r="AK66" s="242">
        <v>1.5719E-2</v>
      </c>
    </row>
    <row r="69" spans="1:37" x14ac:dyDescent="0.35">
      <c r="A69" s="239" t="s">
        <v>1428</v>
      </c>
      <c r="B69" s="191" t="s">
        <v>1429</v>
      </c>
      <c r="C69" s="244">
        <v>30.906296000000001</v>
      </c>
      <c r="D69" s="244">
        <v>31.743565</v>
      </c>
      <c r="E69" s="244">
        <v>32.564770000000003</v>
      </c>
      <c r="F69" s="244">
        <v>33.913257999999999</v>
      </c>
      <c r="G69" s="244">
        <v>35.667102999999997</v>
      </c>
      <c r="H69" s="244">
        <v>37.339924000000003</v>
      </c>
      <c r="I69" s="244">
        <v>39.026367</v>
      </c>
      <c r="J69" s="244">
        <v>40.467528999999999</v>
      </c>
      <c r="K69" s="244">
        <v>42.433883999999999</v>
      </c>
      <c r="L69" s="244">
        <v>42.671985999999997</v>
      </c>
      <c r="M69" s="244">
        <v>42.938515000000002</v>
      </c>
      <c r="N69" s="244">
        <v>43.035530000000001</v>
      </c>
      <c r="O69" s="244">
        <v>43.187683</v>
      </c>
      <c r="P69" s="244">
        <v>43.340626</v>
      </c>
      <c r="Q69" s="244">
        <v>43.498218999999999</v>
      </c>
      <c r="R69" s="244">
        <v>43.661639999999998</v>
      </c>
      <c r="S69" s="244">
        <v>43.828792999999997</v>
      </c>
      <c r="T69" s="244">
        <v>43.931339000000001</v>
      </c>
      <c r="U69" s="244">
        <v>44.032085000000002</v>
      </c>
      <c r="V69" s="244">
        <v>44.119045</v>
      </c>
      <c r="W69" s="244">
        <v>44.192089000000003</v>
      </c>
      <c r="X69" s="244">
        <v>44.291874</v>
      </c>
      <c r="Y69" s="244">
        <v>44.378582000000002</v>
      </c>
      <c r="Z69" s="244">
        <v>44.455475</v>
      </c>
      <c r="AA69" s="244">
        <v>44.551788000000002</v>
      </c>
      <c r="AB69" s="244">
        <v>44.607242999999997</v>
      </c>
      <c r="AC69" s="244">
        <v>44.638359000000001</v>
      </c>
      <c r="AD69" s="244">
        <v>44.647675</v>
      </c>
      <c r="AE69" s="244">
        <v>44.709301000000004</v>
      </c>
      <c r="AF69" s="244">
        <v>44.728076999999999</v>
      </c>
      <c r="AG69" s="244">
        <v>44.741450999999998</v>
      </c>
      <c r="AH69" s="244">
        <v>44.767417999999999</v>
      </c>
      <c r="AI69" s="244">
        <v>44.779144000000002</v>
      </c>
      <c r="AJ69" s="244">
        <v>44.787585999999997</v>
      </c>
      <c r="AK69" s="242">
        <v>1.0815999999999999E-2</v>
      </c>
    </row>
    <row r="71" spans="1:37" x14ac:dyDescent="0.35">
      <c r="A71" s="239" t="s">
        <v>1430</v>
      </c>
      <c r="B71" s="191" t="s">
        <v>1427</v>
      </c>
      <c r="C71" s="244">
        <v>22.473690000000001</v>
      </c>
      <c r="D71" s="244">
        <v>22.868210000000001</v>
      </c>
      <c r="E71" s="244">
        <v>23.285941999999999</v>
      </c>
      <c r="F71" s="244">
        <v>23.760121999999999</v>
      </c>
      <c r="G71" s="244">
        <v>24.306929</v>
      </c>
      <c r="H71" s="244">
        <v>24.913367999999998</v>
      </c>
      <c r="I71" s="244">
        <v>25.572970999999999</v>
      </c>
      <c r="J71" s="244">
        <v>26.270244999999999</v>
      </c>
      <c r="K71" s="244">
        <v>27.020706000000001</v>
      </c>
      <c r="L71" s="244">
        <v>27.756886000000002</v>
      </c>
      <c r="M71" s="244">
        <v>28.469874999999998</v>
      </c>
      <c r="N71" s="244">
        <v>29.154716000000001</v>
      </c>
      <c r="O71" s="244">
        <v>29.816969</v>
      </c>
      <c r="P71" s="244">
        <v>30.457176</v>
      </c>
      <c r="Q71" s="244">
        <v>31.071262000000001</v>
      </c>
      <c r="R71" s="244">
        <v>31.658888000000001</v>
      </c>
      <c r="S71" s="244">
        <v>32.219334000000003</v>
      </c>
      <c r="T71" s="244">
        <v>32.748050999999997</v>
      </c>
      <c r="U71" s="244">
        <v>33.238517999999999</v>
      </c>
      <c r="V71" s="244">
        <v>33.692078000000002</v>
      </c>
      <c r="W71" s="244">
        <v>34.105311999999998</v>
      </c>
      <c r="X71" s="244">
        <v>34.479652000000002</v>
      </c>
      <c r="Y71" s="244">
        <v>34.816676999999999</v>
      </c>
      <c r="Z71" s="244">
        <v>35.114333999999999</v>
      </c>
      <c r="AA71" s="244">
        <v>35.379027999999998</v>
      </c>
      <c r="AB71" s="244">
        <v>35.612675000000003</v>
      </c>
      <c r="AC71" s="244">
        <v>35.814776999999999</v>
      </c>
      <c r="AD71" s="244">
        <v>35.988715999999997</v>
      </c>
      <c r="AE71" s="244">
        <v>36.140616999999999</v>
      </c>
      <c r="AF71" s="244">
        <v>36.270031000000003</v>
      </c>
      <c r="AG71" s="244">
        <v>36.381869999999999</v>
      </c>
      <c r="AH71" s="244">
        <v>36.481926000000001</v>
      </c>
      <c r="AI71" s="244">
        <v>36.568286999999998</v>
      </c>
      <c r="AJ71" s="244">
        <v>36.642730999999998</v>
      </c>
      <c r="AK71" s="242">
        <v>1.4841999999999999E-2</v>
      </c>
    </row>
    <row r="72" spans="1:37" ht="13.9" thickBot="1" x14ac:dyDescent="0.4">
      <c r="A72" s="237"/>
      <c r="B72" s="193"/>
      <c r="C72" s="237"/>
      <c r="D72" s="237"/>
      <c r="E72" s="237"/>
      <c r="F72" s="237"/>
      <c r="G72" s="237"/>
      <c r="H72" s="237"/>
      <c r="I72" s="237"/>
      <c r="J72" s="237"/>
      <c r="K72" s="237"/>
      <c r="L72" s="237"/>
      <c r="M72" s="237"/>
      <c r="N72" s="237"/>
      <c r="O72" s="237"/>
      <c r="P72" s="237"/>
      <c r="Q72" s="237"/>
      <c r="R72" s="237"/>
      <c r="S72" s="237"/>
      <c r="T72" s="237"/>
      <c r="U72" s="237"/>
      <c r="V72" s="237"/>
      <c r="W72" s="237"/>
      <c r="X72" s="237"/>
      <c r="Y72" s="237"/>
      <c r="Z72" s="237"/>
      <c r="AA72" s="237"/>
      <c r="AB72" s="237"/>
      <c r="AC72" s="237"/>
      <c r="AD72" s="237"/>
      <c r="AE72" s="237"/>
      <c r="AF72" s="237"/>
      <c r="AG72" s="237"/>
      <c r="AH72" s="237"/>
      <c r="AI72" s="237"/>
      <c r="AJ72" s="237"/>
      <c r="AK72" s="237"/>
    </row>
    <row r="73" spans="1:37" x14ac:dyDescent="0.35">
      <c r="A73" s="237"/>
      <c r="B73" s="289" t="s">
        <v>1431</v>
      </c>
      <c r="C73" s="289"/>
      <c r="D73" s="289"/>
      <c r="E73" s="289"/>
      <c r="F73" s="289"/>
      <c r="G73" s="289"/>
      <c r="H73" s="289"/>
      <c r="I73" s="289"/>
      <c r="J73" s="289"/>
      <c r="K73" s="289"/>
      <c r="L73" s="289"/>
      <c r="M73" s="289"/>
      <c r="N73" s="289"/>
      <c r="O73" s="289"/>
      <c r="P73" s="289"/>
      <c r="Q73" s="289"/>
      <c r="R73" s="289"/>
      <c r="S73" s="289"/>
      <c r="T73" s="289"/>
      <c r="U73" s="289"/>
      <c r="V73" s="289"/>
      <c r="W73" s="289"/>
      <c r="X73" s="289"/>
      <c r="Y73" s="289"/>
      <c r="Z73" s="289"/>
      <c r="AA73" s="289"/>
      <c r="AB73" s="289"/>
      <c r="AC73" s="289"/>
      <c r="AD73" s="289"/>
      <c r="AE73" s="289"/>
      <c r="AF73" s="289"/>
      <c r="AG73" s="289"/>
      <c r="AH73" s="289"/>
      <c r="AI73" s="289"/>
      <c r="AJ73" s="289"/>
      <c r="AK73" s="289"/>
    </row>
    <row r="74" spans="1:37" x14ac:dyDescent="0.35">
      <c r="A74" s="237"/>
      <c r="B74" s="188" t="s">
        <v>1432</v>
      </c>
      <c r="C74" s="237"/>
      <c r="D74" s="237"/>
      <c r="E74" s="237"/>
      <c r="F74" s="237"/>
      <c r="G74" s="237"/>
      <c r="H74" s="237"/>
      <c r="I74" s="237"/>
      <c r="J74" s="237"/>
      <c r="K74" s="237"/>
      <c r="L74" s="237"/>
      <c r="M74" s="237"/>
      <c r="N74" s="237"/>
      <c r="O74" s="237"/>
      <c r="P74" s="237"/>
      <c r="Q74" s="237"/>
      <c r="R74" s="237"/>
      <c r="S74" s="237"/>
      <c r="T74" s="237"/>
      <c r="U74" s="237"/>
      <c r="V74" s="237"/>
      <c r="W74" s="237"/>
      <c r="X74" s="237"/>
      <c r="Y74" s="237"/>
      <c r="Z74" s="237"/>
      <c r="AA74" s="237"/>
      <c r="AB74" s="237"/>
      <c r="AC74" s="237"/>
      <c r="AD74" s="237"/>
      <c r="AE74" s="237"/>
      <c r="AF74" s="237"/>
      <c r="AG74" s="237"/>
      <c r="AH74" s="237"/>
      <c r="AI74" s="237"/>
      <c r="AJ74" s="237"/>
      <c r="AK74" s="237"/>
    </row>
    <row r="75" spans="1:37" x14ac:dyDescent="0.35">
      <c r="A75" s="237"/>
      <c r="B75" s="188" t="s">
        <v>1433</v>
      </c>
      <c r="C75" s="237"/>
      <c r="D75" s="237"/>
      <c r="E75" s="237"/>
      <c r="F75" s="237"/>
      <c r="G75" s="237"/>
      <c r="H75" s="237"/>
      <c r="I75" s="237"/>
      <c r="J75" s="237"/>
      <c r="K75" s="237"/>
      <c r="L75" s="237"/>
      <c r="M75" s="237"/>
      <c r="N75" s="237"/>
      <c r="O75" s="237"/>
      <c r="P75" s="237"/>
      <c r="Q75" s="237"/>
      <c r="R75" s="237"/>
      <c r="S75" s="237"/>
      <c r="T75" s="237"/>
      <c r="U75" s="237"/>
      <c r="V75" s="237"/>
      <c r="W75" s="237"/>
      <c r="X75" s="237"/>
      <c r="Y75" s="237"/>
      <c r="Z75" s="237"/>
      <c r="AA75" s="237"/>
      <c r="AB75" s="237"/>
      <c r="AC75" s="237"/>
      <c r="AD75" s="237"/>
      <c r="AE75" s="237"/>
      <c r="AF75" s="237"/>
      <c r="AG75" s="237"/>
      <c r="AH75" s="237"/>
      <c r="AI75" s="237"/>
      <c r="AJ75" s="237"/>
      <c r="AK75" s="237"/>
    </row>
    <row r="76" spans="1:37" x14ac:dyDescent="0.35">
      <c r="A76" s="237"/>
      <c r="B76" s="188" t="s">
        <v>1314</v>
      </c>
      <c r="C76" s="237"/>
      <c r="D76" s="237"/>
      <c r="E76" s="237"/>
      <c r="F76" s="237"/>
      <c r="G76" s="237"/>
      <c r="H76" s="237"/>
      <c r="I76" s="237"/>
      <c r="J76" s="237"/>
      <c r="K76" s="237"/>
      <c r="L76" s="237"/>
      <c r="M76" s="237"/>
      <c r="N76" s="237"/>
      <c r="O76" s="237"/>
      <c r="P76" s="237"/>
      <c r="Q76" s="237"/>
      <c r="R76" s="237"/>
      <c r="S76" s="237"/>
      <c r="T76" s="237"/>
      <c r="U76" s="237"/>
      <c r="V76" s="237"/>
      <c r="W76" s="237"/>
      <c r="X76" s="237"/>
      <c r="Y76" s="237"/>
      <c r="Z76" s="237"/>
      <c r="AA76" s="237"/>
      <c r="AB76" s="237"/>
      <c r="AC76" s="237"/>
      <c r="AD76" s="237"/>
      <c r="AE76" s="237"/>
      <c r="AF76" s="237"/>
      <c r="AG76" s="237"/>
      <c r="AH76" s="237"/>
      <c r="AI76" s="237"/>
      <c r="AJ76" s="237"/>
      <c r="AK76" s="237"/>
    </row>
    <row r="77" spans="1:37" x14ac:dyDescent="0.35">
      <c r="A77" s="237"/>
      <c r="B77" s="188" t="s">
        <v>1434</v>
      </c>
      <c r="C77" s="237"/>
      <c r="D77" s="237"/>
      <c r="E77" s="237"/>
      <c r="F77" s="237"/>
      <c r="G77" s="237"/>
      <c r="H77" s="237"/>
      <c r="I77" s="237"/>
      <c r="J77" s="237"/>
      <c r="K77" s="237"/>
      <c r="L77" s="237"/>
      <c r="M77" s="237"/>
      <c r="N77" s="237"/>
      <c r="O77" s="237"/>
      <c r="P77" s="237"/>
      <c r="Q77" s="237"/>
      <c r="R77" s="237"/>
      <c r="S77" s="237"/>
      <c r="T77" s="237"/>
      <c r="U77" s="237"/>
      <c r="V77" s="237"/>
      <c r="W77" s="237"/>
      <c r="X77" s="237"/>
      <c r="Y77" s="237"/>
      <c r="Z77" s="237"/>
      <c r="AA77" s="237"/>
      <c r="AB77" s="237"/>
      <c r="AC77" s="237"/>
      <c r="AD77" s="237"/>
      <c r="AE77" s="237"/>
      <c r="AF77" s="237"/>
      <c r="AG77" s="237"/>
      <c r="AH77" s="237"/>
      <c r="AI77" s="237"/>
      <c r="AJ77" s="237"/>
      <c r="AK77" s="237"/>
    </row>
    <row r="78" spans="1:37" x14ac:dyDescent="0.35">
      <c r="A78" s="237"/>
      <c r="B78" s="188" t="s">
        <v>1435</v>
      </c>
      <c r="C78" s="237"/>
      <c r="D78" s="237"/>
      <c r="E78" s="237"/>
      <c r="F78" s="237"/>
      <c r="G78" s="237"/>
      <c r="H78" s="237"/>
      <c r="I78" s="237"/>
      <c r="J78" s="237"/>
      <c r="K78" s="237"/>
      <c r="L78" s="237"/>
      <c r="M78" s="237"/>
      <c r="N78" s="237"/>
      <c r="O78" s="237"/>
      <c r="P78" s="237"/>
      <c r="Q78" s="237"/>
      <c r="R78" s="237"/>
      <c r="S78" s="237"/>
      <c r="T78" s="237"/>
      <c r="U78" s="237"/>
      <c r="V78" s="237"/>
      <c r="W78" s="237"/>
      <c r="X78" s="237"/>
      <c r="Y78" s="237"/>
      <c r="Z78" s="237"/>
      <c r="AA78" s="237"/>
      <c r="AB78" s="237"/>
      <c r="AC78" s="237"/>
      <c r="AD78" s="237"/>
      <c r="AE78" s="237"/>
      <c r="AF78" s="237"/>
      <c r="AG78" s="237"/>
      <c r="AH78" s="237"/>
      <c r="AI78" s="237"/>
      <c r="AJ78" s="237"/>
      <c r="AK78" s="237"/>
    </row>
    <row r="79" spans="1:37" x14ac:dyDescent="0.35">
      <c r="A79" s="237"/>
      <c r="B79" s="188" t="s">
        <v>1436</v>
      </c>
      <c r="C79" s="237"/>
      <c r="D79" s="237"/>
      <c r="E79" s="237"/>
      <c r="F79" s="237"/>
      <c r="G79" s="237"/>
      <c r="H79" s="237"/>
      <c r="I79" s="237"/>
      <c r="J79" s="237"/>
      <c r="K79" s="237"/>
      <c r="L79" s="237"/>
      <c r="M79" s="237"/>
      <c r="N79" s="237"/>
      <c r="O79" s="237"/>
      <c r="P79" s="237"/>
      <c r="Q79" s="237"/>
      <c r="R79" s="237"/>
      <c r="S79" s="237"/>
      <c r="T79" s="237"/>
      <c r="U79" s="237"/>
      <c r="V79" s="237"/>
      <c r="W79" s="237"/>
      <c r="X79" s="237"/>
      <c r="Y79" s="237"/>
      <c r="Z79" s="237"/>
      <c r="AA79" s="237"/>
      <c r="AB79" s="237"/>
      <c r="AC79" s="237"/>
      <c r="AD79" s="237"/>
      <c r="AE79" s="237"/>
      <c r="AF79" s="237"/>
      <c r="AG79" s="237"/>
      <c r="AH79" s="237"/>
      <c r="AI79" s="237"/>
      <c r="AJ79" s="237"/>
      <c r="AK79" s="237"/>
    </row>
    <row r="80" spans="1:37" x14ac:dyDescent="0.35">
      <c r="A80" s="237"/>
      <c r="B80" s="188" t="s">
        <v>1437</v>
      </c>
      <c r="C80" s="237"/>
      <c r="D80" s="237"/>
      <c r="E80" s="237"/>
      <c r="F80" s="237"/>
      <c r="G80" s="237"/>
      <c r="H80" s="237"/>
      <c r="I80" s="237"/>
      <c r="J80" s="237"/>
      <c r="K80" s="237"/>
      <c r="L80" s="237"/>
      <c r="M80" s="237"/>
      <c r="N80" s="237"/>
      <c r="O80" s="237"/>
      <c r="P80" s="237"/>
      <c r="Q80" s="237"/>
      <c r="R80" s="237"/>
      <c r="S80" s="237"/>
      <c r="T80" s="237"/>
      <c r="U80" s="237"/>
      <c r="V80" s="237"/>
      <c r="W80" s="237"/>
      <c r="X80" s="237"/>
      <c r="Y80" s="237"/>
      <c r="Z80" s="237"/>
      <c r="AA80" s="237"/>
      <c r="AB80" s="237"/>
      <c r="AC80" s="237"/>
      <c r="AD80" s="237"/>
      <c r="AE80" s="237"/>
      <c r="AF80" s="237"/>
      <c r="AG80" s="237"/>
      <c r="AH80" s="237"/>
      <c r="AI80" s="237"/>
      <c r="AJ80" s="237"/>
      <c r="AK80" s="237"/>
    </row>
  </sheetData>
  <mergeCells count="1">
    <mergeCell ref="B73:AK7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F7E7-F3CB-46A6-8F1A-172A2B2A5DE0}">
  <dimension ref="A1:AK21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customHeight="1" x14ac:dyDescent="0.35"/>
  <cols>
    <col min="1" max="1" width="11.5" style="250" customWidth="1"/>
    <col min="2" max="2" width="40" style="250" customWidth="1"/>
    <col min="3" max="16384" width="9" style="250"/>
  </cols>
  <sheetData>
    <row r="1" spans="1:37" ht="15" customHeight="1" thickBot="1" x14ac:dyDescent="0.4">
      <c r="B1" s="223" t="s">
        <v>119</v>
      </c>
      <c r="C1" s="216">
        <v>2017</v>
      </c>
      <c r="D1" s="216">
        <v>2018</v>
      </c>
      <c r="E1" s="216">
        <v>2019</v>
      </c>
      <c r="F1" s="216">
        <v>2020</v>
      </c>
      <c r="G1" s="216">
        <v>2021</v>
      </c>
      <c r="H1" s="216">
        <v>2022</v>
      </c>
      <c r="I1" s="216">
        <v>2023</v>
      </c>
      <c r="J1" s="216">
        <v>2024</v>
      </c>
      <c r="K1" s="216">
        <v>2025</v>
      </c>
      <c r="L1" s="216">
        <v>2026</v>
      </c>
      <c r="M1" s="216">
        <v>2027</v>
      </c>
      <c r="N1" s="216">
        <v>2028</v>
      </c>
      <c r="O1" s="216">
        <v>2029</v>
      </c>
      <c r="P1" s="216">
        <v>2030</v>
      </c>
      <c r="Q1" s="216">
        <v>2031</v>
      </c>
      <c r="R1" s="216">
        <v>2032</v>
      </c>
      <c r="S1" s="216">
        <v>2033</v>
      </c>
      <c r="T1" s="216">
        <v>2034</v>
      </c>
      <c r="U1" s="216">
        <v>2035</v>
      </c>
      <c r="V1" s="216">
        <v>2036</v>
      </c>
      <c r="W1" s="216">
        <v>2037</v>
      </c>
      <c r="X1" s="216">
        <v>2038</v>
      </c>
      <c r="Y1" s="216">
        <v>2039</v>
      </c>
      <c r="Z1" s="216">
        <v>2040</v>
      </c>
      <c r="AA1" s="216">
        <v>2041</v>
      </c>
      <c r="AB1" s="216">
        <v>2042</v>
      </c>
      <c r="AC1" s="216">
        <v>2043</v>
      </c>
      <c r="AD1" s="216">
        <v>2044</v>
      </c>
      <c r="AE1" s="216">
        <v>2045</v>
      </c>
      <c r="AF1" s="216">
        <v>2046</v>
      </c>
      <c r="AG1" s="216">
        <v>2047</v>
      </c>
      <c r="AH1" s="216">
        <v>2048</v>
      </c>
      <c r="AI1" s="216">
        <v>2049</v>
      </c>
      <c r="AJ1" s="216">
        <v>2050</v>
      </c>
    </row>
    <row r="2" spans="1:37" ht="15" customHeight="1" thickTop="1" x14ac:dyDescent="0.35"/>
    <row r="3" spans="1:37" ht="15" customHeight="1" x14ac:dyDescent="0.35">
      <c r="C3" s="246" t="s">
        <v>120</v>
      </c>
      <c r="D3" s="246" t="s">
        <v>4</v>
      </c>
      <c r="E3" s="246"/>
      <c r="F3" s="246"/>
      <c r="G3" s="246"/>
    </row>
    <row r="4" spans="1:37" ht="15" customHeight="1" x14ac:dyDescent="0.35">
      <c r="C4" s="246" t="s">
        <v>123</v>
      </c>
      <c r="D4" s="246" t="s">
        <v>124</v>
      </c>
      <c r="E4" s="246"/>
      <c r="F4" s="246"/>
      <c r="G4" s="246" t="s">
        <v>125</v>
      </c>
    </row>
    <row r="5" spans="1:37" ht="15" customHeight="1" x14ac:dyDescent="0.35">
      <c r="C5" s="246" t="s">
        <v>128</v>
      </c>
      <c r="D5" s="246" t="s">
        <v>129</v>
      </c>
      <c r="E5" s="246"/>
      <c r="F5" s="246"/>
      <c r="G5" s="246"/>
    </row>
    <row r="6" spans="1:37" ht="15" customHeight="1" x14ac:dyDescent="0.35">
      <c r="C6" s="246" t="s">
        <v>131</v>
      </c>
      <c r="D6" s="246"/>
      <c r="E6" s="246" t="s">
        <v>271</v>
      </c>
      <c r="F6" s="246"/>
      <c r="G6" s="246"/>
    </row>
    <row r="10" spans="1:37" ht="15" customHeight="1" x14ac:dyDescent="0.5">
      <c r="A10" s="251" t="s">
        <v>390</v>
      </c>
      <c r="B10" s="228" t="s">
        <v>391</v>
      </c>
    </row>
    <row r="11" spans="1:37" ht="15" customHeight="1" x14ac:dyDescent="0.35">
      <c r="B11" s="223" t="s">
        <v>277</v>
      </c>
    </row>
    <row r="12" spans="1:37" ht="15" customHeight="1" x14ac:dyDescent="0.35">
      <c r="B12" s="223" t="s">
        <v>277</v>
      </c>
      <c r="C12" s="266" t="s">
        <v>277</v>
      </c>
      <c r="D12" s="266" t="s">
        <v>277</v>
      </c>
      <c r="E12" s="266" t="s">
        <v>277</v>
      </c>
      <c r="F12" s="266" t="s">
        <v>277</v>
      </c>
      <c r="G12" s="266" t="s">
        <v>277</v>
      </c>
      <c r="H12" s="266" t="s">
        <v>277</v>
      </c>
      <c r="I12" s="266" t="s">
        <v>277</v>
      </c>
      <c r="J12" s="266" t="s">
        <v>277</v>
      </c>
      <c r="K12" s="266" t="s">
        <v>277</v>
      </c>
      <c r="L12" s="266" t="s">
        <v>277</v>
      </c>
      <c r="M12" s="266" t="s">
        <v>277</v>
      </c>
      <c r="N12" s="266" t="s">
        <v>277</v>
      </c>
      <c r="O12" s="266" t="s">
        <v>277</v>
      </c>
      <c r="P12" s="266" t="s">
        <v>277</v>
      </c>
      <c r="Q12" s="266" t="s">
        <v>277</v>
      </c>
      <c r="R12" s="266" t="s">
        <v>277</v>
      </c>
      <c r="S12" s="266" t="s">
        <v>277</v>
      </c>
      <c r="T12" s="266" t="s">
        <v>277</v>
      </c>
      <c r="U12" s="266" t="s">
        <v>277</v>
      </c>
      <c r="V12" s="266" t="s">
        <v>277</v>
      </c>
      <c r="W12" s="266" t="s">
        <v>277</v>
      </c>
      <c r="X12" s="266" t="s">
        <v>277</v>
      </c>
      <c r="Y12" s="266" t="s">
        <v>277</v>
      </c>
      <c r="Z12" s="266" t="s">
        <v>277</v>
      </c>
      <c r="AA12" s="266" t="s">
        <v>277</v>
      </c>
      <c r="AB12" s="266" t="s">
        <v>277</v>
      </c>
      <c r="AC12" s="266" t="s">
        <v>277</v>
      </c>
      <c r="AD12" s="266" t="s">
        <v>277</v>
      </c>
      <c r="AE12" s="266" t="s">
        <v>277</v>
      </c>
      <c r="AF12" s="266" t="s">
        <v>277</v>
      </c>
      <c r="AG12" s="266" t="s">
        <v>277</v>
      </c>
      <c r="AH12" s="266" t="s">
        <v>277</v>
      </c>
      <c r="AI12" s="266" t="s">
        <v>277</v>
      </c>
      <c r="AJ12" s="266" t="s">
        <v>277</v>
      </c>
      <c r="AK12" s="266" t="s">
        <v>139</v>
      </c>
    </row>
    <row r="13" spans="1:37" ht="15" customHeight="1" thickBot="1" x14ac:dyDescent="0.4">
      <c r="B13" s="216" t="s">
        <v>392</v>
      </c>
      <c r="C13" s="216">
        <v>2017</v>
      </c>
      <c r="D13" s="216">
        <v>2018</v>
      </c>
      <c r="E13" s="216">
        <v>2019</v>
      </c>
      <c r="F13" s="216">
        <v>2020</v>
      </c>
      <c r="G13" s="216">
        <v>2021</v>
      </c>
      <c r="H13" s="216">
        <v>2022</v>
      </c>
      <c r="I13" s="216">
        <v>2023</v>
      </c>
      <c r="J13" s="216">
        <v>2024</v>
      </c>
      <c r="K13" s="216">
        <v>2025</v>
      </c>
      <c r="L13" s="216">
        <v>2026</v>
      </c>
      <c r="M13" s="216">
        <v>2027</v>
      </c>
      <c r="N13" s="216">
        <v>2028</v>
      </c>
      <c r="O13" s="216">
        <v>2029</v>
      </c>
      <c r="P13" s="216">
        <v>2030</v>
      </c>
      <c r="Q13" s="216">
        <v>2031</v>
      </c>
      <c r="R13" s="216">
        <v>2032</v>
      </c>
      <c r="S13" s="216">
        <v>2033</v>
      </c>
      <c r="T13" s="216">
        <v>2034</v>
      </c>
      <c r="U13" s="216">
        <v>2035</v>
      </c>
      <c r="V13" s="216">
        <v>2036</v>
      </c>
      <c r="W13" s="216">
        <v>2037</v>
      </c>
      <c r="X13" s="216">
        <v>2038</v>
      </c>
      <c r="Y13" s="216">
        <v>2039</v>
      </c>
      <c r="Z13" s="216">
        <v>2040</v>
      </c>
      <c r="AA13" s="216">
        <v>2041</v>
      </c>
      <c r="AB13" s="216">
        <v>2042</v>
      </c>
      <c r="AC13" s="216">
        <v>2043</v>
      </c>
      <c r="AD13" s="216">
        <v>2044</v>
      </c>
      <c r="AE13" s="216">
        <v>2045</v>
      </c>
      <c r="AF13" s="216">
        <v>2046</v>
      </c>
      <c r="AG13" s="216">
        <v>2047</v>
      </c>
      <c r="AH13" s="216">
        <v>2048</v>
      </c>
      <c r="AI13" s="216">
        <v>2049</v>
      </c>
      <c r="AJ13" s="216">
        <v>2050</v>
      </c>
      <c r="AK13" s="216">
        <v>2050</v>
      </c>
    </row>
    <row r="14" spans="1:37" ht="15" customHeight="1" thickTop="1" x14ac:dyDescent="0.35"/>
    <row r="15" spans="1:37" ht="15" customHeight="1" x14ac:dyDescent="0.35">
      <c r="A15" s="251" t="s">
        <v>393</v>
      </c>
      <c r="B15" s="212" t="s">
        <v>394</v>
      </c>
      <c r="C15" s="267">
        <v>6.4072519999999997</v>
      </c>
      <c r="D15" s="267">
        <v>8.3736029999999992</v>
      </c>
      <c r="E15" s="267">
        <v>8.4071540000000002</v>
      </c>
      <c r="F15" s="267">
        <v>9.0137289999999997</v>
      </c>
      <c r="G15" s="267">
        <v>8.8692430000000009</v>
      </c>
      <c r="H15" s="267">
        <v>8.7947410000000001</v>
      </c>
      <c r="I15" s="267">
        <v>8.9261479999999995</v>
      </c>
      <c r="J15" s="267">
        <v>9.0693950000000001</v>
      </c>
      <c r="K15" s="267">
        <v>9.2090300000000003</v>
      </c>
      <c r="L15" s="267">
        <v>9.4135489999999997</v>
      </c>
      <c r="M15" s="267">
        <v>9.6769660000000002</v>
      </c>
      <c r="N15" s="267">
        <v>9.8797709999999999</v>
      </c>
      <c r="O15" s="267">
        <v>10.242647</v>
      </c>
      <c r="P15" s="267">
        <v>10.307064</v>
      </c>
      <c r="Q15" s="267">
        <v>10.437167000000001</v>
      </c>
      <c r="R15" s="267">
        <v>10.648626</v>
      </c>
      <c r="S15" s="267">
        <v>10.765126</v>
      </c>
      <c r="T15" s="267">
        <v>10.853281000000001</v>
      </c>
      <c r="U15" s="267">
        <v>10.990458</v>
      </c>
      <c r="V15" s="267">
        <v>11.161595999999999</v>
      </c>
      <c r="W15" s="267">
        <v>11.183837</v>
      </c>
      <c r="X15" s="267">
        <v>11.290907000000001</v>
      </c>
      <c r="Y15" s="267">
        <v>11.389704</v>
      </c>
      <c r="Z15" s="267">
        <v>11.448588000000001</v>
      </c>
      <c r="AA15" s="267">
        <v>11.511438999999999</v>
      </c>
      <c r="AB15" s="267">
        <v>11.633391</v>
      </c>
      <c r="AC15" s="267">
        <v>11.690496</v>
      </c>
      <c r="AD15" s="267">
        <v>11.670795</v>
      </c>
      <c r="AE15" s="267">
        <v>11.756205</v>
      </c>
      <c r="AF15" s="267">
        <v>11.7506</v>
      </c>
      <c r="AG15" s="267">
        <v>11.777502</v>
      </c>
      <c r="AH15" s="267">
        <v>11.859650999999999</v>
      </c>
      <c r="AI15" s="267">
        <v>11.842397</v>
      </c>
      <c r="AJ15" s="267">
        <v>11.83466</v>
      </c>
      <c r="AK15" s="230">
        <v>1.0869999999999999E-2</v>
      </c>
    </row>
    <row r="17" spans="1:37" ht="15" customHeight="1" x14ac:dyDescent="0.35">
      <c r="B17" s="212" t="s">
        <v>395</v>
      </c>
    </row>
    <row r="18" spans="1:37" ht="15" customHeight="1" x14ac:dyDescent="0.35">
      <c r="A18" s="251" t="s">
        <v>396</v>
      </c>
      <c r="B18" s="202" t="s">
        <v>397</v>
      </c>
      <c r="C18" s="268">
        <v>9.5472789999999996</v>
      </c>
      <c r="D18" s="268">
        <v>10.190569</v>
      </c>
      <c r="E18" s="268">
        <v>10.438098999999999</v>
      </c>
      <c r="F18" s="268">
        <v>10.790193</v>
      </c>
      <c r="G18" s="268">
        <v>10.983091</v>
      </c>
      <c r="H18" s="268">
        <v>11.172456</v>
      </c>
      <c r="I18" s="268">
        <v>11.40348</v>
      </c>
      <c r="J18" s="268">
        <v>11.628451</v>
      </c>
      <c r="K18" s="268">
        <v>11.844325</v>
      </c>
      <c r="L18" s="268">
        <v>12.064339</v>
      </c>
      <c r="M18" s="268">
        <v>12.289833</v>
      </c>
      <c r="N18" s="268">
        <v>12.496699</v>
      </c>
      <c r="O18" s="268">
        <v>12.729668</v>
      </c>
      <c r="P18" s="268">
        <v>12.895953</v>
      </c>
      <c r="Q18" s="268">
        <v>13.069399000000001</v>
      </c>
      <c r="R18" s="268">
        <v>13.251818999999999</v>
      </c>
      <c r="S18" s="268">
        <v>13.410335999999999</v>
      </c>
      <c r="T18" s="268">
        <v>13.557912</v>
      </c>
      <c r="U18" s="268">
        <v>13.711077</v>
      </c>
      <c r="V18" s="268">
        <v>13.864549999999999</v>
      </c>
      <c r="W18" s="268">
        <v>13.983489000000001</v>
      </c>
      <c r="X18" s="268">
        <v>14.114743000000001</v>
      </c>
      <c r="Y18" s="268">
        <v>14.239988</v>
      </c>
      <c r="Z18" s="268">
        <v>14.352982000000001</v>
      </c>
      <c r="AA18" s="268">
        <v>14.462063000000001</v>
      </c>
      <c r="AB18" s="268">
        <v>14.579583</v>
      </c>
      <c r="AC18" s="268">
        <v>14.680387</v>
      </c>
      <c r="AD18" s="268">
        <v>14.762219999999999</v>
      </c>
      <c r="AE18" s="268">
        <v>14.861527000000001</v>
      </c>
      <c r="AF18" s="268">
        <v>14.939385</v>
      </c>
      <c r="AG18" s="268">
        <v>15.020659999999999</v>
      </c>
      <c r="AH18" s="268">
        <v>15.10899</v>
      </c>
      <c r="AI18" s="268">
        <v>15.175922999999999</v>
      </c>
      <c r="AJ18" s="268">
        <v>15.242027999999999</v>
      </c>
      <c r="AK18" s="222">
        <v>1.2661E-2</v>
      </c>
    </row>
    <row r="19" spans="1:37" ht="15" customHeight="1" x14ac:dyDescent="0.35">
      <c r="A19" s="251" t="s">
        <v>398</v>
      </c>
      <c r="B19" s="202" t="s">
        <v>399</v>
      </c>
      <c r="C19" s="268">
        <v>10.445128</v>
      </c>
      <c r="D19" s="268">
        <v>11.853942999999999</v>
      </c>
      <c r="E19" s="268">
        <v>12.737541999999999</v>
      </c>
      <c r="F19" s="268">
        <v>13.383433</v>
      </c>
      <c r="G19" s="268">
        <v>13.826231</v>
      </c>
      <c r="H19" s="268">
        <v>14.16826</v>
      </c>
      <c r="I19" s="268">
        <v>14.458601</v>
      </c>
      <c r="J19" s="268">
        <v>14.709557999999999</v>
      </c>
      <c r="K19" s="268">
        <v>14.935437</v>
      </c>
      <c r="L19" s="268">
        <v>15.148963999999999</v>
      </c>
      <c r="M19" s="268">
        <v>15.356094000000001</v>
      </c>
      <c r="N19" s="268">
        <v>15.554306</v>
      </c>
      <c r="O19" s="268">
        <v>15.756933</v>
      </c>
      <c r="P19" s="268">
        <v>15.942156000000001</v>
      </c>
      <c r="Q19" s="268">
        <v>16.129266999999999</v>
      </c>
      <c r="R19" s="268">
        <v>16.319327999999999</v>
      </c>
      <c r="S19" s="268">
        <v>16.504269000000001</v>
      </c>
      <c r="T19" s="268">
        <v>16.687474999999999</v>
      </c>
      <c r="U19" s="268">
        <v>16.873083000000001</v>
      </c>
      <c r="V19" s="268">
        <v>17.059958999999999</v>
      </c>
      <c r="W19" s="268">
        <v>17.239343999999999</v>
      </c>
      <c r="X19" s="268">
        <v>17.422947000000001</v>
      </c>
      <c r="Y19" s="268">
        <v>17.606134000000001</v>
      </c>
      <c r="Z19" s="268">
        <v>17.787306000000001</v>
      </c>
      <c r="AA19" s="268">
        <v>17.968565000000002</v>
      </c>
      <c r="AB19" s="268">
        <v>18.152902999999998</v>
      </c>
      <c r="AC19" s="268">
        <v>18.333981000000001</v>
      </c>
      <c r="AD19" s="268">
        <v>18.511208</v>
      </c>
      <c r="AE19" s="268">
        <v>18.693680000000001</v>
      </c>
      <c r="AF19" s="268">
        <v>18.871608999999999</v>
      </c>
      <c r="AG19" s="268">
        <v>19.051179999999999</v>
      </c>
      <c r="AH19" s="268">
        <v>19.233357999999999</v>
      </c>
      <c r="AI19" s="268">
        <v>19.410834999999999</v>
      </c>
      <c r="AJ19" s="268">
        <v>19.588753000000001</v>
      </c>
      <c r="AK19" s="222">
        <v>1.5821000000000002E-2</v>
      </c>
    </row>
    <row r="20" spans="1:37" ht="15" customHeight="1" x14ac:dyDescent="0.35">
      <c r="A20" s="251" t="s">
        <v>400</v>
      </c>
      <c r="B20" s="202" t="s">
        <v>401</v>
      </c>
      <c r="C20" s="268">
        <v>10.445128</v>
      </c>
      <c r="D20" s="268">
        <v>11.853942999999999</v>
      </c>
      <c r="E20" s="268">
        <v>12.737541999999999</v>
      </c>
      <c r="F20" s="268">
        <v>13.383433</v>
      </c>
      <c r="G20" s="268">
        <v>13.826231</v>
      </c>
      <c r="H20" s="268">
        <v>14.16826</v>
      </c>
      <c r="I20" s="268">
        <v>14.458601</v>
      </c>
      <c r="J20" s="268">
        <v>14.709557999999999</v>
      </c>
      <c r="K20" s="268">
        <v>14.935437</v>
      </c>
      <c r="L20" s="268">
        <v>15.148963999999999</v>
      </c>
      <c r="M20" s="268">
        <v>15.356094000000001</v>
      </c>
      <c r="N20" s="268">
        <v>15.554306</v>
      </c>
      <c r="O20" s="268">
        <v>15.756933</v>
      </c>
      <c r="P20" s="268">
        <v>15.942156000000001</v>
      </c>
      <c r="Q20" s="268">
        <v>16.129266999999999</v>
      </c>
      <c r="R20" s="268">
        <v>16.319327999999999</v>
      </c>
      <c r="S20" s="268">
        <v>16.504269000000001</v>
      </c>
      <c r="T20" s="268">
        <v>16.687474999999999</v>
      </c>
      <c r="U20" s="268">
        <v>16.873083000000001</v>
      </c>
      <c r="V20" s="268">
        <v>17.059958999999999</v>
      </c>
      <c r="W20" s="268">
        <v>17.239343999999999</v>
      </c>
      <c r="X20" s="268">
        <v>17.422947000000001</v>
      </c>
      <c r="Y20" s="268">
        <v>17.606134000000001</v>
      </c>
      <c r="Z20" s="268">
        <v>17.787306000000001</v>
      </c>
      <c r="AA20" s="268">
        <v>17.968565000000002</v>
      </c>
      <c r="AB20" s="268">
        <v>18.152902999999998</v>
      </c>
      <c r="AC20" s="268">
        <v>18.333981000000001</v>
      </c>
      <c r="AD20" s="268">
        <v>18.511208</v>
      </c>
      <c r="AE20" s="268">
        <v>18.693680000000001</v>
      </c>
      <c r="AF20" s="268">
        <v>18.871608999999999</v>
      </c>
      <c r="AG20" s="268">
        <v>19.051179999999999</v>
      </c>
      <c r="AH20" s="268">
        <v>19.233357999999999</v>
      </c>
      <c r="AI20" s="268">
        <v>19.410834999999999</v>
      </c>
      <c r="AJ20" s="268">
        <v>19.588753000000001</v>
      </c>
      <c r="AK20" s="222">
        <v>1.5821000000000002E-2</v>
      </c>
    </row>
    <row r="22" spans="1:37" ht="15" customHeight="1" x14ac:dyDescent="0.35">
      <c r="B22" s="212" t="s">
        <v>402</v>
      </c>
    </row>
    <row r="23" spans="1:37" ht="15" customHeight="1" x14ac:dyDescent="0.35">
      <c r="A23" s="251" t="s">
        <v>403</v>
      </c>
      <c r="B23" s="202" t="s">
        <v>404</v>
      </c>
      <c r="C23" s="269">
        <v>0.84860100000000005</v>
      </c>
      <c r="D23" s="269">
        <v>0.85141299999999998</v>
      </c>
      <c r="E23" s="269">
        <v>0.85378500000000002</v>
      </c>
      <c r="F23" s="269">
        <v>0.85582800000000003</v>
      </c>
      <c r="G23" s="269">
        <v>0.857622</v>
      </c>
      <c r="H23" s="269">
        <v>0.85920099999999999</v>
      </c>
      <c r="I23" s="269">
        <v>0.86059399999999997</v>
      </c>
      <c r="J23" s="269">
        <v>0.86182599999999998</v>
      </c>
      <c r="K23" s="269">
        <v>0.86291799999999996</v>
      </c>
      <c r="L23" s="269">
        <v>0.86388900000000002</v>
      </c>
      <c r="M23" s="269">
        <v>0.86475400000000002</v>
      </c>
      <c r="N23" s="269">
        <v>0.86552799999999996</v>
      </c>
      <c r="O23" s="269">
        <v>0.86622200000000005</v>
      </c>
      <c r="P23" s="269">
        <v>0.86684600000000001</v>
      </c>
      <c r="Q23" s="269">
        <v>0.86740700000000004</v>
      </c>
      <c r="R23" s="269">
        <v>0.86791399999999996</v>
      </c>
      <c r="S23" s="269">
        <v>0.86837500000000001</v>
      </c>
      <c r="T23" s="269">
        <v>0.86879499999999998</v>
      </c>
      <c r="U23" s="269">
        <v>0.86917900000000003</v>
      </c>
      <c r="V23" s="269">
        <v>0.86953000000000003</v>
      </c>
      <c r="W23" s="269">
        <v>0.86985400000000002</v>
      </c>
      <c r="X23" s="269">
        <v>0.87015200000000004</v>
      </c>
      <c r="Y23" s="269">
        <v>0.87044999999999995</v>
      </c>
      <c r="Z23" s="269">
        <v>0.870749</v>
      </c>
      <c r="AA23" s="269">
        <v>0.87104800000000004</v>
      </c>
      <c r="AB23" s="269">
        <v>0.87134599999999995</v>
      </c>
      <c r="AC23" s="269">
        <v>0.871645</v>
      </c>
      <c r="AD23" s="269">
        <v>0.87194400000000005</v>
      </c>
      <c r="AE23" s="269">
        <v>0.87224299999999999</v>
      </c>
      <c r="AF23" s="269">
        <v>0.87254200000000004</v>
      </c>
      <c r="AG23" s="269">
        <v>0.87284200000000001</v>
      </c>
      <c r="AH23" s="269">
        <v>0.87314099999999994</v>
      </c>
      <c r="AI23" s="269">
        <v>0.87343999999999999</v>
      </c>
      <c r="AJ23" s="269">
        <v>0.87343999999999999</v>
      </c>
      <c r="AK23" s="222">
        <v>7.9799999999999999E-4</v>
      </c>
    </row>
    <row r="24" spans="1:37" ht="15" customHeight="1" x14ac:dyDescent="0.35">
      <c r="A24" s="251" t="s">
        <v>405</v>
      </c>
      <c r="B24" s="202" t="s">
        <v>406</v>
      </c>
      <c r="C24" s="269">
        <v>0.81303400000000003</v>
      </c>
      <c r="D24" s="269">
        <v>0.81323199999999995</v>
      </c>
      <c r="E24" s="269">
        <v>0.81311199999999995</v>
      </c>
      <c r="F24" s="269">
        <v>0.81307600000000002</v>
      </c>
      <c r="G24" s="269">
        <v>0.813083</v>
      </c>
      <c r="H24" s="269">
        <v>0.81312300000000004</v>
      </c>
      <c r="I24" s="269">
        <v>0.81317799999999996</v>
      </c>
      <c r="J24" s="269">
        <v>0.81324399999999997</v>
      </c>
      <c r="K24" s="269">
        <v>0.81331399999999998</v>
      </c>
      <c r="L24" s="269">
        <v>0.81339399999999995</v>
      </c>
      <c r="M24" s="269">
        <v>0.81347499999999995</v>
      </c>
      <c r="N24" s="269">
        <v>0.81355</v>
      </c>
      <c r="O24" s="269">
        <v>0.81362500000000004</v>
      </c>
      <c r="P24" s="269">
        <v>0.81369899999999995</v>
      </c>
      <c r="Q24" s="269">
        <v>0.81377200000000005</v>
      </c>
      <c r="R24" s="269">
        <v>0.81384599999999996</v>
      </c>
      <c r="S24" s="269">
        <v>0.81391999999999998</v>
      </c>
      <c r="T24" s="269">
        <v>0.81399299999999997</v>
      </c>
      <c r="U24" s="269">
        <v>0.81406599999999996</v>
      </c>
      <c r="V24" s="269">
        <v>0.81413899999999995</v>
      </c>
      <c r="W24" s="269">
        <v>0.81421100000000002</v>
      </c>
      <c r="X24" s="269">
        <v>0.81428199999999995</v>
      </c>
      <c r="Y24" s="269">
        <v>0.81435299999999999</v>
      </c>
      <c r="Z24" s="269">
        <v>0.81442499999999995</v>
      </c>
      <c r="AA24" s="269">
        <v>0.814496</v>
      </c>
      <c r="AB24" s="269">
        <v>0.81456700000000004</v>
      </c>
      <c r="AC24" s="269">
        <v>0.81463799999999997</v>
      </c>
      <c r="AD24" s="269">
        <v>0.81471000000000005</v>
      </c>
      <c r="AE24" s="269">
        <v>0.81478099999999998</v>
      </c>
      <c r="AF24" s="269">
        <v>0.81485200000000002</v>
      </c>
      <c r="AG24" s="269">
        <v>0.81492399999999998</v>
      </c>
      <c r="AH24" s="269">
        <v>0.81499500000000002</v>
      </c>
      <c r="AI24" s="269">
        <v>0.81506599999999996</v>
      </c>
      <c r="AJ24" s="269">
        <v>0.81506599999999996</v>
      </c>
      <c r="AK24" s="222">
        <v>6.9999999999999994E-5</v>
      </c>
    </row>
    <row r="26" spans="1:37" ht="15" customHeight="1" x14ac:dyDescent="0.35">
      <c r="B26" s="212" t="s">
        <v>407</v>
      </c>
    </row>
    <row r="27" spans="1:37" ht="15" customHeight="1" x14ac:dyDescent="0.35">
      <c r="B27" s="212" t="s">
        <v>408</v>
      </c>
    </row>
    <row r="28" spans="1:37" ht="15" customHeight="1" x14ac:dyDescent="0.35">
      <c r="A28" s="251" t="s">
        <v>409</v>
      </c>
      <c r="B28" s="202" t="s">
        <v>410</v>
      </c>
      <c r="C28" s="226">
        <v>325.915863</v>
      </c>
      <c r="D28" s="226">
        <v>328.36496</v>
      </c>
      <c r="E28" s="226">
        <v>330.70339999999999</v>
      </c>
      <c r="F28" s="226">
        <v>333.052032</v>
      </c>
      <c r="G28" s="226">
        <v>335.38943499999999</v>
      </c>
      <c r="H28" s="226">
        <v>337.71182299999998</v>
      </c>
      <c r="I28" s="226">
        <v>340.01290899999998</v>
      </c>
      <c r="J28" s="226">
        <v>342.28939800000001</v>
      </c>
      <c r="K28" s="226">
        <v>344.53961199999998</v>
      </c>
      <c r="L28" s="226">
        <v>346.76464800000002</v>
      </c>
      <c r="M28" s="226">
        <v>348.957245</v>
      </c>
      <c r="N28" s="226">
        <v>351.11312900000001</v>
      </c>
      <c r="O28" s="226">
        <v>353.227936</v>
      </c>
      <c r="P28" s="226">
        <v>355.29925500000002</v>
      </c>
      <c r="Q28" s="226">
        <v>357.32492100000002</v>
      </c>
      <c r="R28" s="226">
        <v>359.30371100000002</v>
      </c>
      <c r="S28" s="226">
        <v>361.23538200000002</v>
      </c>
      <c r="T28" s="226">
        <v>363.120361</v>
      </c>
      <c r="U28" s="226">
        <v>364.95953400000002</v>
      </c>
      <c r="V28" s="226">
        <v>366.75424199999998</v>
      </c>
      <c r="W28" s="226">
        <v>368.506348</v>
      </c>
      <c r="X28" s="226">
        <v>370.21768200000002</v>
      </c>
      <c r="Y28" s="226">
        <v>371.890625</v>
      </c>
      <c r="Z28" s="226">
        <v>373.52771000000001</v>
      </c>
      <c r="AA28" s="226">
        <v>375.13192700000002</v>
      </c>
      <c r="AB28" s="226">
        <v>376.70654300000001</v>
      </c>
      <c r="AC28" s="226">
        <v>378.25518799999998</v>
      </c>
      <c r="AD28" s="226">
        <v>379.78213499999998</v>
      </c>
      <c r="AE28" s="226">
        <v>381.292145</v>
      </c>
      <c r="AF28" s="226">
        <v>382.78964200000001</v>
      </c>
      <c r="AG28" s="226">
        <v>384.27773999999999</v>
      </c>
      <c r="AH28" s="226">
        <v>385.76049799999998</v>
      </c>
      <c r="AI28" s="226">
        <v>387.24206500000003</v>
      </c>
      <c r="AJ28" s="226">
        <v>388.72586100000001</v>
      </c>
      <c r="AK28" s="222">
        <v>5.287E-3</v>
      </c>
    </row>
    <row r="29" spans="1:37" ht="15" customHeight="1" x14ac:dyDescent="0.35">
      <c r="A29" s="251" t="s">
        <v>411</v>
      </c>
      <c r="B29" s="202" t="s">
        <v>412</v>
      </c>
      <c r="C29" s="226">
        <v>36.635300000000001</v>
      </c>
      <c r="D29" s="226">
        <v>37.020499999999998</v>
      </c>
      <c r="E29" s="226">
        <v>37.376499000000003</v>
      </c>
      <c r="F29" s="226">
        <v>37.731200999999999</v>
      </c>
      <c r="G29" s="226">
        <v>38.084301000000004</v>
      </c>
      <c r="H29" s="226">
        <v>38.435600000000001</v>
      </c>
      <c r="I29" s="226">
        <v>38.785702000000001</v>
      </c>
      <c r="J29" s="226">
        <v>39.134300000000003</v>
      </c>
      <c r="K29" s="226">
        <v>39.480801</v>
      </c>
      <c r="L29" s="226">
        <v>39.824500999999998</v>
      </c>
      <c r="M29" s="226">
        <v>40.164901999999998</v>
      </c>
      <c r="N29" s="226">
        <v>40.501499000000003</v>
      </c>
      <c r="O29" s="226">
        <v>40.833697999999998</v>
      </c>
      <c r="P29" s="226">
        <v>41.161301000000002</v>
      </c>
      <c r="Q29" s="226">
        <v>41.484000999999999</v>
      </c>
      <c r="R29" s="226">
        <v>41.8018</v>
      </c>
      <c r="S29" s="226">
        <v>42.114699999999999</v>
      </c>
      <c r="T29" s="226">
        <v>42.423000000000002</v>
      </c>
      <c r="U29" s="226">
        <v>42.727001000000001</v>
      </c>
      <c r="V29" s="226">
        <v>43.027000000000001</v>
      </c>
      <c r="W29" s="226">
        <v>43.323501999999998</v>
      </c>
      <c r="X29" s="226">
        <v>43.617001000000002</v>
      </c>
      <c r="Y29" s="226">
        <v>43.907699999999998</v>
      </c>
      <c r="Z29" s="226">
        <v>44.196201000000002</v>
      </c>
      <c r="AA29" s="226">
        <v>44.482700000000001</v>
      </c>
      <c r="AB29" s="226">
        <v>44.767798999999997</v>
      </c>
      <c r="AC29" s="226">
        <v>45.051498000000002</v>
      </c>
      <c r="AD29" s="226">
        <v>45.334301000000004</v>
      </c>
      <c r="AE29" s="226">
        <v>45.616501</v>
      </c>
      <c r="AF29" s="226">
        <v>45.898398999999998</v>
      </c>
      <c r="AG29" s="226">
        <v>46.180301999999998</v>
      </c>
      <c r="AH29" s="226">
        <v>46.462600999999999</v>
      </c>
      <c r="AI29" s="226">
        <v>46.745601999999998</v>
      </c>
      <c r="AJ29" s="226">
        <v>46.926898999999999</v>
      </c>
      <c r="AK29" s="222">
        <v>7.437E-3</v>
      </c>
    </row>
    <row r="30" spans="1:37" ht="15" customHeight="1" x14ac:dyDescent="0.35">
      <c r="A30" s="251" t="s">
        <v>413</v>
      </c>
      <c r="B30" s="202" t="s">
        <v>414</v>
      </c>
      <c r="C30" s="226">
        <v>218.51828</v>
      </c>
      <c r="D30" s="226">
        <v>220.92337000000001</v>
      </c>
      <c r="E30" s="226">
        <v>223.293015</v>
      </c>
      <c r="F30" s="226">
        <v>225.624481</v>
      </c>
      <c r="G30" s="226">
        <v>227.87544299999999</v>
      </c>
      <c r="H30" s="226">
        <v>230.09162900000001</v>
      </c>
      <c r="I30" s="226">
        <v>232.270309</v>
      </c>
      <c r="J30" s="226">
        <v>234.408401</v>
      </c>
      <c r="K30" s="226">
        <v>236.50340299999999</v>
      </c>
      <c r="L30" s="226">
        <v>238.50779700000001</v>
      </c>
      <c r="M30" s="226">
        <v>240.471542</v>
      </c>
      <c r="N30" s="226">
        <v>242.39334099999999</v>
      </c>
      <c r="O30" s="226">
        <v>244.27140800000001</v>
      </c>
      <c r="P30" s="226">
        <v>246.104401</v>
      </c>
      <c r="Q30" s="226">
        <v>247.83586099999999</v>
      </c>
      <c r="R30" s="226">
        <v>249.523087</v>
      </c>
      <c r="S30" s="226">
        <v>251.166214</v>
      </c>
      <c r="T30" s="226">
        <v>252.76554899999999</v>
      </c>
      <c r="U30" s="226">
        <v>254.32131999999999</v>
      </c>
      <c r="V30" s="226">
        <v>255.77548200000001</v>
      </c>
      <c r="W30" s="226">
        <v>257.18585200000001</v>
      </c>
      <c r="X30" s="226">
        <v>258.55242900000002</v>
      </c>
      <c r="Y30" s="226">
        <v>259.875519</v>
      </c>
      <c r="Z30" s="226">
        <v>261.15564000000001</v>
      </c>
      <c r="AA30" s="226">
        <v>262.33441199999999</v>
      </c>
      <c r="AB30" s="226">
        <v>263.470032</v>
      </c>
      <c r="AC30" s="226">
        <v>264.56213400000001</v>
      </c>
      <c r="AD30" s="226">
        <v>265.61059599999999</v>
      </c>
      <c r="AE30" s="226">
        <v>266.61239599999999</v>
      </c>
      <c r="AF30" s="226">
        <v>267.49368299999998</v>
      </c>
      <c r="AG30" s="226">
        <v>268.31723</v>
      </c>
      <c r="AH30" s="226">
        <v>269.10873400000003</v>
      </c>
      <c r="AI30" s="226">
        <v>269.89547700000003</v>
      </c>
      <c r="AJ30" s="226">
        <v>270.69632000000001</v>
      </c>
      <c r="AK30" s="222">
        <v>6.3699999999999998E-3</v>
      </c>
    </row>
    <row r="31" spans="1:37" ht="15" customHeight="1" x14ac:dyDescent="0.35">
      <c r="A31" s="251" t="s">
        <v>415</v>
      </c>
      <c r="B31" s="202" t="s">
        <v>416</v>
      </c>
      <c r="C31" s="226">
        <v>424.07015999999999</v>
      </c>
      <c r="D31" s="226">
        <v>427.80148300000002</v>
      </c>
      <c r="E31" s="226">
        <v>431.45648199999999</v>
      </c>
      <c r="F31" s="226">
        <v>435.03106700000001</v>
      </c>
      <c r="G31" s="226">
        <v>438.42877199999998</v>
      </c>
      <c r="H31" s="226">
        <v>441.74908399999998</v>
      </c>
      <c r="I31" s="226">
        <v>444.99130200000002</v>
      </c>
      <c r="J31" s="226">
        <v>448.15499899999998</v>
      </c>
      <c r="K31" s="226">
        <v>451.23928799999999</v>
      </c>
      <c r="L31" s="226">
        <v>454.13662699999998</v>
      </c>
      <c r="M31" s="226">
        <v>456.95474200000001</v>
      </c>
      <c r="N31" s="226">
        <v>459.69357300000001</v>
      </c>
      <c r="O31" s="226">
        <v>462.353363</v>
      </c>
      <c r="P31" s="226">
        <v>464.93392899999998</v>
      </c>
      <c r="Q31" s="226">
        <v>467.31066900000002</v>
      </c>
      <c r="R31" s="226">
        <v>469.60745200000002</v>
      </c>
      <c r="S31" s="226">
        <v>471.82504299999999</v>
      </c>
      <c r="T31" s="226">
        <v>473.96469100000002</v>
      </c>
      <c r="U31" s="226">
        <v>476.02716099999998</v>
      </c>
      <c r="V31" s="226">
        <v>477.88455199999999</v>
      </c>
      <c r="W31" s="226">
        <v>479.66339099999999</v>
      </c>
      <c r="X31" s="226">
        <v>481.36468500000001</v>
      </c>
      <c r="Y31" s="226">
        <v>482.99035600000002</v>
      </c>
      <c r="Z31" s="226">
        <v>484.54113799999999</v>
      </c>
      <c r="AA31" s="226">
        <v>485.88729899999998</v>
      </c>
      <c r="AB31" s="226">
        <v>487.15609699999999</v>
      </c>
      <c r="AC31" s="226">
        <v>488.35095200000001</v>
      </c>
      <c r="AD31" s="226">
        <v>489.47482300000001</v>
      </c>
      <c r="AE31" s="226">
        <v>490.526276</v>
      </c>
      <c r="AF31" s="226">
        <v>491.35308800000001</v>
      </c>
      <c r="AG31" s="226">
        <v>492.08837899999997</v>
      </c>
      <c r="AH31" s="226">
        <v>492.77105699999998</v>
      </c>
      <c r="AI31" s="226">
        <v>493.44274899999999</v>
      </c>
      <c r="AJ31" s="226">
        <v>494.13211100000001</v>
      </c>
      <c r="AK31" s="222">
        <v>4.5149999999999999E-3</v>
      </c>
    </row>
    <row r="32" spans="1:37" ht="15" customHeight="1" x14ac:dyDescent="0.35">
      <c r="A32" s="251" t="s">
        <v>417</v>
      </c>
      <c r="B32" s="202" t="s">
        <v>418</v>
      </c>
      <c r="C32" s="226">
        <v>634.20495600000004</v>
      </c>
      <c r="D32" s="226">
        <v>636.79425000000003</v>
      </c>
      <c r="E32" s="226">
        <v>639.06109600000002</v>
      </c>
      <c r="F32" s="226">
        <v>641.00024399999995</v>
      </c>
      <c r="G32" s="226">
        <v>642.56573500000002</v>
      </c>
      <c r="H32" s="226">
        <v>643.83770800000002</v>
      </c>
      <c r="I32" s="226">
        <v>644.94006300000001</v>
      </c>
      <c r="J32" s="226">
        <v>645.94451900000001</v>
      </c>
      <c r="K32" s="226">
        <v>646.94030799999996</v>
      </c>
      <c r="L32" s="226">
        <v>647.87536599999999</v>
      </c>
      <c r="M32" s="226">
        <v>648.75286900000003</v>
      </c>
      <c r="N32" s="226">
        <v>649.57720900000004</v>
      </c>
      <c r="O32" s="226">
        <v>650.34802200000001</v>
      </c>
      <c r="P32" s="226">
        <v>651.09234600000002</v>
      </c>
      <c r="Q32" s="226">
        <v>651.77179000000001</v>
      </c>
      <c r="R32" s="226">
        <v>652.40765399999998</v>
      </c>
      <c r="S32" s="226">
        <v>652.98724400000003</v>
      </c>
      <c r="T32" s="226">
        <v>653.49932899999999</v>
      </c>
      <c r="U32" s="226">
        <v>653.93969700000002</v>
      </c>
      <c r="V32" s="226">
        <v>654.30737299999998</v>
      </c>
      <c r="W32" s="226">
        <v>654.60601799999995</v>
      </c>
      <c r="X32" s="226">
        <v>654.83569299999999</v>
      </c>
      <c r="Y32" s="226">
        <v>654.99517800000001</v>
      </c>
      <c r="Z32" s="226">
        <v>655.07330300000001</v>
      </c>
      <c r="AA32" s="226">
        <v>655.07141100000001</v>
      </c>
      <c r="AB32" s="226">
        <v>655.00683600000002</v>
      </c>
      <c r="AC32" s="226">
        <v>654.84973100000002</v>
      </c>
      <c r="AD32" s="226">
        <v>654.60833700000001</v>
      </c>
      <c r="AE32" s="226">
        <v>654.27923599999997</v>
      </c>
      <c r="AF32" s="226">
        <v>653.82940699999995</v>
      </c>
      <c r="AG32" s="226">
        <v>653.30267300000003</v>
      </c>
      <c r="AH32" s="226">
        <v>652.68481399999996</v>
      </c>
      <c r="AI32" s="226">
        <v>652.01037599999995</v>
      </c>
      <c r="AJ32" s="226">
        <v>651.27984600000002</v>
      </c>
      <c r="AK32" s="222">
        <v>7.0299999999999996E-4</v>
      </c>
    </row>
    <row r="33" spans="1:37" ht="15" customHeight="1" x14ac:dyDescent="0.35">
      <c r="A33" s="251" t="s">
        <v>419</v>
      </c>
      <c r="B33" s="202" t="s">
        <v>420</v>
      </c>
      <c r="C33" s="226">
        <v>1235.5729980000001</v>
      </c>
      <c r="D33" s="226">
        <v>1265.0469969999999</v>
      </c>
      <c r="E33" s="226">
        <v>1294.498047</v>
      </c>
      <c r="F33" s="226">
        <v>1323.9239500000001</v>
      </c>
      <c r="G33" s="226">
        <v>1355.1610109999999</v>
      </c>
      <c r="H33" s="226">
        <v>1386.3759769999999</v>
      </c>
      <c r="I33" s="226">
        <v>1417.5660399999999</v>
      </c>
      <c r="J33" s="226">
        <v>1448.730957</v>
      </c>
      <c r="K33" s="226">
        <v>1479.8680420000001</v>
      </c>
      <c r="L33" s="226">
        <v>1512.948975</v>
      </c>
      <c r="M33" s="226">
        <v>1546.001953</v>
      </c>
      <c r="N33" s="226">
        <v>1579.0310059999999</v>
      </c>
      <c r="O33" s="226">
        <v>1612.0419919999999</v>
      </c>
      <c r="P33" s="226">
        <v>1645.0389399999999</v>
      </c>
      <c r="Q33" s="226">
        <v>1680.089966</v>
      </c>
      <c r="R33" s="226">
        <v>1715.123047</v>
      </c>
      <c r="S33" s="226">
        <v>1750.139038</v>
      </c>
      <c r="T33" s="226">
        <v>1785.140991</v>
      </c>
      <c r="U33" s="226">
        <v>1820.1290280000001</v>
      </c>
      <c r="V33" s="226">
        <v>1856.9279790000001</v>
      </c>
      <c r="W33" s="226">
        <v>1893.713013</v>
      </c>
      <c r="X33" s="226">
        <v>1930.4830320000001</v>
      </c>
      <c r="Y33" s="226">
        <v>1967.239014</v>
      </c>
      <c r="Z33" s="226">
        <v>2003.979004</v>
      </c>
      <c r="AA33" s="226">
        <v>2041.9799800000001</v>
      </c>
      <c r="AB33" s="226">
        <v>2079.9670409999999</v>
      </c>
      <c r="AC33" s="226">
        <v>2117.9379880000001</v>
      </c>
      <c r="AD33" s="226">
        <v>2155.8930660000001</v>
      </c>
      <c r="AE33" s="226">
        <v>2193.8278810000002</v>
      </c>
      <c r="AF33" s="226">
        <v>2232.468018</v>
      </c>
      <c r="AG33" s="226">
        <v>2271.0839839999999</v>
      </c>
      <c r="AH33" s="226">
        <v>2309.6879880000001</v>
      </c>
      <c r="AI33" s="226">
        <v>2348.2919919999999</v>
      </c>
      <c r="AJ33" s="226">
        <v>2386.906982</v>
      </c>
      <c r="AK33" s="222">
        <v>2.0038E-2</v>
      </c>
    </row>
    <row r="34" spans="1:37" ht="15" customHeight="1" x14ac:dyDescent="0.35">
      <c r="A34" s="251" t="s">
        <v>421</v>
      </c>
      <c r="B34" s="202" t="s">
        <v>422</v>
      </c>
      <c r="C34" s="226">
        <v>239.819107</v>
      </c>
      <c r="D34" s="226">
        <v>243.62600699999999</v>
      </c>
      <c r="E34" s="226">
        <v>247.463303</v>
      </c>
      <c r="F34" s="226">
        <v>251.356506</v>
      </c>
      <c r="G34" s="226">
        <v>254.768494</v>
      </c>
      <c r="H34" s="226">
        <v>258.15121499999998</v>
      </c>
      <c r="I34" s="226">
        <v>261.53381300000001</v>
      </c>
      <c r="J34" s="226">
        <v>264.926086</v>
      </c>
      <c r="K34" s="226">
        <v>268.32888800000001</v>
      </c>
      <c r="L34" s="226">
        <v>271.39761399999998</v>
      </c>
      <c r="M34" s="226">
        <v>274.47820999999999</v>
      </c>
      <c r="N34" s="226">
        <v>277.57089200000001</v>
      </c>
      <c r="O34" s="226">
        <v>280.67208900000003</v>
      </c>
      <c r="P34" s="226">
        <v>283.776093</v>
      </c>
      <c r="Q34" s="226">
        <v>286.64898699999998</v>
      </c>
      <c r="R34" s="226">
        <v>289.528412</v>
      </c>
      <c r="S34" s="226">
        <v>292.41668700000002</v>
      </c>
      <c r="T34" s="226">
        <v>295.31478900000002</v>
      </c>
      <c r="U34" s="226">
        <v>298.21850599999999</v>
      </c>
      <c r="V34" s="226">
        <v>300.96640000000002</v>
      </c>
      <c r="W34" s="226">
        <v>303.72399899999999</v>
      </c>
      <c r="X34" s="226">
        <v>306.48599200000001</v>
      </c>
      <c r="Y34" s="226">
        <v>309.25149499999998</v>
      </c>
      <c r="Z34" s="226">
        <v>312.01901199999998</v>
      </c>
      <c r="AA34" s="226">
        <v>314.64639299999999</v>
      </c>
      <c r="AB34" s="226">
        <v>317.283997</v>
      </c>
      <c r="AC34" s="226">
        <v>319.92990099999997</v>
      </c>
      <c r="AD34" s="226">
        <v>322.58050500000002</v>
      </c>
      <c r="AE34" s="226">
        <v>325.23458900000003</v>
      </c>
      <c r="AF34" s="226">
        <v>327.66778599999998</v>
      </c>
      <c r="AG34" s="226">
        <v>330.10269199999999</v>
      </c>
      <c r="AH34" s="226">
        <v>332.540009</v>
      </c>
      <c r="AI34" s="226">
        <v>334.980591</v>
      </c>
      <c r="AJ34" s="226">
        <v>337.42300399999999</v>
      </c>
      <c r="AK34" s="222">
        <v>1.023E-2</v>
      </c>
    </row>
    <row r="35" spans="1:37" ht="15" customHeight="1" x14ac:dyDescent="0.35">
      <c r="A35" s="251" t="s">
        <v>423</v>
      </c>
      <c r="B35" s="202" t="s">
        <v>424</v>
      </c>
      <c r="C35" s="226">
        <v>283.966949</v>
      </c>
      <c r="D35" s="226">
        <v>284.09274299999998</v>
      </c>
      <c r="E35" s="226">
        <v>284.08569299999999</v>
      </c>
      <c r="F35" s="226">
        <v>284.036743</v>
      </c>
      <c r="G35" s="226">
        <v>283.85732999999999</v>
      </c>
      <c r="H35" s="226">
        <v>283.58648699999998</v>
      </c>
      <c r="I35" s="226">
        <v>283.28619400000002</v>
      </c>
      <c r="J35" s="226">
        <v>282.90820300000001</v>
      </c>
      <c r="K35" s="226">
        <v>282.514771</v>
      </c>
      <c r="L35" s="226">
        <v>281.98602299999999</v>
      </c>
      <c r="M35" s="226">
        <v>281.40417500000001</v>
      </c>
      <c r="N35" s="226">
        <v>280.78417999999999</v>
      </c>
      <c r="O35" s="226">
        <v>280.14111300000002</v>
      </c>
      <c r="P35" s="226">
        <v>279.51861600000001</v>
      </c>
      <c r="Q35" s="226">
        <v>278.81866500000001</v>
      </c>
      <c r="R35" s="226">
        <v>278.09124800000001</v>
      </c>
      <c r="S35" s="226">
        <v>277.35281400000002</v>
      </c>
      <c r="T35" s="226">
        <v>276.62503099999998</v>
      </c>
      <c r="U35" s="226">
        <v>275.92275999999998</v>
      </c>
      <c r="V35" s="226">
        <v>275.22488399999997</v>
      </c>
      <c r="W35" s="226">
        <v>274.53198200000003</v>
      </c>
      <c r="X35" s="226">
        <v>273.85324100000003</v>
      </c>
      <c r="Y35" s="226">
        <v>273.19802900000002</v>
      </c>
      <c r="Z35" s="226">
        <v>272.57278400000001</v>
      </c>
      <c r="AA35" s="226">
        <v>271.965149</v>
      </c>
      <c r="AB35" s="226">
        <v>271.41427599999997</v>
      </c>
      <c r="AC35" s="226">
        <v>270.85751299999998</v>
      </c>
      <c r="AD35" s="226">
        <v>270.31564300000002</v>
      </c>
      <c r="AE35" s="226">
        <v>269.808807</v>
      </c>
      <c r="AF35" s="226">
        <v>269.25894199999999</v>
      </c>
      <c r="AG35" s="226">
        <v>268.75732399999998</v>
      </c>
      <c r="AH35" s="226">
        <v>268.23818999999997</v>
      </c>
      <c r="AI35" s="226">
        <v>267.74749800000001</v>
      </c>
      <c r="AJ35" s="226">
        <v>267.22180200000003</v>
      </c>
      <c r="AK35" s="222">
        <v>-1.9109999999999999E-3</v>
      </c>
    </row>
    <row r="36" spans="1:37" ht="15" customHeight="1" x14ac:dyDescent="0.35">
      <c r="A36" s="251" t="s">
        <v>425</v>
      </c>
      <c r="B36" s="202" t="s">
        <v>426</v>
      </c>
      <c r="C36" s="226">
        <v>1418.9071039999999</v>
      </c>
      <c r="D36" s="226">
        <v>1424.540405</v>
      </c>
      <c r="E36" s="226">
        <v>1429.6586910000001</v>
      </c>
      <c r="F36" s="226">
        <v>1434.1889650000001</v>
      </c>
      <c r="G36" s="226">
        <v>1438.1188959999999</v>
      </c>
      <c r="H36" s="226">
        <v>1441.5008539999999</v>
      </c>
      <c r="I36" s="226">
        <v>1444.3666989999999</v>
      </c>
      <c r="J36" s="226">
        <v>1446.7482910000001</v>
      </c>
      <c r="K36" s="226">
        <v>1448.6674800000001</v>
      </c>
      <c r="L36" s="226">
        <v>1450.0898440000001</v>
      </c>
      <c r="M36" s="226">
        <v>1451.008789</v>
      </c>
      <c r="N36" s="226">
        <v>1451.470581</v>
      </c>
      <c r="O36" s="226">
        <v>1451.520874</v>
      </c>
      <c r="P36" s="226">
        <v>1451.195557</v>
      </c>
      <c r="Q36" s="226">
        <v>1450.4646</v>
      </c>
      <c r="R36" s="226">
        <v>1449.3110349999999</v>
      </c>
      <c r="S36" s="226">
        <v>1447.772217</v>
      </c>
      <c r="T36" s="226">
        <v>1445.8914789999999</v>
      </c>
      <c r="U36" s="226">
        <v>1443.6961670000001</v>
      </c>
      <c r="V36" s="226">
        <v>1441.165039</v>
      </c>
      <c r="W36" s="226">
        <v>1438.2822269999999</v>
      </c>
      <c r="X36" s="226">
        <v>1435.0756839999999</v>
      </c>
      <c r="Y36" s="226">
        <v>1431.5805660000001</v>
      </c>
      <c r="Z36" s="226">
        <v>1427.81897</v>
      </c>
      <c r="AA36" s="226">
        <v>1423.784058</v>
      </c>
      <c r="AB36" s="226">
        <v>1419.461548</v>
      </c>
      <c r="AC36" s="226">
        <v>1414.857544</v>
      </c>
      <c r="AD36" s="226">
        <v>1409.977905</v>
      </c>
      <c r="AE36" s="226">
        <v>1404.8291019999999</v>
      </c>
      <c r="AF36" s="226">
        <v>1399.3945309999999</v>
      </c>
      <c r="AG36" s="226">
        <v>1393.67749</v>
      </c>
      <c r="AH36" s="226">
        <v>1387.6949460000001</v>
      </c>
      <c r="AI36" s="226">
        <v>1381.4664310000001</v>
      </c>
      <c r="AJ36" s="226">
        <v>1375.001221</v>
      </c>
      <c r="AK36" s="222">
        <v>-1.1050000000000001E-3</v>
      </c>
    </row>
    <row r="37" spans="1:37" ht="15" customHeight="1" x14ac:dyDescent="0.35">
      <c r="A37" s="251" t="s">
        <v>427</v>
      </c>
      <c r="B37" s="202" t="s">
        <v>428</v>
      </c>
      <c r="C37" s="226">
        <v>178.44650300000001</v>
      </c>
      <c r="D37" s="226">
        <v>178.325806</v>
      </c>
      <c r="E37" s="226">
        <v>178.16810599999999</v>
      </c>
      <c r="F37" s="226">
        <v>177.97569300000001</v>
      </c>
      <c r="G37" s="226">
        <v>177.74659700000001</v>
      </c>
      <c r="H37" s="226">
        <v>177.47950700000001</v>
      </c>
      <c r="I37" s="226">
        <v>177.17759699999999</v>
      </c>
      <c r="J37" s="226">
        <v>176.84410099999999</v>
      </c>
      <c r="K37" s="226">
        <v>176.48170500000001</v>
      </c>
      <c r="L37" s="226">
        <v>176.08959999999999</v>
      </c>
      <c r="M37" s="226">
        <v>175.66580200000001</v>
      </c>
      <c r="N37" s="226">
        <v>175.21170000000001</v>
      </c>
      <c r="O37" s="226">
        <v>174.72830200000001</v>
      </c>
      <c r="P37" s="226">
        <v>174.21620200000001</v>
      </c>
      <c r="Q37" s="226">
        <v>173.67520099999999</v>
      </c>
      <c r="R37" s="226">
        <v>173.10459900000001</v>
      </c>
      <c r="S37" s="226">
        <v>172.50520299999999</v>
      </c>
      <c r="T37" s="226">
        <v>171.87750199999999</v>
      </c>
      <c r="U37" s="226">
        <v>171.22110000000001</v>
      </c>
      <c r="V37" s="226">
        <v>170.532196</v>
      </c>
      <c r="W37" s="226">
        <v>169.81140099999999</v>
      </c>
      <c r="X37" s="226">
        <v>169.06530799999999</v>
      </c>
      <c r="Y37" s="226">
        <v>168.300995</v>
      </c>
      <c r="Z37" s="226">
        <v>167.52330000000001</v>
      </c>
      <c r="AA37" s="226">
        <v>166.72770700000001</v>
      </c>
      <c r="AB37" s="226">
        <v>165.91149899999999</v>
      </c>
      <c r="AC37" s="226">
        <v>165.08120700000001</v>
      </c>
      <c r="AD37" s="226">
        <v>164.24380500000001</v>
      </c>
      <c r="AE37" s="226">
        <v>163.40490700000001</v>
      </c>
      <c r="AF37" s="226">
        <v>162.5625</v>
      </c>
      <c r="AG37" s="226">
        <v>161.71319600000001</v>
      </c>
      <c r="AH37" s="226">
        <v>160.858994</v>
      </c>
      <c r="AI37" s="226">
        <v>160.002106</v>
      </c>
      <c r="AJ37" s="226">
        <v>159.14480599999999</v>
      </c>
      <c r="AK37" s="222">
        <v>-3.5500000000000002E-3</v>
      </c>
    </row>
    <row r="38" spans="1:37" ht="15" customHeight="1" x14ac:dyDescent="0.35">
      <c r="A38" s="251" t="s">
        <v>429</v>
      </c>
      <c r="B38" s="202" t="s">
        <v>430</v>
      </c>
      <c r="C38" s="226">
        <v>715.64404300000001</v>
      </c>
      <c r="D38" s="226">
        <v>724.35430899999994</v>
      </c>
      <c r="E38" s="226">
        <v>732.97448699999995</v>
      </c>
      <c r="F38" s="226">
        <v>741.50860599999999</v>
      </c>
      <c r="G38" s="226">
        <v>749.86358600000005</v>
      </c>
      <c r="H38" s="226">
        <v>758.13366699999995</v>
      </c>
      <c r="I38" s="226">
        <v>766.31182899999999</v>
      </c>
      <c r="J38" s="226">
        <v>774.38922100000002</v>
      </c>
      <c r="K38" s="226">
        <v>782.36169400000006</v>
      </c>
      <c r="L38" s="226">
        <v>789.92394999999999</v>
      </c>
      <c r="M38" s="226">
        <v>797.39141800000004</v>
      </c>
      <c r="N38" s="226">
        <v>804.75280799999996</v>
      </c>
      <c r="O38" s="226">
        <v>811.996216</v>
      </c>
      <c r="P38" s="226">
        <v>819.10772699999995</v>
      </c>
      <c r="Q38" s="226">
        <v>825.83727999999996</v>
      </c>
      <c r="R38" s="226">
        <v>832.45422399999995</v>
      </c>
      <c r="S38" s="226">
        <v>838.95288100000005</v>
      </c>
      <c r="T38" s="226">
        <v>845.31176800000003</v>
      </c>
      <c r="U38" s="226">
        <v>851.52978499999995</v>
      </c>
      <c r="V38" s="226">
        <v>857.43316700000003</v>
      </c>
      <c r="W38" s="226">
        <v>863.20739700000001</v>
      </c>
      <c r="X38" s="226">
        <v>868.84320100000002</v>
      </c>
      <c r="Y38" s="226">
        <v>874.34875499999998</v>
      </c>
      <c r="Z38" s="226">
        <v>879.73638900000003</v>
      </c>
      <c r="AA38" s="226">
        <v>884.77459699999997</v>
      </c>
      <c r="AB38" s="226">
        <v>889.67962599999998</v>
      </c>
      <c r="AC38" s="226">
        <v>894.45849599999997</v>
      </c>
      <c r="AD38" s="226">
        <v>899.12365699999998</v>
      </c>
      <c r="AE38" s="226">
        <v>903.677368</v>
      </c>
      <c r="AF38" s="226">
        <v>907.769226</v>
      </c>
      <c r="AG38" s="226">
        <v>911.73828100000003</v>
      </c>
      <c r="AH38" s="226">
        <v>915.59722899999997</v>
      </c>
      <c r="AI38" s="226">
        <v>919.35131799999999</v>
      </c>
      <c r="AJ38" s="226">
        <v>922.99926800000003</v>
      </c>
      <c r="AK38" s="222">
        <v>7.6020000000000003E-3</v>
      </c>
    </row>
    <row r="39" spans="1:37" ht="15" customHeight="1" x14ac:dyDescent="0.35">
      <c r="A39" s="251" t="s">
        <v>431</v>
      </c>
      <c r="B39" s="202" t="s">
        <v>432</v>
      </c>
      <c r="C39" s="226">
        <v>1824.3326420000001</v>
      </c>
      <c r="D39" s="226">
        <v>1845.0557859999999</v>
      </c>
      <c r="E39" s="226">
        <v>1865.5031739999999</v>
      </c>
      <c r="F39" s="226">
        <v>1885.6514890000001</v>
      </c>
      <c r="G39" s="226">
        <v>1905.4688719999999</v>
      </c>
      <c r="H39" s="226">
        <v>1925.033813</v>
      </c>
      <c r="I39" s="226">
        <v>1944.293823</v>
      </c>
      <c r="J39" s="226">
        <v>1963.1956789999999</v>
      </c>
      <c r="K39" s="226">
        <v>1981.7017820000001</v>
      </c>
      <c r="L39" s="226">
        <v>1999.6389160000001</v>
      </c>
      <c r="M39" s="226">
        <v>2017.239014</v>
      </c>
      <c r="N39" s="226">
        <v>2034.4454350000001</v>
      </c>
      <c r="O39" s="226">
        <v>2051.1992190000001</v>
      </c>
      <c r="P39" s="226">
        <v>2067.4499510000001</v>
      </c>
      <c r="Q39" s="226">
        <v>2083.0517580000001</v>
      </c>
      <c r="R39" s="226">
        <v>2098.210693</v>
      </c>
      <c r="S39" s="226">
        <v>2112.892578</v>
      </c>
      <c r="T39" s="226">
        <v>2127.0539549999999</v>
      </c>
      <c r="U39" s="226">
        <v>2140.6655270000001</v>
      </c>
      <c r="V39" s="226">
        <v>2153.5974120000001</v>
      </c>
      <c r="W39" s="226">
        <v>2165.9953609999998</v>
      </c>
      <c r="X39" s="226">
        <v>2177.8808589999999</v>
      </c>
      <c r="Y39" s="226">
        <v>2189.2871089999999</v>
      </c>
      <c r="Z39" s="226">
        <v>2200.2438959999999</v>
      </c>
      <c r="AA39" s="226">
        <v>2210.5795899999998</v>
      </c>
      <c r="AB39" s="226">
        <v>2220.4255370000001</v>
      </c>
      <c r="AC39" s="226">
        <v>2229.8122560000002</v>
      </c>
      <c r="AD39" s="226">
        <v>2238.77124</v>
      </c>
      <c r="AE39" s="226">
        <v>2247.3239749999998</v>
      </c>
      <c r="AF39" s="226">
        <v>2255.226807</v>
      </c>
      <c r="AG39" s="226">
        <v>2262.6987300000001</v>
      </c>
      <c r="AH39" s="226">
        <v>2269.7514649999998</v>
      </c>
      <c r="AI39" s="226">
        <v>2276.3969729999999</v>
      </c>
      <c r="AJ39" s="226">
        <v>2282.6401369999999</v>
      </c>
      <c r="AK39" s="222">
        <v>6.6730000000000001E-3</v>
      </c>
    </row>
    <row r="40" spans="1:37" ht="15" customHeight="1" x14ac:dyDescent="0.35">
      <c r="A40" s="251" t="s">
        <v>433</v>
      </c>
      <c r="B40" s="202" t="s">
        <v>434</v>
      </c>
      <c r="C40" s="226">
        <v>32.592812000000002</v>
      </c>
      <c r="D40" s="226">
        <v>33.038586000000002</v>
      </c>
      <c r="E40" s="226">
        <v>33.461436999999997</v>
      </c>
      <c r="F40" s="226">
        <v>33.876185999999997</v>
      </c>
      <c r="G40" s="226">
        <v>34.303497</v>
      </c>
      <c r="H40" s="226">
        <v>34.741508000000003</v>
      </c>
      <c r="I40" s="226">
        <v>35.176994000000001</v>
      </c>
      <c r="J40" s="226">
        <v>35.608803000000002</v>
      </c>
      <c r="K40" s="226">
        <v>36.036422999999999</v>
      </c>
      <c r="L40" s="226">
        <v>36.458022999999997</v>
      </c>
      <c r="M40" s="226">
        <v>36.876781000000001</v>
      </c>
      <c r="N40" s="226">
        <v>37.299438000000002</v>
      </c>
      <c r="O40" s="226">
        <v>37.717548000000001</v>
      </c>
      <c r="P40" s="226">
        <v>38.130436000000003</v>
      </c>
      <c r="Q40" s="226">
        <v>38.536839000000001</v>
      </c>
      <c r="R40" s="226">
        <v>38.939712999999998</v>
      </c>
      <c r="S40" s="226">
        <v>39.345931999999998</v>
      </c>
      <c r="T40" s="226">
        <v>39.747700000000002</v>
      </c>
      <c r="U40" s="226">
        <v>40.144806000000003</v>
      </c>
      <c r="V40" s="226">
        <v>40.537041000000002</v>
      </c>
      <c r="W40" s="226">
        <v>40.925570999999998</v>
      </c>
      <c r="X40" s="226">
        <v>41.310752999999998</v>
      </c>
      <c r="Y40" s="226">
        <v>41.693027000000001</v>
      </c>
      <c r="Z40" s="226">
        <v>42.072746000000002</v>
      </c>
      <c r="AA40" s="226">
        <v>42.448729999999998</v>
      </c>
      <c r="AB40" s="226">
        <v>42.823891000000003</v>
      </c>
      <c r="AC40" s="226">
        <v>43.205261</v>
      </c>
      <c r="AD40" s="226">
        <v>43.584999000000003</v>
      </c>
      <c r="AE40" s="226">
        <v>43.962817999999999</v>
      </c>
      <c r="AF40" s="226">
        <v>44.336970999999998</v>
      </c>
      <c r="AG40" s="226">
        <v>44.709049</v>
      </c>
      <c r="AH40" s="226">
        <v>45.078814999999999</v>
      </c>
      <c r="AI40" s="226">
        <v>45.446486999999998</v>
      </c>
      <c r="AJ40" s="226">
        <v>45.811763999999997</v>
      </c>
      <c r="AK40" s="222">
        <v>1.0267E-2</v>
      </c>
    </row>
    <row r="42" spans="1:37" ht="15" customHeight="1" x14ac:dyDescent="0.35">
      <c r="B42" s="212" t="s">
        <v>435</v>
      </c>
    </row>
    <row r="43" spans="1:37" ht="15" customHeight="1" x14ac:dyDescent="0.35">
      <c r="B43" s="212" t="s">
        <v>436</v>
      </c>
    </row>
    <row r="44" spans="1:37" ht="15" customHeight="1" x14ac:dyDescent="0.35">
      <c r="B44" s="212" t="s">
        <v>437</v>
      </c>
    </row>
    <row r="45" spans="1:37" ht="15" customHeight="1" x14ac:dyDescent="0.35">
      <c r="A45" s="251" t="s">
        <v>438</v>
      </c>
      <c r="B45" s="202" t="s">
        <v>439</v>
      </c>
      <c r="C45" s="226">
        <v>694.01910399999997</v>
      </c>
      <c r="D45" s="226">
        <v>702.64703399999996</v>
      </c>
      <c r="E45" s="226">
        <v>716.325378</v>
      </c>
      <c r="F45" s="226">
        <v>728.30328399999996</v>
      </c>
      <c r="G45" s="226">
        <v>738.69049099999995</v>
      </c>
      <c r="H45" s="226">
        <v>748.05419900000004</v>
      </c>
      <c r="I45" s="226">
        <v>757.76782200000002</v>
      </c>
      <c r="J45" s="226">
        <v>768.12213099999997</v>
      </c>
      <c r="K45" s="226">
        <v>779.50213599999995</v>
      </c>
      <c r="L45" s="226">
        <v>791.49438499999997</v>
      </c>
      <c r="M45" s="226">
        <v>802.96582000000001</v>
      </c>
      <c r="N45" s="226">
        <v>817.48644999999999</v>
      </c>
      <c r="O45" s="226">
        <v>829.92224099999999</v>
      </c>
      <c r="P45" s="226">
        <v>842.14739999999995</v>
      </c>
      <c r="Q45" s="226">
        <v>854.68786599999999</v>
      </c>
      <c r="R45" s="226">
        <v>867.16387899999995</v>
      </c>
      <c r="S45" s="226">
        <v>879.71765100000005</v>
      </c>
      <c r="T45" s="226">
        <v>892.59588599999995</v>
      </c>
      <c r="U45" s="226">
        <v>905.34954800000003</v>
      </c>
      <c r="V45" s="226">
        <v>917.87646500000005</v>
      </c>
      <c r="W45" s="226">
        <v>930.53472899999997</v>
      </c>
      <c r="X45" s="226">
        <v>943.48193400000002</v>
      </c>
      <c r="Y45" s="226">
        <v>956.38751200000002</v>
      </c>
      <c r="Z45" s="226">
        <v>969.45330799999999</v>
      </c>
      <c r="AA45" s="226">
        <v>982.431152</v>
      </c>
      <c r="AB45" s="226">
        <v>995.70245399999999</v>
      </c>
      <c r="AC45" s="226">
        <v>1009.231323</v>
      </c>
      <c r="AD45" s="226">
        <v>1022.959473</v>
      </c>
      <c r="AE45" s="226">
        <v>1037.1132809999999</v>
      </c>
      <c r="AF45" s="226">
        <v>1051.5454099999999</v>
      </c>
      <c r="AG45" s="226">
        <v>1066.3266599999999</v>
      </c>
      <c r="AH45" s="226">
        <v>1081.111328</v>
      </c>
      <c r="AI45" s="226">
        <v>1095.5931399999999</v>
      </c>
      <c r="AJ45" s="226">
        <v>1109.375</v>
      </c>
      <c r="AK45" s="222">
        <v>1.4374E-2</v>
      </c>
    </row>
    <row r="46" spans="1:37" ht="15" customHeight="1" x14ac:dyDescent="0.35">
      <c r="A46" s="251" t="s">
        <v>440</v>
      </c>
      <c r="B46" s="202" t="s">
        <v>441</v>
      </c>
      <c r="C46" s="226">
        <v>27.129942</v>
      </c>
      <c r="D46" s="226">
        <v>27.940080999999999</v>
      </c>
      <c r="E46" s="226">
        <v>28.623788999999999</v>
      </c>
      <c r="F46" s="226">
        <v>29.378005999999999</v>
      </c>
      <c r="G46" s="226">
        <v>30.106943000000001</v>
      </c>
      <c r="H46" s="226">
        <v>30.830207999999999</v>
      </c>
      <c r="I46" s="226">
        <v>31.566890999999998</v>
      </c>
      <c r="J46" s="226">
        <v>32.333153000000003</v>
      </c>
      <c r="K46" s="226">
        <v>33.071167000000003</v>
      </c>
      <c r="L46" s="226">
        <v>33.786259000000001</v>
      </c>
      <c r="M46" s="226">
        <v>34.545833999999999</v>
      </c>
      <c r="N46" s="226">
        <v>35.320377000000001</v>
      </c>
      <c r="O46" s="226">
        <v>36.098109999999998</v>
      </c>
      <c r="P46" s="226">
        <v>36.888019999999997</v>
      </c>
      <c r="Q46" s="226">
        <v>37.666420000000002</v>
      </c>
      <c r="R46" s="226">
        <v>38.467606000000004</v>
      </c>
      <c r="S46" s="226">
        <v>39.311377999999998</v>
      </c>
      <c r="T46" s="226">
        <v>40.179099999999998</v>
      </c>
      <c r="U46" s="226">
        <v>41.045451999999997</v>
      </c>
      <c r="V46" s="226">
        <v>41.898429999999998</v>
      </c>
      <c r="W46" s="226">
        <v>42.764907999999998</v>
      </c>
      <c r="X46" s="226">
        <v>43.651919999999997</v>
      </c>
      <c r="Y46" s="226">
        <v>44.512721999999997</v>
      </c>
      <c r="Z46" s="226">
        <v>45.374530999999998</v>
      </c>
      <c r="AA46" s="226">
        <v>46.236114999999998</v>
      </c>
      <c r="AB46" s="226">
        <v>47.097717000000003</v>
      </c>
      <c r="AC46" s="226">
        <v>47.955421000000001</v>
      </c>
      <c r="AD46" s="226">
        <v>48.800117</v>
      </c>
      <c r="AE46" s="226">
        <v>49.649563000000001</v>
      </c>
      <c r="AF46" s="226">
        <v>50.498558000000003</v>
      </c>
      <c r="AG46" s="226">
        <v>51.333809000000002</v>
      </c>
      <c r="AH46" s="226">
        <v>52.166027</v>
      </c>
      <c r="AI46" s="226">
        <v>53.005412999999997</v>
      </c>
      <c r="AJ46" s="226">
        <v>53.833857999999999</v>
      </c>
      <c r="AK46" s="222">
        <v>2.0707E-2</v>
      </c>
    </row>
    <row r="47" spans="1:37" ht="15" customHeight="1" x14ac:dyDescent="0.35">
      <c r="A47" s="251" t="s">
        <v>442</v>
      </c>
      <c r="B47" s="202" t="s">
        <v>443</v>
      </c>
      <c r="C47" s="226">
        <v>31.740721000000001</v>
      </c>
      <c r="D47" s="226">
        <v>32.431648000000003</v>
      </c>
      <c r="E47" s="226">
        <v>33.209201999999998</v>
      </c>
      <c r="F47" s="226">
        <v>34.048943000000001</v>
      </c>
      <c r="G47" s="226">
        <v>34.913704000000003</v>
      </c>
      <c r="H47" s="226">
        <v>35.818874000000001</v>
      </c>
      <c r="I47" s="226">
        <v>36.730998999999997</v>
      </c>
      <c r="J47" s="226">
        <v>37.665573000000002</v>
      </c>
      <c r="K47" s="226">
        <v>38.562325000000001</v>
      </c>
      <c r="L47" s="226">
        <v>39.444180000000003</v>
      </c>
      <c r="M47" s="226">
        <v>40.355502999999999</v>
      </c>
      <c r="N47" s="226">
        <v>41.306175000000003</v>
      </c>
      <c r="O47" s="226">
        <v>42.295521000000001</v>
      </c>
      <c r="P47" s="226">
        <v>43.308075000000002</v>
      </c>
      <c r="Q47" s="226">
        <v>44.349842000000002</v>
      </c>
      <c r="R47" s="226">
        <v>45.406948</v>
      </c>
      <c r="S47" s="226">
        <v>46.529530000000001</v>
      </c>
      <c r="T47" s="226">
        <v>47.703445000000002</v>
      </c>
      <c r="U47" s="226">
        <v>48.884433999999999</v>
      </c>
      <c r="V47" s="226">
        <v>50.074992999999999</v>
      </c>
      <c r="W47" s="226">
        <v>51.285178999999999</v>
      </c>
      <c r="X47" s="226">
        <v>52.536529999999999</v>
      </c>
      <c r="Y47" s="226">
        <v>53.763618000000001</v>
      </c>
      <c r="Z47" s="226">
        <v>55.006045999999998</v>
      </c>
      <c r="AA47" s="226">
        <v>56.275047000000001</v>
      </c>
      <c r="AB47" s="226">
        <v>57.551315000000002</v>
      </c>
      <c r="AC47" s="226">
        <v>58.843609000000001</v>
      </c>
      <c r="AD47" s="226">
        <v>60.127803999999998</v>
      </c>
      <c r="AE47" s="226">
        <v>61.431099000000003</v>
      </c>
      <c r="AF47" s="226">
        <v>62.744984000000002</v>
      </c>
      <c r="AG47" s="226">
        <v>64.033524</v>
      </c>
      <c r="AH47" s="226">
        <v>65.344893999999996</v>
      </c>
      <c r="AI47" s="226">
        <v>66.707130000000006</v>
      </c>
      <c r="AJ47" s="226">
        <v>68.086067</v>
      </c>
      <c r="AK47" s="222">
        <v>2.3446999999999999E-2</v>
      </c>
    </row>
    <row r="48" spans="1:37" ht="15" customHeight="1" x14ac:dyDescent="0.35">
      <c r="A48" s="251" t="s">
        <v>444</v>
      </c>
      <c r="B48" s="202" t="s">
        <v>445</v>
      </c>
      <c r="C48" s="226">
        <v>102.617683</v>
      </c>
      <c r="D48" s="226">
        <v>106.09760300000001</v>
      </c>
      <c r="E48" s="226">
        <v>110.37220000000001</v>
      </c>
      <c r="F48" s="226">
        <v>114.96706399999999</v>
      </c>
      <c r="G48" s="226">
        <v>119.52607</v>
      </c>
      <c r="H48" s="226">
        <v>124.192825</v>
      </c>
      <c r="I48" s="226">
        <v>129.02941899999999</v>
      </c>
      <c r="J48" s="226">
        <v>134.026535</v>
      </c>
      <c r="K48" s="226">
        <v>139.05650299999999</v>
      </c>
      <c r="L48" s="226">
        <v>144.11045799999999</v>
      </c>
      <c r="M48" s="226">
        <v>149.17520099999999</v>
      </c>
      <c r="N48" s="226">
        <v>154.419083</v>
      </c>
      <c r="O48" s="226">
        <v>159.886627</v>
      </c>
      <c r="P48" s="226">
        <v>165.540817</v>
      </c>
      <c r="Q48" s="226">
        <v>171.35957300000001</v>
      </c>
      <c r="R48" s="226">
        <v>177.30233799999999</v>
      </c>
      <c r="S48" s="226">
        <v>183.560059</v>
      </c>
      <c r="T48" s="226">
        <v>190.11108400000001</v>
      </c>
      <c r="U48" s="226">
        <v>196.86978099999999</v>
      </c>
      <c r="V48" s="226">
        <v>203.88325499999999</v>
      </c>
      <c r="W48" s="226">
        <v>211.11752300000001</v>
      </c>
      <c r="X48" s="226">
        <v>218.67070000000001</v>
      </c>
      <c r="Y48" s="226">
        <v>226.475067</v>
      </c>
      <c r="Z48" s="226">
        <v>234.56231700000001</v>
      </c>
      <c r="AA48" s="226">
        <v>242.976776</v>
      </c>
      <c r="AB48" s="226">
        <v>251.56822199999999</v>
      </c>
      <c r="AC48" s="226">
        <v>260.42532299999999</v>
      </c>
      <c r="AD48" s="226">
        <v>269.57080100000002</v>
      </c>
      <c r="AE48" s="226">
        <v>279.04714999999999</v>
      </c>
      <c r="AF48" s="226">
        <v>288.87005599999998</v>
      </c>
      <c r="AG48" s="226">
        <v>298.84204099999999</v>
      </c>
      <c r="AH48" s="226">
        <v>309.20880099999999</v>
      </c>
      <c r="AI48" s="226">
        <v>320.05453499999999</v>
      </c>
      <c r="AJ48" s="226">
        <v>331.23413099999999</v>
      </c>
      <c r="AK48" s="222">
        <v>3.6216999999999999E-2</v>
      </c>
    </row>
    <row r="49" spans="1:37" ht="15" customHeight="1" x14ac:dyDescent="0.35">
      <c r="A49" s="251" t="s">
        <v>446</v>
      </c>
      <c r="B49" s="202" t="s">
        <v>447</v>
      </c>
      <c r="C49" s="226">
        <v>564.97192399999994</v>
      </c>
      <c r="D49" s="226">
        <v>578.96130400000004</v>
      </c>
      <c r="E49" s="226">
        <v>591.59338400000001</v>
      </c>
      <c r="F49" s="226">
        <v>603.73327600000005</v>
      </c>
      <c r="G49" s="226">
        <v>615.44171100000005</v>
      </c>
      <c r="H49" s="226">
        <v>627.32391399999995</v>
      </c>
      <c r="I49" s="226">
        <v>639.45165999999995</v>
      </c>
      <c r="J49" s="226">
        <v>652.16449</v>
      </c>
      <c r="K49" s="226">
        <v>665.01355000000001</v>
      </c>
      <c r="L49" s="226">
        <v>677.73413100000005</v>
      </c>
      <c r="M49" s="226">
        <v>690.96069299999999</v>
      </c>
      <c r="N49" s="226">
        <v>704.52154499999995</v>
      </c>
      <c r="O49" s="226">
        <v>718.19085700000005</v>
      </c>
      <c r="P49" s="226">
        <v>731.98284899999999</v>
      </c>
      <c r="Q49" s="226">
        <v>746.08496100000002</v>
      </c>
      <c r="R49" s="226">
        <v>760.40948500000002</v>
      </c>
      <c r="S49" s="226">
        <v>775.20019500000001</v>
      </c>
      <c r="T49" s="226">
        <v>790.35797100000002</v>
      </c>
      <c r="U49" s="226">
        <v>805.70745799999997</v>
      </c>
      <c r="V49" s="226">
        <v>821.41314699999998</v>
      </c>
      <c r="W49" s="226">
        <v>837.40283199999999</v>
      </c>
      <c r="X49" s="226">
        <v>853.79797399999995</v>
      </c>
      <c r="Y49" s="226">
        <v>870.25061000000005</v>
      </c>
      <c r="Z49" s="226">
        <v>887.12731900000006</v>
      </c>
      <c r="AA49" s="226">
        <v>904.57653800000003</v>
      </c>
      <c r="AB49" s="226">
        <v>922.29486099999997</v>
      </c>
      <c r="AC49" s="226">
        <v>940.15087900000003</v>
      </c>
      <c r="AD49" s="226">
        <v>958.12487799999997</v>
      </c>
      <c r="AE49" s="226">
        <v>976.49731399999996</v>
      </c>
      <c r="AF49" s="226">
        <v>995.418091</v>
      </c>
      <c r="AG49" s="226">
        <v>1014.88031</v>
      </c>
      <c r="AH49" s="226">
        <v>1035.434448</v>
      </c>
      <c r="AI49" s="226">
        <v>1057.50415</v>
      </c>
      <c r="AJ49" s="226">
        <v>1080.732788</v>
      </c>
      <c r="AK49" s="222">
        <v>1.9696000000000002E-2</v>
      </c>
    </row>
    <row r="50" spans="1:37" ht="15" customHeight="1" x14ac:dyDescent="0.35">
      <c r="A50" s="251" t="s">
        <v>448</v>
      </c>
      <c r="B50" s="202" t="s">
        <v>449</v>
      </c>
      <c r="C50" s="226">
        <v>41.657597000000003</v>
      </c>
      <c r="D50" s="226">
        <v>43.492694999999998</v>
      </c>
      <c r="E50" s="226">
        <v>45.564075000000003</v>
      </c>
      <c r="F50" s="226">
        <v>47.896571999999999</v>
      </c>
      <c r="G50" s="226">
        <v>50.370753999999998</v>
      </c>
      <c r="H50" s="226">
        <v>53.00132</v>
      </c>
      <c r="I50" s="226">
        <v>55.796672999999998</v>
      </c>
      <c r="J50" s="226">
        <v>58.735858999999998</v>
      </c>
      <c r="K50" s="226">
        <v>61.796214999999997</v>
      </c>
      <c r="L50" s="226">
        <v>64.972838999999993</v>
      </c>
      <c r="M50" s="226">
        <v>68.280045000000001</v>
      </c>
      <c r="N50" s="226">
        <v>71.736716999999999</v>
      </c>
      <c r="O50" s="226">
        <v>75.371116999999998</v>
      </c>
      <c r="P50" s="226">
        <v>79.161773999999994</v>
      </c>
      <c r="Q50" s="226">
        <v>83.165497000000002</v>
      </c>
      <c r="R50" s="226">
        <v>87.320740000000001</v>
      </c>
      <c r="S50" s="226">
        <v>91.714729000000005</v>
      </c>
      <c r="T50" s="226">
        <v>96.373016000000007</v>
      </c>
      <c r="U50" s="226">
        <v>101.28312699999999</v>
      </c>
      <c r="V50" s="226">
        <v>106.452698</v>
      </c>
      <c r="W50" s="226">
        <v>111.876152</v>
      </c>
      <c r="X50" s="226">
        <v>117.564774</v>
      </c>
      <c r="Y50" s="226">
        <v>123.548973</v>
      </c>
      <c r="Z50" s="226">
        <v>129.838638</v>
      </c>
      <c r="AA50" s="226">
        <v>136.42607100000001</v>
      </c>
      <c r="AB50" s="226">
        <v>143.30441300000001</v>
      </c>
      <c r="AC50" s="226">
        <v>150.524933</v>
      </c>
      <c r="AD50" s="226">
        <v>158.113632</v>
      </c>
      <c r="AE50" s="226">
        <v>166.09411600000001</v>
      </c>
      <c r="AF50" s="226">
        <v>174.47126800000001</v>
      </c>
      <c r="AG50" s="226">
        <v>183.17164600000001</v>
      </c>
      <c r="AH50" s="226">
        <v>192.335083</v>
      </c>
      <c r="AI50" s="226">
        <v>202.00462300000001</v>
      </c>
      <c r="AJ50" s="226">
        <v>212.18244899999999</v>
      </c>
      <c r="AK50" s="222">
        <v>5.0774E-2</v>
      </c>
    </row>
    <row r="51" spans="1:37" ht="15" customHeight="1" x14ac:dyDescent="0.35">
      <c r="A51" s="251" t="s">
        <v>450</v>
      </c>
      <c r="B51" s="202" t="s">
        <v>451</v>
      </c>
      <c r="C51" s="226">
        <v>75.381827999999999</v>
      </c>
      <c r="D51" s="226">
        <v>77.476821999999999</v>
      </c>
      <c r="E51" s="226">
        <v>80.165374999999997</v>
      </c>
      <c r="F51" s="226">
        <v>83.176697000000004</v>
      </c>
      <c r="G51" s="226">
        <v>85.994667000000007</v>
      </c>
      <c r="H51" s="226">
        <v>88.733620000000002</v>
      </c>
      <c r="I51" s="226">
        <v>91.53904</v>
      </c>
      <c r="J51" s="226">
        <v>94.406165999999999</v>
      </c>
      <c r="K51" s="226">
        <v>97.238724000000005</v>
      </c>
      <c r="L51" s="226">
        <v>100.050026</v>
      </c>
      <c r="M51" s="226">
        <v>103.070908</v>
      </c>
      <c r="N51" s="226">
        <v>105.86525</v>
      </c>
      <c r="O51" s="226">
        <v>108.77446</v>
      </c>
      <c r="P51" s="226">
        <v>111.76956199999999</v>
      </c>
      <c r="Q51" s="226">
        <v>114.912262</v>
      </c>
      <c r="R51" s="226">
        <v>118.08369399999999</v>
      </c>
      <c r="S51" s="226">
        <v>121.286079</v>
      </c>
      <c r="T51" s="226">
        <v>124.63106500000001</v>
      </c>
      <c r="U51" s="226">
        <v>128.06806900000001</v>
      </c>
      <c r="V51" s="226">
        <v>131.57449299999999</v>
      </c>
      <c r="W51" s="226">
        <v>135.112427</v>
      </c>
      <c r="X51" s="226">
        <v>138.56568899999999</v>
      </c>
      <c r="Y51" s="226">
        <v>142.100403</v>
      </c>
      <c r="Z51" s="226">
        <v>145.738541</v>
      </c>
      <c r="AA51" s="226">
        <v>149.51010099999999</v>
      </c>
      <c r="AB51" s="226">
        <v>153.383118</v>
      </c>
      <c r="AC51" s="226">
        <v>157.13705400000001</v>
      </c>
      <c r="AD51" s="226">
        <v>160.988632</v>
      </c>
      <c r="AE51" s="226">
        <v>164.98996</v>
      </c>
      <c r="AF51" s="226">
        <v>169.142166</v>
      </c>
      <c r="AG51" s="226">
        <v>173.37432899999999</v>
      </c>
      <c r="AH51" s="226">
        <v>177.43107599999999</v>
      </c>
      <c r="AI51" s="226">
        <v>181.64480599999999</v>
      </c>
      <c r="AJ51" s="226">
        <v>186.02446</v>
      </c>
      <c r="AK51" s="222">
        <v>2.775E-2</v>
      </c>
    </row>
    <row r="52" spans="1:37" ht="15" customHeight="1" x14ac:dyDescent="0.35">
      <c r="A52" s="251" t="s">
        <v>452</v>
      </c>
      <c r="B52" s="202" t="s">
        <v>453</v>
      </c>
      <c r="C52" s="226">
        <v>88.189712999999998</v>
      </c>
      <c r="D52" s="226">
        <v>89.934997999999993</v>
      </c>
      <c r="E52" s="226">
        <v>91.721305999999998</v>
      </c>
      <c r="F52" s="226">
        <v>93.622826000000003</v>
      </c>
      <c r="G52" s="226">
        <v>95.293487999999996</v>
      </c>
      <c r="H52" s="226">
        <v>96.842467999999997</v>
      </c>
      <c r="I52" s="226">
        <v>98.365166000000002</v>
      </c>
      <c r="J52" s="226">
        <v>99.864845000000003</v>
      </c>
      <c r="K52" s="226">
        <v>101.34504699999999</v>
      </c>
      <c r="L52" s="226">
        <v>102.854294</v>
      </c>
      <c r="M52" s="226">
        <v>104.486237</v>
      </c>
      <c r="N52" s="226">
        <v>106.227493</v>
      </c>
      <c r="O52" s="226">
        <v>108.054596</v>
      </c>
      <c r="P52" s="226">
        <v>110.043503</v>
      </c>
      <c r="Q52" s="226">
        <v>112.232086</v>
      </c>
      <c r="R52" s="226">
        <v>114.613533</v>
      </c>
      <c r="S52" s="226">
        <v>117.084534</v>
      </c>
      <c r="T52" s="226">
        <v>119.578896</v>
      </c>
      <c r="U52" s="226">
        <v>122.007172</v>
      </c>
      <c r="V52" s="226">
        <v>124.375694</v>
      </c>
      <c r="W52" s="226">
        <v>126.77357499999999</v>
      </c>
      <c r="X52" s="226">
        <v>129.139771</v>
      </c>
      <c r="Y52" s="226">
        <v>131.53161600000001</v>
      </c>
      <c r="Z52" s="226">
        <v>133.955658</v>
      </c>
      <c r="AA52" s="226">
        <v>136.44662500000001</v>
      </c>
      <c r="AB52" s="226">
        <v>138.96005199999999</v>
      </c>
      <c r="AC52" s="226">
        <v>141.485962</v>
      </c>
      <c r="AD52" s="226">
        <v>144.05819700000001</v>
      </c>
      <c r="AE52" s="226">
        <v>146.65927099999999</v>
      </c>
      <c r="AF52" s="226">
        <v>149.28564499999999</v>
      </c>
      <c r="AG52" s="226">
        <v>151.90327500000001</v>
      </c>
      <c r="AH52" s="226">
        <v>154.582367</v>
      </c>
      <c r="AI52" s="226">
        <v>157.37406899999999</v>
      </c>
      <c r="AJ52" s="226">
        <v>160.33737199999999</v>
      </c>
      <c r="AK52" s="222">
        <v>1.8232999999999999E-2</v>
      </c>
    </row>
    <row r="53" spans="1:37" ht="15" customHeight="1" x14ac:dyDescent="0.35">
      <c r="A53" s="251" t="s">
        <v>454</v>
      </c>
      <c r="B53" s="202" t="s">
        <v>455</v>
      </c>
      <c r="C53" s="226">
        <v>429.06420900000001</v>
      </c>
      <c r="D53" s="226">
        <v>455.79873700000002</v>
      </c>
      <c r="E53" s="226">
        <v>483.26211499999999</v>
      </c>
      <c r="F53" s="226">
        <v>511.33624300000002</v>
      </c>
      <c r="G53" s="226">
        <v>540.06018100000006</v>
      </c>
      <c r="H53" s="226">
        <v>570.79376200000002</v>
      </c>
      <c r="I53" s="226">
        <v>601.34643600000004</v>
      </c>
      <c r="J53" s="226">
        <v>633.583618</v>
      </c>
      <c r="K53" s="226">
        <v>666.31372099999999</v>
      </c>
      <c r="L53" s="226">
        <v>698.99383499999999</v>
      </c>
      <c r="M53" s="226">
        <v>733.63116500000001</v>
      </c>
      <c r="N53" s="226">
        <v>770.79681400000004</v>
      </c>
      <c r="O53" s="226">
        <v>809.38043200000004</v>
      </c>
      <c r="P53" s="226">
        <v>848.65826400000003</v>
      </c>
      <c r="Q53" s="226">
        <v>889.15460199999995</v>
      </c>
      <c r="R53" s="226">
        <v>930.62866199999996</v>
      </c>
      <c r="S53" s="226">
        <v>974.67022699999995</v>
      </c>
      <c r="T53" s="226">
        <v>1020.183533</v>
      </c>
      <c r="U53" s="226">
        <v>1066.7524410000001</v>
      </c>
      <c r="V53" s="226">
        <v>1114.744385</v>
      </c>
      <c r="W53" s="226">
        <v>1164.0397949999999</v>
      </c>
      <c r="X53" s="226">
        <v>1215.0479740000001</v>
      </c>
      <c r="Y53" s="226">
        <v>1267.7921140000001</v>
      </c>
      <c r="Z53" s="226">
        <v>1321.450928</v>
      </c>
      <c r="AA53" s="226">
        <v>1378.591553</v>
      </c>
      <c r="AB53" s="226">
        <v>1437.9342039999999</v>
      </c>
      <c r="AC53" s="226">
        <v>1498.887939</v>
      </c>
      <c r="AD53" s="226">
        <v>1560.955811</v>
      </c>
      <c r="AE53" s="226">
        <v>1623.6267089999999</v>
      </c>
      <c r="AF53" s="226">
        <v>1687.836548</v>
      </c>
      <c r="AG53" s="226">
        <v>1752.204346</v>
      </c>
      <c r="AH53" s="226">
        <v>1818.7993160000001</v>
      </c>
      <c r="AI53" s="226">
        <v>1886.1206050000001</v>
      </c>
      <c r="AJ53" s="226">
        <v>1953.014404</v>
      </c>
      <c r="AK53" s="222">
        <v>4.6521E-2</v>
      </c>
    </row>
    <row r="54" spans="1:37" ht="15" customHeight="1" x14ac:dyDescent="0.35">
      <c r="A54" s="251" t="s">
        <v>456</v>
      </c>
      <c r="B54" s="202" t="s">
        <v>457</v>
      </c>
      <c r="C54" s="226">
        <v>76.099236000000005</v>
      </c>
      <c r="D54" s="226">
        <v>77.707329000000001</v>
      </c>
      <c r="E54" s="226">
        <v>78.859313999999998</v>
      </c>
      <c r="F54" s="226">
        <v>79.547272000000007</v>
      </c>
      <c r="G54" s="226">
        <v>80.640761999999995</v>
      </c>
      <c r="H54" s="226">
        <v>81.643187999999995</v>
      </c>
      <c r="I54" s="226">
        <v>82.645904999999999</v>
      </c>
      <c r="J54" s="226">
        <v>83.706078000000005</v>
      </c>
      <c r="K54" s="226">
        <v>84.725791999999998</v>
      </c>
      <c r="L54" s="226">
        <v>85.686440000000005</v>
      </c>
      <c r="M54" s="226">
        <v>86.672531000000006</v>
      </c>
      <c r="N54" s="226">
        <v>87.712676999999999</v>
      </c>
      <c r="O54" s="226">
        <v>88.709029999999998</v>
      </c>
      <c r="P54" s="226">
        <v>89.581337000000005</v>
      </c>
      <c r="Q54" s="226">
        <v>90.345130999999995</v>
      </c>
      <c r="R54" s="226">
        <v>91.068450999999996</v>
      </c>
      <c r="S54" s="226">
        <v>91.85257</v>
      </c>
      <c r="T54" s="226">
        <v>92.722694000000004</v>
      </c>
      <c r="U54" s="226">
        <v>93.615668999999997</v>
      </c>
      <c r="V54" s="226">
        <v>94.442970000000003</v>
      </c>
      <c r="W54" s="226">
        <v>95.183532999999997</v>
      </c>
      <c r="X54" s="226">
        <v>95.890395999999996</v>
      </c>
      <c r="Y54" s="226">
        <v>96.562241</v>
      </c>
      <c r="Z54" s="226">
        <v>97.265144000000006</v>
      </c>
      <c r="AA54" s="226">
        <v>98.064048999999997</v>
      </c>
      <c r="AB54" s="226">
        <v>98.952056999999996</v>
      </c>
      <c r="AC54" s="226">
        <v>99.895660000000007</v>
      </c>
      <c r="AD54" s="226">
        <v>100.841446</v>
      </c>
      <c r="AE54" s="226">
        <v>101.775948</v>
      </c>
      <c r="AF54" s="226">
        <v>102.72427399999999</v>
      </c>
      <c r="AG54" s="226">
        <v>103.679878</v>
      </c>
      <c r="AH54" s="226">
        <v>104.675102</v>
      </c>
      <c r="AI54" s="226">
        <v>105.752556</v>
      </c>
      <c r="AJ54" s="226">
        <v>106.915955</v>
      </c>
      <c r="AK54" s="222">
        <v>1.0022E-2</v>
      </c>
    </row>
    <row r="55" spans="1:37" ht="15" customHeight="1" x14ac:dyDescent="0.35">
      <c r="A55" s="251" t="s">
        <v>458</v>
      </c>
      <c r="B55" s="202" t="s">
        <v>459</v>
      </c>
      <c r="C55" s="226">
        <v>144.629501</v>
      </c>
      <c r="D55" s="226">
        <v>154.33554100000001</v>
      </c>
      <c r="E55" s="226">
        <v>164.58187899999999</v>
      </c>
      <c r="F55" s="226">
        <v>175.32080099999999</v>
      </c>
      <c r="G55" s="226">
        <v>186.70036300000001</v>
      </c>
      <c r="H55" s="226">
        <v>198.976471</v>
      </c>
      <c r="I55" s="226">
        <v>212.157196</v>
      </c>
      <c r="J55" s="226">
        <v>226.189346</v>
      </c>
      <c r="K55" s="226">
        <v>240.92263800000001</v>
      </c>
      <c r="L55" s="226">
        <v>256.29449499999998</v>
      </c>
      <c r="M55" s="226">
        <v>272.68637100000001</v>
      </c>
      <c r="N55" s="226">
        <v>290.171967</v>
      </c>
      <c r="O55" s="226">
        <v>308.50811800000002</v>
      </c>
      <c r="P55" s="226">
        <v>327.74859600000002</v>
      </c>
      <c r="Q55" s="226">
        <v>347.92297400000001</v>
      </c>
      <c r="R55" s="226">
        <v>369.06210299999998</v>
      </c>
      <c r="S55" s="226">
        <v>391.51001000000002</v>
      </c>
      <c r="T55" s="226">
        <v>415.32223499999998</v>
      </c>
      <c r="U55" s="226">
        <v>440.34420799999998</v>
      </c>
      <c r="V55" s="226">
        <v>466.646973</v>
      </c>
      <c r="W55" s="226">
        <v>494.321686</v>
      </c>
      <c r="X55" s="226">
        <v>523.60876499999995</v>
      </c>
      <c r="Y55" s="226">
        <v>554.30670199999997</v>
      </c>
      <c r="Z55" s="226">
        <v>586.65655500000003</v>
      </c>
      <c r="AA55" s="226">
        <v>620.85693400000002</v>
      </c>
      <c r="AB55" s="226">
        <v>656.67950399999995</v>
      </c>
      <c r="AC55" s="226">
        <v>694.33978300000001</v>
      </c>
      <c r="AD55" s="226">
        <v>733.82446300000004</v>
      </c>
      <c r="AE55" s="226">
        <v>775.43633999999997</v>
      </c>
      <c r="AF55" s="226">
        <v>818.95678699999996</v>
      </c>
      <c r="AG55" s="226">
        <v>864.05932600000006</v>
      </c>
      <c r="AH55" s="226">
        <v>911.64379899999994</v>
      </c>
      <c r="AI55" s="226">
        <v>962.30261199999995</v>
      </c>
      <c r="AJ55" s="226">
        <v>1015.463257</v>
      </c>
      <c r="AK55" s="222">
        <v>6.0642000000000001E-2</v>
      </c>
    </row>
    <row r="56" spans="1:37" ht="15" customHeight="1" x14ac:dyDescent="0.35">
      <c r="A56" s="251" t="s">
        <v>460</v>
      </c>
      <c r="B56" s="202" t="s">
        <v>461</v>
      </c>
      <c r="C56" s="226">
        <v>66.419083000000001</v>
      </c>
      <c r="D56" s="226">
        <v>71.721321000000003</v>
      </c>
      <c r="E56" s="226">
        <v>77.246346000000003</v>
      </c>
      <c r="F56" s="226">
        <v>83.082413000000003</v>
      </c>
      <c r="G56" s="226">
        <v>89.219054999999997</v>
      </c>
      <c r="H56" s="226">
        <v>95.830330000000004</v>
      </c>
      <c r="I56" s="226">
        <v>103.107979</v>
      </c>
      <c r="J56" s="226">
        <v>111.09317799999999</v>
      </c>
      <c r="K56" s="226">
        <v>119.678406</v>
      </c>
      <c r="L56" s="226">
        <v>128.90664699999999</v>
      </c>
      <c r="M56" s="226">
        <v>138.89042699999999</v>
      </c>
      <c r="N56" s="226">
        <v>149.61389199999999</v>
      </c>
      <c r="O56" s="226">
        <v>161.03604100000001</v>
      </c>
      <c r="P56" s="226">
        <v>173.207886</v>
      </c>
      <c r="Q56" s="226">
        <v>186.19648699999999</v>
      </c>
      <c r="R56" s="226">
        <v>200.11947599999999</v>
      </c>
      <c r="S56" s="226">
        <v>215.10382100000001</v>
      </c>
      <c r="T56" s="226">
        <v>231.14370700000001</v>
      </c>
      <c r="U56" s="226">
        <v>248.241119</v>
      </c>
      <c r="V56" s="226">
        <v>266.53976399999999</v>
      </c>
      <c r="W56" s="226">
        <v>286.09079000000003</v>
      </c>
      <c r="X56" s="226">
        <v>306.95236199999999</v>
      </c>
      <c r="Y56" s="226">
        <v>329.071686</v>
      </c>
      <c r="Z56" s="226">
        <v>352.67913800000002</v>
      </c>
      <c r="AA56" s="226">
        <v>377.88024899999999</v>
      </c>
      <c r="AB56" s="226">
        <v>404.57607999999999</v>
      </c>
      <c r="AC56" s="226">
        <v>432.89596599999999</v>
      </c>
      <c r="AD56" s="226">
        <v>462.84079000000003</v>
      </c>
      <c r="AE56" s="226">
        <v>494.623199</v>
      </c>
      <c r="AF56" s="226">
        <v>528.20135500000004</v>
      </c>
      <c r="AG56" s="226">
        <v>563.538635</v>
      </c>
      <c r="AH56" s="226">
        <v>600.94812000000002</v>
      </c>
      <c r="AI56" s="226">
        <v>640.77380400000004</v>
      </c>
      <c r="AJ56" s="226">
        <v>682.85864300000003</v>
      </c>
      <c r="AK56" s="222">
        <v>7.2960999999999998E-2</v>
      </c>
    </row>
    <row r="57" spans="1:37" ht="15" customHeight="1" x14ac:dyDescent="0.35">
      <c r="A57" s="251" t="s">
        <v>462</v>
      </c>
      <c r="B57" s="202" t="s">
        <v>463</v>
      </c>
      <c r="C57" s="226">
        <v>69.365662</v>
      </c>
      <c r="D57" s="226">
        <v>71.800438</v>
      </c>
      <c r="E57" s="226">
        <v>74.477958999999998</v>
      </c>
      <c r="F57" s="226">
        <v>77.387230000000002</v>
      </c>
      <c r="G57" s="226">
        <v>80.591789000000006</v>
      </c>
      <c r="H57" s="226">
        <v>83.960144</v>
      </c>
      <c r="I57" s="226">
        <v>87.261870999999999</v>
      </c>
      <c r="J57" s="226">
        <v>90.567688000000004</v>
      </c>
      <c r="K57" s="226">
        <v>93.851035999999993</v>
      </c>
      <c r="L57" s="226">
        <v>97.156531999999999</v>
      </c>
      <c r="M57" s="226">
        <v>100.55941799999999</v>
      </c>
      <c r="N57" s="226">
        <v>104.11776</v>
      </c>
      <c r="O57" s="226">
        <v>107.79491400000001</v>
      </c>
      <c r="P57" s="226">
        <v>111.578377</v>
      </c>
      <c r="Q57" s="226">
        <v>115.40773799999999</v>
      </c>
      <c r="R57" s="226">
        <v>119.315445</v>
      </c>
      <c r="S57" s="226">
        <v>123.47038999999999</v>
      </c>
      <c r="T57" s="226">
        <v>127.803352</v>
      </c>
      <c r="U57" s="226">
        <v>132.245621</v>
      </c>
      <c r="V57" s="226">
        <v>136.795807</v>
      </c>
      <c r="W57" s="226">
        <v>141.50903299999999</v>
      </c>
      <c r="X57" s="226">
        <v>146.372345</v>
      </c>
      <c r="Y57" s="226">
        <v>151.371262</v>
      </c>
      <c r="Z57" s="226">
        <v>156.53585799999999</v>
      </c>
      <c r="AA57" s="226">
        <v>161.909851</v>
      </c>
      <c r="AB57" s="226">
        <v>167.49200400000001</v>
      </c>
      <c r="AC57" s="226">
        <v>173.258453</v>
      </c>
      <c r="AD57" s="226">
        <v>179.19657900000001</v>
      </c>
      <c r="AE57" s="226">
        <v>185.31686400000001</v>
      </c>
      <c r="AF57" s="226">
        <v>191.64439400000001</v>
      </c>
      <c r="AG57" s="226">
        <v>198.079849</v>
      </c>
      <c r="AH57" s="226">
        <v>204.67468299999999</v>
      </c>
      <c r="AI57" s="226">
        <v>211.39698799999999</v>
      </c>
      <c r="AJ57" s="226">
        <v>218.20503199999999</v>
      </c>
      <c r="AK57" s="222">
        <v>3.5346000000000002E-2</v>
      </c>
    </row>
    <row r="58" spans="1:37" ht="15" customHeight="1" x14ac:dyDescent="0.35">
      <c r="B58" s="212" t="s">
        <v>464</v>
      </c>
    </row>
    <row r="59" spans="1:37" ht="15" customHeight="1" x14ac:dyDescent="0.35">
      <c r="A59" s="251" t="s">
        <v>465</v>
      </c>
      <c r="B59" s="202" t="s">
        <v>439</v>
      </c>
      <c r="C59" s="226">
        <v>280.44632000000001</v>
      </c>
      <c r="D59" s="226">
        <v>286.86010700000003</v>
      </c>
      <c r="E59" s="226">
        <v>295.63180499999999</v>
      </c>
      <c r="F59" s="226">
        <v>303.80542000000003</v>
      </c>
      <c r="G59" s="226">
        <v>311.413971</v>
      </c>
      <c r="H59" s="226">
        <v>318.69845600000002</v>
      </c>
      <c r="I59" s="226">
        <v>326.27804600000002</v>
      </c>
      <c r="J59" s="226">
        <v>334.29357900000002</v>
      </c>
      <c r="K59" s="226">
        <v>342.93472300000002</v>
      </c>
      <c r="L59" s="226">
        <v>352.022064</v>
      </c>
      <c r="M59" s="226">
        <v>361.02880900000002</v>
      </c>
      <c r="N59" s="226">
        <v>371.65927099999999</v>
      </c>
      <c r="O59" s="226">
        <v>381.476654</v>
      </c>
      <c r="P59" s="226">
        <v>391.36968999999999</v>
      </c>
      <c r="Q59" s="226">
        <v>401.59686299999998</v>
      </c>
      <c r="R59" s="226">
        <v>411.97662400000002</v>
      </c>
      <c r="S59" s="226">
        <v>422.58163500000001</v>
      </c>
      <c r="T59" s="226">
        <v>433.54031400000002</v>
      </c>
      <c r="U59" s="226">
        <v>444.63070699999997</v>
      </c>
      <c r="V59" s="226">
        <v>455.80145299999998</v>
      </c>
      <c r="W59" s="226">
        <v>467.23733499999997</v>
      </c>
      <c r="X59" s="226">
        <v>479.025238</v>
      </c>
      <c r="Y59" s="226">
        <v>490.997345</v>
      </c>
      <c r="Z59" s="226">
        <v>503.26333599999998</v>
      </c>
      <c r="AA59" s="226">
        <v>515.69464100000005</v>
      </c>
      <c r="AB59" s="226">
        <v>528.49963400000001</v>
      </c>
      <c r="AC59" s="226">
        <v>541.66540499999996</v>
      </c>
      <c r="AD59" s="226">
        <v>555.16650400000003</v>
      </c>
      <c r="AE59" s="226">
        <v>569.13470500000005</v>
      </c>
      <c r="AF59" s="226">
        <v>583.49682600000006</v>
      </c>
      <c r="AG59" s="226">
        <v>598.30029300000001</v>
      </c>
      <c r="AH59" s="226">
        <v>613.35607900000002</v>
      </c>
      <c r="AI59" s="226">
        <v>628.49145499999997</v>
      </c>
      <c r="AJ59" s="226">
        <v>643.47418200000004</v>
      </c>
      <c r="AK59" s="222">
        <v>2.5568E-2</v>
      </c>
    </row>
    <row r="60" spans="1:37" ht="15" customHeight="1" x14ac:dyDescent="0.35">
      <c r="A60" s="251" t="s">
        <v>466</v>
      </c>
      <c r="B60" s="202" t="s">
        <v>441</v>
      </c>
      <c r="C60" s="226">
        <v>119.98944899999999</v>
      </c>
      <c r="D60" s="226">
        <v>122.15980500000001</v>
      </c>
      <c r="E60" s="226">
        <v>124.040871</v>
      </c>
      <c r="F60" s="226">
        <v>126.145645</v>
      </c>
      <c r="G60" s="226">
        <v>128.24548300000001</v>
      </c>
      <c r="H60" s="226">
        <v>130.388947</v>
      </c>
      <c r="I60" s="226">
        <v>132.62815900000001</v>
      </c>
      <c r="J60" s="226">
        <v>135.01004</v>
      </c>
      <c r="K60" s="226">
        <v>137.38426200000001</v>
      </c>
      <c r="L60" s="226">
        <v>139.76298499999999</v>
      </c>
      <c r="M60" s="226">
        <v>142.334351</v>
      </c>
      <c r="N60" s="226">
        <v>145.02328499999999</v>
      </c>
      <c r="O60" s="226">
        <v>147.800186</v>
      </c>
      <c r="P60" s="226">
        <v>150.69549599999999</v>
      </c>
      <c r="Q60" s="226">
        <v>153.642471</v>
      </c>
      <c r="R60" s="226">
        <v>156.74865700000001</v>
      </c>
      <c r="S60" s="226">
        <v>160.084137</v>
      </c>
      <c r="T60" s="226">
        <v>163.60067699999999</v>
      </c>
      <c r="U60" s="226">
        <v>167.22387699999999</v>
      </c>
      <c r="V60" s="226">
        <v>170.917587</v>
      </c>
      <c r="W60" s="226">
        <v>174.77513099999999</v>
      </c>
      <c r="X60" s="226">
        <v>178.82785000000001</v>
      </c>
      <c r="Y60" s="226">
        <v>182.918747</v>
      </c>
      <c r="Z60" s="226">
        <v>187.145126</v>
      </c>
      <c r="AA60" s="226">
        <v>191.506866</v>
      </c>
      <c r="AB60" s="226">
        <v>196.00929300000001</v>
      </c>
      <c r="AC60" s="226">
        <v>200.641693</v>
      </c>
      <c r="AD60" s="226">
        <v>205.372131</v>
      </c>
      <c r="AE60" s="226">
        <v>210.272537</v>
      </c>
      <c r="AF60" s="226">
        <v>215.32736199999999</v>
      </c>
      <c r="AG60" s="226">
        <v>220.48616000000001</v>
      </c>
      <c r="AH60" s="226">
        <v>225.795029</v>
      </c>
      <c r="AI60" s="226">
        <v>231.30140700000001</v>
      </c>
      <c r="AJ60" s="226">
        <v>236.92726099999999</v>
      </c>
      <c r="AK60" s="222">
        <v>2.0916000000000001E-2</v>
      </c>
    </row>
    <row r="61" spans="1:37" ht="15" customHeight="1" x14ac:dyDescent="0.35">
      <c r="A61" s="251" t="s">
        <v>467</v>
      </c>
      <c r="B61" s="202" t="s">
        <v>443</v>
      </c>
      <c r="C61" s="226">
        <v>105.075287</v>
      </c>
      <c r="D61" s="226">
        <v>107.901382</v>
      </c>
      <c r="E61" s="226">
        <v>111.05735</v>
      </c>
      <c r="F61" s="226">
        <v>114.4636</v>
      </c>
      <c r="G61" s="226">
        <v>117.995392</v>
      </c>
      <c r="H61" s="226">
        <v>121.707474</v>
      </c>
      <c r="I61" s="226">
        <v>125.485168</v>
      </c>
      <c r="J61" s="226">
        <v>129.38398699999999</v>
      </c>
      <c r="K61" s="226">
        <v>133.192261</v>
      </c>
      <c r="L61" s="226">
        <v>136.990768</v>
      </c>
      <c r="M61" s="226">
        <v>140.93699599999999</v>
      </c>
      <c r="N61" s="226">
        <v>145.06848099999999</v>
      </c>
      <c r="O61" s="226">
        <v>149.38533000000001</v>
      </c>
      <c r="P61" s="226">
        <v>153.83398399999999</v>
      </c>
      <c r="Q61" s="226">
        <v>158.43879699999999</v>
      </c>
      <c r="R61" s="226">
        <v>163.15017700000001</v>
      </c>
      <c r="S61" s="226">
        <v>168.15391500000001</v>
      </c>
      <c r="T61" s="226">
        <v>173.40173300000001</v>
      </c>
      <c r="U61" s="226">
        <v>178.73242200000001</v>
      </c>
      <c r="V61" s="226">
        <v>184.15683000000001</v>
      </c>
      <c r="W61" s="226">
        <v>189.713089</v>
      </c>
      <c r="X61" s="226">
        <v>195.48381000000001</v>
      </c>
      <c r="Y61" s="226">
        <v>201.22401400000001</v>
      </c>
      <c r="Z61" s="226">
        <v>207.08360300000001</v>
      </c>
      <c r="AA61" s="226">
        <v>213.10725400000001</v>
      </c>
      <c r="AB61" s="226">
        <v>219.22226000000001</v>
      </c>
      <c r="AC61" s="226">
        <v>225.46333300000001</v>
      </c>
      <c r="AD61" s="226">
        <v>231.738159</v>
      </c>
      <c r="AE61" s="226">
        <v>238.15287799999999</v>
      </c>
      <c r="AF61" s="226">
        <v>244.676041</v>
      </c>
      <c r="AG61" s="226">
        <v>251.16677899999999</v>
      </c>
      <c r="AH61" s="226">
        <v>257.81457499999999</v>
      </c>
      <c r="AI61" s="226">
        <v>264.73269699999997</v>
      </c>
      <c r="AJ61" s="226">
        <v>271.78808600000002</v>
      </c>
      <c r="AK61" s="222">
        <v>2.929E-2</v>
      </c>
    </row>
    <row r="62" spans="1:37" ht="15" customHeight="1" x14ac:dyDescent="0.35">
      <c r="A62" s="251" t="s">
        <v>468</v>
      </c>
      <c r="B62" s="202" t="s">
        <v>445</v>
      </c>
      <c r="C62" s="226">
        <v>73.736084000000005</v>
      </c>
      <c r="D62" s="226">
        <v>76.110611000000006</v>
      </c>
      <c r="E62" s="226">
        <v>79.053229999999999</v>
      </c>
      <c r="F62" s="226">
        <v>82.201187000000004</v>
      </c>
      <c r="G62" s="226">
        <v>85.287627999999998</v>
      </c>
      <c r="H62" s="226">
        <v>88.418030000000002</v>
      </c>
      <c r="I62" s="226">
        <v>91.636771999999993</v>
      </c>
      <c r="J62" s="226">
        <v>94.935203999999999</v>
      </c>
      <c r="K62" s="226">
        <v>98.218970999999996</v>
      </c>
      <c r="L62" s="226">
        <v>101.48201</v>
      </c>
      <c r="M62" s="226">
        <v>104.71408099999999</v>
      </c>
      <c r="N62" s="226">
        <v>108.035355</v>
      </c>
      <c r="O62" s="226">
        <v>111.475571</v>
      </c>
      <c r="P62" s="226">
        <v>115.006241</v>
      </c>
      <c r="Q62" s="226">
        <v>118.610443</v>
      </c>
      <c r="R62" s="226">
        <v>122.25762899999999</v>
      </c>
      <c r="S62" s="226">
        <v>126.079376</v>
      </c>
      <c r="T62" s="226">
        <v>130.05746500000001</v>
      </c>
      <c r="U62" s="226">
        <v>134.13008099999999</v>
      </c>
      <c r="V62" s="226">
        <v>138.327698</v>
      </c>
      <c r="W62" s="226">
        <v>142.624359</v>
      </c>
      <c r="X62" s="226">
        <v>147.084442</v>
      </c>
      <c r="Y62" s="226">
        <v>151.65914900000001</v>
      </c>
      <c r="Z62" s="226">
        <v>156.367493</v>
      </c>
      <c r="AA62" s="226">
        <v>161.23649599999999</v>
      </c>
      <c r="AB62" s="226">
        <v>166.163239</v>
      </c>
      <c r="AC62" s="226">
        <v>171.20474200000001</v>
      </c>
      <c r="AD62" s="226">
        <v>176.37365700000001</v>
      </c>
      <c r="AE62" s="226">
        <v>181.69494599999999</v>
      </c>
      <c r="AF62" s="226">
        <v>187.17607100000001</v>
      </c>
      <c r="AG62" s="226">
        <v>192.68620300000001</v>
      </c>
      <c r="AH62" s="226">
        <v>198.382217</v>
      </c>
      <c r="AI62" s="226">
        <v>204.31424000000001</v>
      </c>
      <c r="AJ62" s="226">
        <v>210.38575700000001</v>
      </c>
      <c r="AK62" s="222">
        <v>3.2284E-2</v>
      </c>
    </row>
    <row r="63" spans="1:37" ht="15" customHeight="1" x14ac:dyDescent="0.35">
      <c r="A63" s="251" t="s">
        <v>469</v>
      </c>
      <c r="B63" s="202" t="s">
        <v>447</v>
      </c>
      <c r="C63" s="226">
        <v>498.524292</v>
      </c>
      <c r="D63" s="226">
        <v>515.131348</v>
      </c>
      <c r="E63" s="226">
        <v>530.57830799999999</v>
      </c>
      <c r="F63" s="226">
        <v>545.69683799999996</v>
      </c>
      <c r="G63" s="226">
        <v>560.543274</v>
      </c>
      <c r="H63" s="226">
        <v>575.70336899999995</v>
      </c>
      <c r="I63" s="226">
        <v>591.24145499999997</v>
      </c>
      <c r="J63" s="226">
        <v>607.49292000000003</v>
      </c>
      <c r="K63" s="226">
        <v>624.01141399999995</v>
      </c>
      <c r="L63" s="226">
        <v>640.53692599999999</v>
      </c>
      <c r="M63" s="226">
        <v>657.706726</v>
      </c>
      <c r="N63" s="226">
        <v>675.35327099999995</v>
      </c>
      <c r="O63" s="226">
        <v>693.25195299999996</v>
      </c>
      <c r="P63" s="226">
        <v>711.41803000000004</v>
      </c>
      <c r="Q63" s="226">
        <v>730.04663100000005</v>
      </c>
      <c r="R63" s="226">
        <v>749.05108600000005</v>
      </c>
      <c r="S63" s="226">
        <v>768.68615699999998</v>
      </c>
      <c r="T63" s="226">
        <v>788.855774</v>
      </c>
      <c r="U63" s="226">
        <v>809.38336200000003</v>
      </c>
      <c r="V63" s="226">
        <v>830.44256600000006</v>
      </c>
      <c r="W63" s="226">
        <v>851.96301300000005</v>
      </c>
      <c r="X63" s="226">
        <v>874.07550000000003</v>
      </c>
      <c r="Y63" s="226">
        <v>896.41900599999997</v>
      </c>
      <c r="Z63" s="226">
        <v>919.38281199999994</v>
      </c>
      <c r="AA63" s="226">
        <v>943.13018799999998</v>
      </c>
      <c r="AB63" s="226">
        <v>967.34417699999995</v>
      </c>
      <c r="AC63" s="226">
        <v>991.88940400000001</v>
      </c>
      <c r="AD63" s="226">
        <v>1016.7459720000001</v>
      </c>
      <c r="AE63" s="226">
        <v>1042.218384</v>
      </c>
      <c r="AF63" s="226">
        <v>1068.4748540000001</v>
      </c>
      <c r="AG63" s="226">
        <v>1095.514038</v>
      </c>
      <c r="AH63" s="226">
        <v>1123.943481</v>
      </c>
      <c r="AI63" s="226">
        <v>1154.2413329999999</v>
      </c>
      <c r="AJ63" s="226">
        <v>1186.0355219999999</v>
      </c>
      <c r="AK63" s="222">
        <v>2.6402999999999999E-2</v>
      </c>
    </row>
    <row r="64" spans="1:37" ht="15" customHeight="1" x14ac:dyDescent="0.35">
      <c r="A64" s="251" t="s">
        <v>470</v>
      </c>
      <c r="B64" s="202" t="s">
        <v>449</v>
      </c>
      <c r="C64" s="226">
        <v>76.740066999999996</v>
      </c>
      <c r="D64" s="226">
        <v>79.689650999999998</v>
      </c>
      <c r="E64" s="226">
        <v>83.045699999999997</v>
      </c>
      <c r="F64" s="226">
        <v>86.845427999999998</v>
      </c>
      <c r="G64" s="226">
        <v>90.849029999999999</v>
      </c>
      <c r="H64" s="226">
        <v>95.083816999999996</v>
      </c>
      <c r="I64" s="226">
        <v>99.559394999999995</v>
      </c>
      <c r="J64" s="226">
        <v>104.23112500000001</v>
      </c>
      <c r="K64" s="226">
        <v>109.052513</v>
      </c>
      <c r="L64" s="226">
        <v>114.00610399999999</v>
      </c>
      <c r="M64" s="226">
        <v>119.118431</v>
      </c>
      <c r="N64" s="226">
        <v>124.41861</v>
      </c>
      <c r="O64" s="226">
        <v>129.951324</v>
      </c>
      <c r="P64" s="226">
        <v>135.672775</v>
      </c>
      <c r="Q64" s="226">
        <v>141.67292800000001</v>
      </c>
      <c r="R64" s="226">
        <v>147.84208699999999</v>
      </c>
      <c r="S64" s="226">
        <v>154.324738</v>
      </c>
      <c r="T64" s="226">
        <v>161.156158</v>
      </c>
      <c r="U64" s="226">
        <v>168.306183</v>
      </c>
      <c r="V64" s="226">
        <v>175.77685500000001</v>
      </c>
      <c r="W64" s="226">
        <v>183.552933</v>
      </c>
      <c r="X64" s="226">
        <v>191.644791</v>
      </c>
      <c r="Y64" s="226">
        <v>200.09364299999999</v>
      </c>
      <c r="Z64" s="226">
        <v>208.905945</v>
      </c>
      <c r="AA64" s="226">
        <v>218.05851699999999</v>
      </c>
      <c r="AB64" s="226">
        <v>227.53228799999999</v>
      </c>
      <c r="AC64" s="226">
        <v>237.39977999999999</v>
      </c>
      <c r="AD64" s="226">
        <v>247.691193</v>
      </c>
      <c r="AE64" s="226">
        <v>258.43215900000001</v>
      </c>
      <c r="AF64" s="226">
        <v>269.61776700000001</v>
      </c>
      <c r="AG64" s="226">
        <v>281.12347399999999</v>
      </c>
      <c r="AH64" s="226">
        <v>293.153503</v>
      </c>
      <c r="AI64" s="226">
        <v>305.75912499999998</v>
      </c>
      <c r="AJ64" s="226">
        <v>318.928406</v>
      </c>
      <c r="AK64" s="222">
        <v>4.4290999999999997E-2</v>
      </c>
    </row>
    <row r="65" spans="1:37" ht="15" customHeight="1" x14ac:dyDescent="0.35">
      <c r="A65" s="251" t="s">
        <v>471</v>
      </c>
      <c r="B65" s="202" t="s">
        <v>451</v>
      </c>
      <c r="C65" s="226">
        <v>215.79698200000001</v>
      </c>
      <c r="D65" s="226">
        <v>222.85611</v>
      </c>
      <c r="E65" s="226">
        <v>231.70045500000001</v>
      </c>
      <c r="F65" s="226">
        <v>241.623245</v>
      </c>
      <c r="G65" s="226">
        <v>251.17692600000001</v>
      </c>
      <c r="H65" s="226">
        <v>260.69372600000003</v>
      </c>
      <c r="I65" s="226">
        <v>270.59234600000002</v>
      </c>
      <c r="J65" s="226">
        <v>280.86926299999999</v>
      </c>
      <c r="K65" s="226">
        <v>291.25045799999998</v>
      </c>
      <c r="L65" s="226">
        <v>301.77185100000003</v>
      </c>
      <c r="M65" s="226">
        <v>313.13647500000002</v>
      </c>
      <c r="N65" s="226">
        <v>324.044464</v>
      </c>
      <c r="O65" s="226">
        <v>335.52600100000001</v>
      </c>
      <c r="P65" s="226">
        <v>347.50656099999998</v>
      </c>
      <c r="Q65" s="226">
        <v>360.19039900000001</v>
      </c>
      <c r="R65" s="226">
        <v>373.22311400000001</v>
      </c>
      <c r="S65" s="226">
        <v>386.61947600000002</v>
      </c>
      <c r="T65" s="226">
        <v>400.74676499999998</v>
      </c>
      <c r="U65" s="226">
        <v>415.45938100000001</v>
      </c>
      <c r="V65" s="226">
        <v>430.69812000000002</v>
      </c>
      <c r="W65" s="226">
        <v>446.34957900000001</v>
      </c>
      <c r="X65" s="226">
        <v>462.03396600000002</v>
      </c>
      <c r="Y65" s="226">
        <v>478.310089</v>
      </c>
      <c r="Z65" s="226">
        <v>495.26681500000001</v>
      </c>
      <c r="AA65" s="226">
        <v>513.02496299999996</v>
      </c>
      <c r="AB65" s="226">
        <v>531.49218800000006</v>
      </c>
      <c r="AC65" s="226">
        <v>549.91064500000005</v>
      </c>
      <c r="AD65" s="226">
        <v>569.04339600000003</v>
      </c>
      <c r="AE65" s="226">
        <v>589.09387200000003</v>
      </c>
      <c r="AF65" s="226">
        <v>610.09033199999999</v>
      </c>
      <c r="AG65" s="226">
        <v>631.79480000000001</v>
      </c>
      <c r="AH65" s="226">
        <v>653.28149399999995</v>
      </c>
      <c r="AI65" s="226">
        <v>675.77673300000004</v>
      </c>
      <c r="AJ65" s="226">
        <v>699.33850099999995</v>
      </c>
      <c r="AK65" s="222">
        <v>3.6384E-2</v>
      </c>
    </row>
    <row r="66" spans="1:37" ht="15" customHeight="1" x14ac:dyDescent="0.35">
      <c r="A66" s="251" t="s">
        <v>472</v>
      </c>
      <c r="B66" s="202" t="s">
        <v>453</v>
      </c>
      <c r="C66" s="226">
        <v>95.118599000000003</v>
      </c>
      <c r="D66" s="226">
        <v>97.846687000000003</v>
      </c>
      <c r="E66" s="226">
        <v>100.682419</v>
      </c>
      <c r="F66" s="226">
        <v>103.710701</v>
      </c>
      <c r="G66" s="226">
        <v>106.549576</v>
      </c>
      <c r="H66" s="226">
        <v>109.315254</v>
      </c>
      <c r="I66" s="226">
        <v>112.113388</v>
      </c>
      <c r="J66" s="226">
        <v>114.947845</v>
      </c>
      <c r="K66" s="226">
        <v>117.822762</v>
      </c>
      <c r="L66" s="226">
        <v>120.79612</v>
      </c>
      <c r="M66" s="226">
        <v>123.98187299999999</v>
      </c>
      <c r="N66" s="226">
        <v>127.369682</v>
      </c>
      <c r="O66" s="226">
        <v>130.936249</v>
      </c>
      <c r="P66" s="226">
        <v>134.77981600000001</v>
      </c>
      <c r="Q66" s="226">
        <v>138.955994</v>
      </c>
      <c r="R66" s="226">
        <v>143.46545399999999</v>
      </c>
      <c r="S66" s="226">
        <v>148.185562</v>
      </c>
      <c r="T66" s="226">
        <v>153.03585799999999</v>
      </c>
      <c r="U66" s="226">
        <v>157.901917</v>
      </c>
      <c r="V66" s="226">
        <v>162.79087799999999</v>
      </c>
      <c r="W66" s="226">
        <v>167.82054099999999</v>
      </c>
      <c r="X66" s="226">
        <v>172.91130100000001</v>
      </c>
      <c r="Y66" s="226">
        <v>178.14144899999999</v>
      </c>
      <c r="Z66" s="226">
        <v>183.52276599999999</v>
      </c>
      <c r="AA66" s="226">
        <v>189.10673499999999</v>
      </c>
      <c r="AB66" s="226">
        <v>194.83521999999999</v>
      </c>
      <c r="AC66" s="226">
        <v>200.69708299999999</v>
      </c>
      <c r="AD66" s="226">
        <v>206.74331699999999</v>
      </c>
      <c r="AE66" s="226">
        <v>212.95225500000001</v>
      </c>
      <c r="AF66" s="226">
        <v>219.32229599999999</v>
      </c>
      <c r="AG66" s="226">
        <v>225.80538899999999</v>
      </c>
      <c r="AH66" s="226">
        <v>232.509018</v>
      </c>
      <c r="AI66" s="226">
        <v>239.516144</v>
      </c>
      <c r="AJ66" s="226">
        <v>246.925354</v>
      </c>
      <c r="AK66" s="222">
        <v>2.9350000000000001E-2</v>
      </c>
    </row>
    <row r="67" spans="1:37" ht="15" customHeight="1" x14ac:dyDescent="0.35">
      <c r="A67" s="251" t="s">
        <v>473</v>
      </c>
      <c r="B67" s="202" t="s">
        <v>455</v>
      </c>
      <c r="C67" s="226">
        <v>176.040817</v>
      </c>
      <c r="D67" s="226">
        <v>187.88426200000001</v>
      </c>
      <c r="E67" s="226">
        <v>199.942261</v>
      </c>
      <c r="F67" s="226">
        <v>212.15759299999999</v>
      </c>
      <c r="G67" s="226">
        <v>224.543533</v>
      </c>
      <c r="H67" s="226">
        <v>237.703217</v>
      </c>
      <c r="I67" s="226">
        <v>250.64794900000001</v>
      </c>
      <c r="J67" s="226">
        <v>264.20446800000002</v>
      </c>
      <c r="K67" s="226">
        <v>277.83682299999998</v>
      </c>
      <c r="L67" s="226">
        <v>291.30453499999999</v>
      </c>
      <c r="M67" s="226">
        <v>305.48318499999999</v>
      </c>
      <c r="N67" s="226">
        <v>320.60699499999998</v>
      </c>
      <c r="O67" s="226">
        <v>336.18023699999998</v>
      </c>
      <c r="P67" s="226">
        <v>351.88360599999999</v>
      </c>
      <c r="Q67" s="226">
        <v>367.93722500000001</v>
      </c>
      <c r="R67" s="226">
        <v>384.23156699999998</v>
      </c>
      <c r="S67" s="226">
        <v>401.432343</v>
      </c>
      <c r="T67" s="226">
        <v>419.06304899999998</v>
      </c>
      <c r="U67" s="226">
        <v>436.94097900000003</v>
      </c>
      <c r="V67" s="226">
        <v>455.21328699999998</v>
      </c>
      <c r="W67" s="226">
        <v>473.82257099999998</v>
      </c>
      <c r="X67" s="226">
        <v>492.93017600000002</v>
      </c>
      <c r="Y67" s="226">
        <v>512.53539999999998</v>
      </c>
      <c r="Z67" s="226">
        <v>532.29437299999995</v>
      </c>
      <c r="AA67" s="226">
        <v>553.242615</v>
      </c>
      <c r="AB67" s="226">
        <v>574.84411599999999</v>
      </c>
      <c r="AC67" s="226">
        <v>596.84942599999999</v>
      </c>
      <c r="AD67" s="226">
        <v>619.05206299999998</v>
      </c>
      <c r="AE67" s="226">
        <v>641.24395800000002</v>
      </c>
      <c r="AF67" s="226">
        <v>663.79254200000003</v>
      </c>
      <c r="AG67" s="226">
        <v>686.14794900000004</v>
      </c>
      <c r="AH67" s="226">
        <v>709.11914100000001</v>
      </c>
      <c r="AI67" s="226">
        <v>732.11102300000005</v>
      </c>
      <c r="AJ67" s="226">
        <v>754.67523200000005</v>
      </c>
      <c r="AK67" s="222">
        <v>4.4409999999999998E-2</v>
      </c>
    </row>
    <row r="68" spans="1:37" ht="15" customHeight="1" x14ac:dyDescent="0.35">
      <c r="A68" s="251" t="s">
        <v>474</v>
      </c>
      <c r="B68" s="202" t="s">
        <v>457</v>
      </c>
      <c r="C68" s="226">
        <v>161.211319</v>
      </c>
      <c r="D68" s="226">
        <v>165.939087</v>
      </c>
      <c r="E68" s="226">
        <v>169.742752</v>
      </c>
      <c r="F68" s="226">
        <v>172.58204699999999</v>
      </c>
      <c r="G68" s="226">
        <v>176.36325099999999</v>
      </c>
      <c r="H68" s="226">
        <v>179.997345</v>
      </c>
      <c r="I68" s="226">
        <v>183.68602000000001</v>
      </c>
      <c r="J68" s="226">
        <v>187.55969200000001</v>
      </c>
      <c r="K68" s="226">
        <v>191.397751</v>
      </c>
      <c r="L68" s="226">
        <v>195.15562399999999</v>
      </c>
      <c r="M68" s="226">
        <v>199.02731299999999</v>
      </c>
      <c r="N68" s="226">
        <v>203.08187899999999</v>
      </c>
      <c r="O68" s="226">
        <v>207.09146100000001</v>
      </c>
      <c r="P68" s="226">
        <v>210.86317399999999</v>
      </c>
      <c r="Q68" s="226">
        <v>214.42778000000001</v>
      </c>
      <c r="R68" s="226">
        <v>217.94426000000001</v>
      </c>
      <c r="S68" s="226">
        <v>221.65772999999999</v>
      </c>
      <c r="T68" s="226">
        <v>225.634018</v>
      </c>
      <c r="U68" s="226">
        <v>229.72219799999999</v>
      </c>
      <c r="V68" s="226">
        <v>233.70304899999999</v>
      </c>
      <c r="W68" s="226">
        <v>237.520096</v>
      </c>
      <c r="X68" s="226">
        <v>241.30320699999999</v>
      </c>
      <c r="Y68" s="226">
        <v>245.04724100000001</v>
      </c>
      <c r="Z68" s="226">
        <v>248.92063899999999</v>
      </c>
      <c r="AA68" s="226">
        <v>253.09451300000001</v>
      </c>
      <c r="AB68" s="226">
        <v>257.557098</v>
      </c>
      <c r="AC68" s="226">
        <v>262.22598299999999</v>
      </c>
      <c r="AD68" s="226">
        <v>266.96283</v>
      </c>
      <c r="AE68" s="226">
        <v>271.73251299999998</v>
      </c>
      <c r="AF68" s="226">
        <v>276.602417</v>
      </c>
      <c r="AG68" s="226">
        <v>281.55636600000003</v>
      </c>
      <c r="AH68" s="226">
        <v>286.68411300000002</v>
      </c>
      <c r="AI68" s="226">
        <v>292.10659800000002</v>
      </c>
      <c r="AJ68" s="226">
        <v>297.84021000000001</v>
      </c>
      <c r="AK68" s="222">
        <v>1.8447000000000002E-2</v>
      </c>
    </row>
    <row r="69" spans="1:37" ht="15" customHeight="1" x14ac:dyDescent="0.35">
      <c r="A69" s="251" t="s">
        <v>475</v>
      </c>
      <c r="B69" s="202" t="s">
        <v>459</v>
      </c>
      <c r="C69" s="226">
        <v>204.51063500000001</v>
      </c>
      <c r="D69" s="226">
        <v>217.66339099999999</v>
      </c>
      <c r="E69" s="226">
        <v>231.34333799999999</v>
      </c>
      <c r="F69" s="226">
        <v>245.45301799999999</v>
      </c>
      <c r="G69" s="226">
        <v>260.19894399999998</v>
      </c>
      <c r="H69" s="226">
        <v>275.93359400000003</v>
      </c>
      <c r="I69" s="226">
        <v>292.62792999999999</v>
      </c>
      <c r="J69" s="226">
        <v>310.16372699999999</v>
      </c>
      <c r="K69" s="226">
        <v>328.28649899999999</v>
      </c>
      <c r="L69" s="226">
        <v>346.88626099999999</v>
      </c>
      <c r="M69" s="226">
        <v>366.469177</v>
      </c>
      <c r="N69" s="226">
        <v>387.09594700000002</v>
      </c>
      <c r="O69" s="226">
        <v>408.385559</v>
      </c>
      <c r="P69" s="226">
        <v>430.37914999999998</v>
      </c>
      <c r="Q69" s="226">
        <v>453.08752399999997</v>
      </c>
      <c r="R69" s="226">
        <v>476.51119999999997</v>
      </c>
      <c r="S69" s="226">
        <v>501.06817599999999</v>
      </c>
      <c r="T69" s="226">
        <v>526.78076199999998</v>
      </c>
      <c r="U69" s="226">
        <v>553.39862100000005</v>
      </c>
      <c r="V69" s="226">
        <v>580.97082499999999</v>
      </c>
      <c r="W69" s="226">
        <v>609.56396500000005</v>
      </c>
      <c r="X69" s="226">
        <v>639.42773399999999</v>
      </c>
      <c r="Y69" s="226">
        <v>670.25793499999997</v>
      </c>
      <c r="Z69" s="226">
        <v>702.29882799999996</v>
      </c>
      <c r="AA69" s="226">
        <v>735.73443599999996</v>
      </c>
      <c r="AB69" s="226">
        <v>770.228027</v>
      </c>
      <c r="AC69" s="226">
        <v>805.97997999999995</v>
      </c>
      <c r="AD69" s="226">
        <v>842.91455099999996</v>
      </c>
      <c r="AE69" s="226">
        <v>881.32037400000002</v>
      </c>
      <c r="AF69" s="226">
        <v>920.88360599999999</v>
      </c>
      <c r="AG69" s="226">
        <v>961.17962599999998</v>
      </c>
      <c r="AH69" s="226">
        <v>1003.156982</v>
      </c>
      <c r="AI69" s="226">
        <v>1047.384644</v>
      </c>
      <c r="AJ69" s="226">
        <v>1093.1473390000001</v>
      </c>
      <c r="AK69" s="222">
        <v>5.1727000000000002E-2</v>
      </c>
    </row>
    <row r="70" spans="1:37" ht="15" customHeight="1" x14ac:dyDescent="0.35">
      <c r="A70" s="251" t="s">
        <v>476</v>
      </c>
      <c r="B70" s="202" t="s">
        <v>461</v>
      </c>
      <c r="C70" s="226">
        <v>89.902466000000004</v>
      </c>
      <c r="D70" s="226">
        <v>96.304382000000004</v>
      </c>
      <c r="E70" s="226">
        <v>102.749695</v>
      </c>
      <c r="F70" s="226">
        <v>109.353966</v>
      </c>
      <c r="G70" s="226">
        <v>116.084351</v>
      </c>
      <c r="H70" s="226">
        <v>123.163788</v>
      </c>
      <c r="I70" s="226">
        <v>130.821609</v>
      </c>
      <c r="J70" s="226">
        <v>139.068298</v>
      </c>
      <c r="K70" s="226">
        <v>147.71885700000001</v>
      </c>
      <c r="L70" s="226">
        <v>156.79333500000001</v>
      </c>
      <c r="M70" s="226">
        <v>166.39402799999999</v>
      </c>
      <c r="N70" s="226">
        <v>176.458054</v>
      </c>
      <c r="O70" s="226">
        <v>186.895782</v>
      </c>
      <c r="P70" s="226">
        <v>197.73135400000001</v>
      </c>
      <c r="Q70" s="226">
        <v>209.004166</v>
      </c>
      <c r="R70" s="226">
        <v>220.80561800000001</v>
      </c>
      <c r="S70" s="226">
        <v>233.229141</v>
      </c>
      <c r="T70" s="226">
        <v>246.215363</v>
      </c>
      <c r="U70" s="226">
        <v>259.715912</v>
      </c>
      <c r="V70" s="226">
        <v>273.83221400000002</v>
      </c>
      <c r="W70" s="226">
        <v>288.561127</v>
      </c>
      <c r="X70" s="226">
        <v>303.90481599999998</v>
      </c>
      <c r="Y70" s="226">
        <v>319.75491299999999</v>
      </c>
      <c r="Z70" s="226">
        <v>336.28152499999999</v>
      </c>
      <c r="AA70" s="226">
        <v>353.52212500000002</v>
      </c>
      <c r="AB70" s="226">
        <v>371.32028200000002</v>
      </c>
      <c r="AC70" s="226">
        <v>389.736176</v>
      </c>
      <c r="AD70" s="226">
        <v>408.70944200000002</v>
      </c>
      <c r="AE70" s="226">
        <v>428.36617999999999</v>
      </c>
      <c r="AF70" s="226">
        <v>448.604401</v>
      </c>
      <c r="AG70" s="226">
        <v>469.33193999999997</v>
      </c>
      <c r="AH70" s="226">
        <v>490.747589</v>
      </c>
      <c r="AI70" s="226">
        <v>513.05755599999998</v>
      </c>
      <c r="AJ70" s="226">
        <v>536.05590800000004</v>
      </c>
      <c r="AK70" s="222">
        <v>5.5113000000000002E-2</v>
      </c>
    </row>
    <row r="71" spans="1:37" ht="15" customHeight="1" x14ac:dyDescent="0.35">
      <c r="A71" s="251" t="s">
        <v>477</v>
      </c>
      <c r="B71" s="202" t="s">
        <v>463</v>
      </c>
      <c r="C71" s="226">
        <v>69.614326000000005</v>
      </c>
      <c r="D71" s="226">
        <v>71.800606000000002</v>
      </c>
      <c r="E71" s="226">
        <v>74.206481999999994</v>
      </c>
      <c r="F71" s="226">
        <v>76.822975</v>
      </c>
      <c r="G71" s="226">
        <v>79.711783999999994</v>
      </c>
      <c r="H71" s="226">
        <v>82.748016000000007</v>
      </c>
      <c r="I71" s="226">
        <v>85.712990000000005</v>
      </c>
      <c r="J71" s="226">
        <v>88.673218000000006</v>
      </c>
      <c r="K71" s="226">
        <v>91.603790000000004</v>
      </c>
      <c r="L71" s="226">
        <v>94.546486000000002</v>
      </c>
      <c r="M71" s="226">
        <v>97.572226999999998</v>
      </c>
      <c r="N71" s="226">
        <v>100.735817</v>
      </c>
      <c r="O71" s="226">
        <v>104.001839</v>
      </c>
      <c r="P71" s="226">
        <v>107.358345</v>
      </c>
      <c r="Q71" s="226">
        <v>110.74857299999999</v>
      </c>
      <c r="R71" s="226">
        <v>114.202972</v>
      </c>
      <c r="S71" s="226">
        <v>117.879616</v>
      </c>
      <c r="T71" s="226">
        <v>121.71281399999999</v>
      </c>
      <c r="U71" s="226">
        <v>125.63814499999999</v>
      </c>
      <c r="V71" s="226">
        <v>129.65415999999999</v>
      </c>
      <c r="W71" s="226">
        <v>133.811981</v>
      </c>
      <c r="X71" s="226">
        <v>138.09927400000001</v>
      </c>
      <c r="Y71" s="226">
        <v>142.50233499999999</v>
      </c>
      <c r="Z71" s="226">
        <v>147.048813</v>
      </c>
      <c r="AA71" s="226">
        <v>151.77882399999999</v>
      </c>
      <c r="AB71" s="226">
        <v>156.69103999999999</v>
      </c>
      <c r="AC71" s="226">
        <v>161.76298499999999</v>
      </c>
      <c r="AD71" s="226">
        <v>166.98239100000001</v>
      </c>
      <c r="AE71" s="226">
        <v>172.35853599999999</v>
      </c>
      <c r="AF71" s="226">
        <v>177.91421500000001</v>
      </c>
      <c r="AG71" s="226">
        <v>183.55723599999999</v>
      </c>
      <c r="AH71" s="226">
        <v>189.335037</v>
      </c>
      <c r="AI71" s="226">
        <v>195.21771200000001</v>
      </c>
      <c r="AJ71" s="226">
        <v>201.166687</v>
      </c>
      <c r="AK71" s="222">
        <v>3.2718999999999998E-2</v>
      </c>
    </row>
    <row r="73" spans="1:37" ht="15" customHeight="1" x14ac:dyDescent="0.35">
      <c r="B73" s="212" t="s">
        <v>478</v>
      </c>
    </row>
    <row r="74" spans="1:37" s="273" customFormat="1" ht="15" customHeight="1" x14ac:dyDescent="0.35">
      <c r="A74" s="271" t="s">
        <v>479</v>
      </c>
      <c r="B74" s="255" t="s">
        <v>410</v>
      </c>
      <c r="C74" s="272">
        <v>34.316971000000002</v>
      </c>
      <c r="D74" s="272">
        <v>34.648293000000002</v>
      </c>
      <c r="E74" s="272">
        <v>35.024445</v>
      </c>
      <c r="F74" s="272">
        <v>35.440758000000002</v>
      </c>
      <c r="G74" s="272">
        <v>35.108142999999998</v>
      </c>
      <c r="H74" s="272">
        <v>35.142937000000003</v>
      </c>
      <c r="I74" s="272">
        <v>35.519855</v>
      </c>
      <c r="J74" s="272">
        <v>35.833542000000001</v>
      </c>
      <c r="K74" s="272">
        <v>36.087555000000002</v>
      </c>
      <c r="L74" s="272">
        <v>36.130946999999999</v>
      </c>
      <c r="M74" s="272">
        <v>36.074615000000001</v>
      </c>
      <c r="N74" s="272">
        <v>36.169688999999998</v>
      </c>
      <c r="O74" s="272">
        <v>36.276919999999997</v>
      </c>
      <c r="P74" s="272">
        <v>36.561461999999999</v>
      </c>
      <c r="Q74" s="272">
        <v>36.822121000000003</v>
      </c>
      <c r="R74" s="272">
        <v>37.041415999999998</v>
      </c>
      <c r="S74" s="272">
        <v>37.319930999999997</v>
      </c>
      <c r="T74" s="272">
        <v>37.567036000000002</v>
      </c>
      <c r="U74" s="272">
        <v>37.770184</v>
      </c>
      <c r="V74" s="272">
        <v>37.998874999999998</v>
      </c>
      <c r="W74" s="272">
        <v>38.243271</v>
      </c>
      <c r="X74" s="272">
        <v>38.461266000000002</v>
      </c>
      <c r="Y74" s="272">
        <v>38.641711999999998</v>
      </c>
      <c r="Z74" s="272">
        <v>38.852454999999999</v>
      </c>
      <c r="AA74" s="272">
        <v>39.014774000000003</v>
      </c>
      <c r="AB74" s="272">
        <v>38.972732999999998</v>
      </c>
      <c r="AC74" s="272">
        <v>39.251961000000001</v>
      </c>
      <c r="AD74" s="272">
        <v>39.240775999999997</v>
      </c>
      <c r="AE74" s="272">
        <v>39.480815999999997</v>
      </c>
      <c r="AF74" s="272">
        <v>39.394114999999999</v>
      </c>
      <c r="AG74" s="272">
        <v>39.419665999999999</v>
      </c>
      <c r="AH74" s="272">
        <v>39.433632000000003</v>
      </c>
      <c r="AI74" s="272">
        <v>39.397224000000001</v>
      </c>
      <c r="AJ74" s="272">
        <v>39.362923000000002</v>
      </c>
      <c r="AK74" s="257">
        <v>3.9950000000000003E-3</v>
      </c>
    </row>
    <row r="75" spans="1:37" ht="15" customHeight="1" x14ac:dyDescent="0.35">
      <c r="A75" s="251" t="s">
        <v>480</v>
      </c>
      <c r="B75" s="202" t="s">
        <v>412</v>
      </c>
      <c r="C75" s="268">
        <v>0.75370800000000004</v>
      </c>
      <c r="D75" s="268">
        <v>0.77002599999999999</v>
      </c>
      <c r="E75" s="268">
        <v>0.78298599999999996</v>
      </c>
      <c r="F75" s="268">
        <v>0.79755500000000001</v>
      </c>
      <c r="G75" s="268">
        <v>0.81135100000000004</v>
      </c>
      <c r="H75" s="268">
        <v>0.82486499999999996</v>
      </c>
      <c r="I75" s="268">
        <v>0.83856699999999995</v>
      </c>
      <c r="J75" s="268">
        <v>0.85285200000000005</v>
      </c>
      <c r="K75" s="268">
        <v>0.86630200000000002</v>
      </c>
      <c r="L75" s="268">
        <v>0.879054</v>
      </c>
      <c r="M75" s="268">
        <v>0.89274600000000004</v>
      </c>
      <c r="N75" s="268">
        <v>0.90665600000000002</v>
      </c>
      <c r="O75" s="268">
        <v>0.92049800000000004</v>
      </c>
      <c r="P75" s="268">
        <v>0.93448900000000001</v>
      </c>
      <c r="Q75" s="268">
        <v>0.94806100000000004</v>
      </c>
      <c r="R75" s="268">
        <v>0.96203399999999994</v>
      </c>
      <c r="S75" s="268">
        <v>0.976877</v>
      </c>
      <c r="T75" s="268">
        <v>0.99214000000000002</v>
      </c>
      <c r="U75" s="268">
        <v>1.0072209999999999</v>
      </c>
      <c r="V75" s="268">
        <v>1.0218419999999999</v>
      </c>
      <c r="W75" s="268">
        <v>1.0366359999999999</v>
      </c>
      <c r="X75" s="268">
        <v>1.051768</v>
      </c>
      <c r="Y75" s="268">
        <v>1.066144</v>
      </c>
      <c r="Z75" s="268">
        <v>1.0804050000000001</v>
      </c>
      <c r="AA75" s="268">
        <v>1.0945240000000001</v>
      </c>
      <c r="AB75" s="268">
        <v>1.1085069999999999</v>
      </c>
      <c r="AC75" s="268">
        <v>1.122266</v>
      </c>
      <c r="AD75" s="268">
        <v>1.1355930000000001</v>
      </c>
      <c r="AE75" s="268">
        <v>1.1488989999999999</v>
      </c>
      <c r="AF75" s="268">
        <v>1.1620649999999999</v>
      </c>
      <c r="AG75" s="268">
        <v>1.1747909999999999</v>
      </c>
      <c r="AH75" s="268">
        <v>1.1873210000000001</v>
      </c>
      <c r="AI75" s="268">
        <v>1.199889</v>
      </c>
      <c r="AJ75" s="268">
        <v>1.21208</v>
      </c>
      <c r="AK75" s="222">
        <v>1.4278000000000001E-2</v>
      </c>
    </row>
    <row r="76" spans="1:37" ht="15" customHeight="1" x14ac:dyDescent="0.35">
      <c r="A76" s="251" t="s">
        <v>481</v>
      </c>
      <c r="B76" s="202" t="s">
        <v>414</v>
      </c>
      <c r="C76" s="268">
        <v>1.4155679999999999</v>
      </c>
      <c r="D76" s="268">
        <v>1.450148</v>
      </c>
      <c r="E76" s="268">
        <v>1.489239</v>
      </c>
      <c r="F76" s="268">
        <v>1.531326</v>
      </c>
      <c r="G76" s="268">
        <v>1.5743050000000001</v>
      </c>
      <c r="H76" s="268">
        <v>1.6189070000000001</v>
      </c>
      <c r="I76" s="268">
        <v>1.6632370000000001</v>
      </c>
      <c r="J76" s="268">
        <v>1.7081329999999999</v>
      </c>
      <c r="K76" s="268">
        <v>1.7503169999999999</v>
      </c>
      <c r="L76" s="268">
        <v>1.791131</v>
      </c>
      <c r="M76" s="268">
        <v>1.8328679999999999</v>
      </c>
      <c r="N76" s="268">
        <v>1.876004</v>
      </c>
      <c r="O76" s="268">
        <v>1.92045</v>
      </c>
      <c r="P76" s="268">
        <v>1.9653579999999999</v>
      </c>
      <c r="Q76" s="268">
        <v>2.0110570000000001</v>
      </c>
      <c r="R76" s="268">
        <v>2.056743</v>
      </c>
      <c r="S76" s="268">
        <v>2.1049060000000002</v>
      </c>
      <c r="T76" s="268">
        <v>2.1547559999999999</v>
      </c>
      <c r="U76" s="268">
        <v>2.204053</v>
      </c>
      <c r="V76" s="268">
        <v>2.2529560000000002</v>
      </c>
      <c r="W76" s="268">
        <v>2.3018930000000002</v>
      </c>
      <c r="X76" s="268">
        <v>2.351871</v>
      </c>
      <c r="Y76" s="268">
        <v>2.3997459999999999</v>
      </c>
      <c r="Z76" s="268">
        <v>2.4474119999999999</v>
      </c>
      <c r="AA76" s="268">
        <v>2.495403</v>
      </c>
      <c r="AB76" s="268">
        <v>2.54277</v>
      </c>
      <c r="AC76" s="268">
        <v>2.5899100000000002</v>
      </c>
      <c r="AD76" s="268">
        <v>2.6357210000000002</v>
      </c>
      <c r="AE76" s="268">
        <v>2.681435</v>
      </c>
      <c r="AF76" s="268">
        <v>2.726677</v>
      </c>
      <c r="AG76" s="268">
        <v>2.7698390000000002</v>
      </c>
      <c r="AH76" s="268">
        <v>2.8130519999999999</v>
      </c>
      <c r="AI76" s="268">
        <v>2.857507</v>
      </c>
      <c r="AJ76" s="268">
        <v>2.9016929999999999</v>
      </c>
      <c r="AK76" s="222">
        <v>2.1912999999999998E-2</v>
      </c>
    </row>
    <row r="77" spans="1:37" ht="15" customHeight="1" x14ac:dyDescent="0.35">
      <c r="A77" s="251" t="s">
        <v>482</v>
      </c>
      <c r="B77" s="202" t="s">
        <v>416</v>
      </c>
      <c r="C77" s="268">
        <v>3.1709779999999999</v>
      </c>
      <c r="D77" s="268">
        <v>3.2505299999999999</v>
      </c>
      <c r="E77" s="268">
        <v>3.3551989999999998</v>
      </c>
      <c r="F77" s="268">
        <v>3.4658519999999999</v>
      </c>
      <c r="G77" s="268">
        <v>3.5693380000000001</v>
      </c>
      <c r="H77" s="268">
        <v>3.670766</v>
      </c>
      <c r="I77" s="268">
        <v>3.7721909999999998</v>
      </c>
      <c r="J77" s="268">
        <v>3.873103</v>
      </c>
      <c r="K77" s="268">
        <v>3.9691719999999999</v>
      </c>
      <c r="L77" s="268">
        <v>4.060365</v>
      </c>
      <c r="M77" s="268">
        <v>4.1462649999999996</v>
      </c>
      <c r="N77" s="268">
        <v>4.2321689999999998</v>
      </c>
      <c r="O77" s="268">
        <v>4.3192219999999999</v>
      </c>
      <c r="P77" s="268">
        <v>4.4060899999999998</v>
      </c>
      <c r="Q77" s="268">
        <v>4.492076</v>
      </c>
      <c r="R77" s="268">
        <v>4.5758089999999996</v>
      </c>
      <c r="S77" s="268">
        <v>4.6624619999999997</v>
      </c>
      <c r="T77" s="268">
        <v>4.7510820000000002</v>
      </c>
      <c r="U77" s="268">
        <v>4.8391169999999999</v>
      </c>
      <c r="V77" s="268">
        <v>4.9276920000000004</v>
      </c>
      <c r="W77" s="268">
        <v>5.0156530000000004</v>
      </c>
      <c r="X77" s="268">
        <v>5.1052419999999996</v>
      </c>
      <c r="Y77" s="268">
        <v>5.1945410000000001</v>
      </c>
      <c r="Z77" s="268">
        <v>5.2841189999999996</v>
      </c>
      <c r="AA77" s="268">
        <v>5.3748149999999999</v>
      </c>
      <c r="AB77" s="268">
        <v>5.4629589999999997</v>
      </c>
      <c r="AC77" s="268">
        <v>5.5504530000000001</v>
      </c>
      <c r="AD77" s="268">
        <v>5.6376330000000001</v>
      </c>
      <c r="AE77" s="268">
        <v>5.7252070000000002</v>
      </c>
      <c r="AF77" s="268">
        <v>5.8132999999999999</v>
      </c>
      <c r="AG77" s="268">
        <v>5.8977130000000004</v>
      </c>
      <c r="AH77" s="268">
        <v>5.9832780000000003</v>
      </c>
      <c r="AI77" s="268">
        <v>6.0713270000000001</v>
      </c>
      <c r="AJ77" s="268">
        <v>6.1587990000000001</v>
      </c>
      <c r="AK77" s="222">
        <v>2.0171999999999999E-2</v>
      </c>
    </row>
    <row r="78" spans="1:37" ht="15" customHeight="1" x14ac:dyDescent="0.35">
      <c r="A78" s="251" t="s">
        <v>483</v>
      </c>
      <c r="B78" s="202" t="s">
        <v>418</v>
      </c>
      <c r="C78" s="268">
        <v>25.595106000000001</v>
      </c>
      <c r="D78" s="268">
        <v>26.174918999999999</v>
      </c>
      <c r="E78" s="268">
        <v>26.670190999999999</v>
      </c>
      <c r="F78" s="268">
        <v>27.128468000000002</v>
      </c>
      <c r="G78" s="268">
        <v>27.554001</v>
      </c>
      <c r="H78" s="268">
        <v>27.977789000000001</v>
      </c>
      <c r="I78" s="268">
        <v>28.40239</v>
      </c>
      <c r="J78" s="268">
        <v>28.843971</v>
      </c>
      <c r="K78" s="268">
        <v>29.279108000000001</v>
      </c>
      <c r="L78" s="268">
        <v>29.695179</v>
      </c>
      <c r="M78" s="268">
        <v>30.123127</v>
      </c>
      <c r="N78" s="268">
        <v>30.554107999999999</v>
      </c>
      <c r="O78" s="268">
        <v>30.977146000000001</v>
      </c>
      <c r="P78" s="268">
        <v>31.392838999999999</v>
      </c>
      <c r="Q78" s="268">
        <v>31.809977</v>
      </c>
      <c r="R78" s="268">
        <v>32.224196999999997</v>
      </c>
      <c r="S78" s="268">
        <v>32.646385000000002</v>
      </c>
      <c r="T78" s="268">
        <v>33.071663000000001</v>
      </c>
      <c r="U78" s="268">
        <v>33.491978000000003</v>
      </c>
      <c r="V78" s="268">
        <v>33.914397999999998</v>
      </c>
      <c r="W78" s="268">
        <v>34.335498999999999</v>
      </c>
      <c r="X78" s="268">
        <v>34.760238999999999</v>
      </c>
      <c r="Y78" s="268">
        <v>35.173617999999998</v>
      </c>
      <c r="Z78" s="268">
        <v>35.591034000000001</v>
      </c>
      <c r="AA78" s="268">
        <v>36.018191999999999</v>
      </c>
      <c r="AB78" s="268">
        <v>36.442157999999999</v>
      </c>
      <c r="AC78" s="268">
        <v>36.857562999999999</v>
      </c>
      <c r="AD78" s="268">
        <v>37.263649000000001</v>
      </c>
      <c r="AE78" s="268">
        <v>37.671463000000003</v>
      </c>
      <c r="AF78" s="268">
        <v>38.086570999999999</v>
      </c>
      <c r="AG78" s="268">
        <v>38.508147999999998</v>
      </c>
      <c r="AH78" s="268">
        <v>38.956600000000002</v>
      </c>
      <c r="AI78" s="268">
        <v>39.446635999999998</v>
      </c>
      <c r="AJ78" s="268">
        <v>39.963374999999999</v>
      </c>
      <c r="AK78" s="222">
        <v>1.3311999999999999E-2</v>
      </c>
    </row>
    <row r="79" spans="1:37" ht="15" customHeight="1" x14ac:dyDescent="0.35">
      <c r="A79" s="251" t="s">
        <v>484</v>
      </c>
      <c r="B79" s="202" t="s">
        <v>420</v>
      </c>
      <c r="C79" s="268">
        <v>2.0621450000000001</v>
      </c>
      <c r="D79" s="268">
        <v>2.130099</v>
      </c>
      <c r="E79" s="268">
        <v>2.207935</v>
      </c>
      <c r="F79" s="268">
        <v>2.2964869999999999</v>
      </c>
      <c r="G79" s="268">
        <v>2.3895</v>
      </c>
      <c r="H79" s="268">
        <v>2.4875430000000001</v>
      </c>
      <c r="I79" s="268">
        <v>2.5907930000000001</v>
      </c>
      <c r="J79" s="268">
        <v>2.6980420000000001</v>
      </c>
      <c r="K79" s="268">
        <v>2.8080569999999998</v>
      </c>
      <c r="L79" s="268">
        <v>2.9204110000000001</v>
      </c>
      <c r="M79" s="268">
        <v>3.0356749999999999</v>
      </c>
      <c r="N79" s="268">
        <v>3.1545339999999999</v>
      </c>
      <c r="O79" s="268">
        <v>3.2780499999999999</v>
      </c>
      <c r="P79" s="268">
        <v>3.4050720000000001</v>
      </c>
      <c r="Q79" s="268">
        <v>3.537814</v>
      </c>
      <c r="R79" s="268">
        <v>3.6734499999999999</v>
      </c>
      <c r="S79" s="268">
        <v>3.815474</v>
      </c>
      <c r="T79" s="268">
        <v>3.964658</v>
      </c>
      <c r="U79" s="268">
        <v>4.120171</v>
      </c>
      <c r="V79" s="268">
        <v>4.2820020000000003</v>
      </c>
      <c r="W79" s="268">
        <v>4.4496640000000003</v>
      </c>
      <c r="X79" s="268">
        <v>4.6233190000000004</v>
      </c>
      <c r="Y79" s="268">
        <v>4.8038689999999997</v>
      </c>
      <c r="Z79" s="268">
        <v>4.9913689999999997</v>
      </c>
      <c r="AA79" s="268">
        <v>5.1851839999999996</v>
      </c>
      <c r="AB79" s="268">
        <v>5.3847610000000001</v>
      </c>
      <c r="AC79" s="268">
        <v>5.5917159999999999</v>
      </c>
      <c r="AD79" s="268">
        <v>5.8066500000000003</v>
      </c>
      <c r="AE79" s="268">
        <v>6.0300479999999999</v>
      </c>
      <c r="AF79" s="268">
        <v>6.2616810000000003</v>
      </c>
      <c r="AG79" s="268">
        <v>6.4985489999999997</v>
      </c>
      <c r="AH79" s="268">
        <v>6.7452699999999997</v>
      </c>
      <c r="AI79" s="268">
        <v>7.0028759999999997</v>
      </c>
      <c r="AJ79" s="268">
        <v>7.2709460000000004</v>
      </c>
      <c r="AK79" s="222">
        <v>3.9112000000000001E-2</v>
      </c>
    </row>
    <row r="80" spans="1:37" ht="15" customHeight="1" x14ac:dyDescent="0.35">
      <c r="A80" s="251" t="s">
        <v>485</v>
      </c>
      <c r="B80" s="202" t="s">
        <v>422</v>
      </c>
      <c r="C80" s="268">
        <v>18.478783</v>
      </c>
      <c r="D80" s="268">
        <v>19.108788000000001</v>
      </c>
      <c r="E80" s="268">
        <v>19.930515</v>
      </c>
      <c r="F80" s="268">
        <v>20.846634000000002</v>
      </c>
      <c r="G80" s="268">
        <v>21.697514999999999</v>
      </c>
      <c r="H80" s="268">
        <v>22.509571000000001</v>
      </c>
      <c r="I80" s="268">
        <v>23.330083999999999</v>
      </c>
      <c r="J80" s="268">
        <v>24.156765</v>
      </c>
      <c r="K80" s="268">
        <v>24.958572</v>
      </c>
      <c r="L80" s="268">
        <v>25.747429</v>
      </c>
      <c r="M80" s="268">
        <v>26.587543</v>
      </c>
      <c r="N80" s="268">
        <v>27.342772</v>
      </c>
      <c r="O80" s="268">
        <v>28.119595</v>
      </c>
      <c r="P80" s="268">
        <v>28.908450999999999</v>
      </c>
      <c r="Q80" s="268">
        <v>29.730868999999998</v>
      </c>
      <c r="R80" s="268">
        <v>30.546288000000001</v>
      </c>
      <c r="S80" s="268">
        <v>31.355260999999999</v>
      </c>
      <c r="T80" s="268">
        <v>32.190024999999999</v>
      </c>
      <c r="U80" s="268">
        <v>33.035091000000001</v>
      </c>
      <c r="V80" s="268">
        <v>33.885261999999997</v>
      </c>
      <c r="W80" s="268">
        <v>34.727364000000001</v>
      </c>
      <c r="X80" s="268">
        <v>35.529136999999999</v>
      </c>
      <c r="Y80" s="268">
        <v>36.337212000000001</v>
      </c>
      <c r="Z80" s="268">
        <v>37.157093000000003</v>
      </c>
      <c r="AA80" s="268">
        <v>37.997242</v>
      </c>
      <c r="AB80" s="268">
        <v>38.846943000000003</v>
      </c>
      <c r="AC80" s="268">
        <v>39.647457000000003</v>
      </c>
      <c r="AD80" s="268">
        <v>40.456592999999998</v>
      </c>
      <c r="AE80" s="268">
        <v>41.287289000000001</v>
      </c>
      <c r="AF80" s="268">
        <v>42.139640999999997</v>
      </c>
      <c r="AG80" s="268">
        <v>42.993648999999998</v>
      </c>
      <c r="AH80" s="268">
        <v>43.785010999999997</v>
      </c>
      <c r="AI80" s="268">
        <v>44.597732999999998</v>
      </c>
      <c r="AJ80" s="268">
        <v>45.433075000000002</v>
      </c>
      <c r="AK80" s="222">
        <v>2.7435000000000001E-2</v>
      </c>
    </row>
    <row r="81" spans="1:37" ht="15" customHeight="1" x14ac:dyDescent="0.35">
      <c r="A81" s="251" t="s">
        <v>486</v>
      </c>
      <c r="B81" s="202" t="s">
        <v>424</v>
      </c>
      <c r="C81" s="268">
        <v>4.694439</v>
      </c>
      <c r="D81" s="268">
        <v>4.7983320000000003</v>
      </c>
      <c r="E81" s="268">
        <v>4.9032169999999997</v>
      </c>
      <c r="F81" s="268">
        <v>5.0134280000000002</v>
      </c>
      <c r="G81" s="268">
        <v>5.1071799999999996</v>
      </c>
      <c r="H81" s="268">
        <v>5.1915550000000001</v>
      </c>
      <c r="I81" s="268">
        <v>5.2724900000000003</v>
      </c>
      <c r="J81" s="268">
        <v>5.3503800000000004</v>
      </c>
      <c r="K81" s="268">
        <v>5.425306</v>
      </c>
      <c r="L81" s="268">
        <v>5.5005699999999997</v>
      </c>
      <c r="M81" s="268">
        <v>5.5815210000000004</v>
      </c>
      <c r="N81" s="268">
        <v>5.6671449999999997</v>
      </c>
      <c r="O81" s="268">
        <v>5.755871</v>
      </c>
      <c r="P81" s="268">
        <v>5.8519370000000004</v>
      </c>
      <c r="Q81" s="268">
        <v>5.9575339999999999</v>
      </c>
      <c r="R81" s="268">
        <v>6.0718769999999997</v>
      </c>
      <c r="S81" s="268">
        <v>6.1887869999999996</v>
      </c>
      <c r="T81" s="268">
        <v>6.3043870000000002</v>
      </c>
      <c r="U81" s="268">
        <v>6.4136499999999996</v>
      </c>
      <c r="V81" s="268">
        <v>6.5170969999999997</v>
      </c>
      <c r="W81" s="268">
        <v>6.6197619999999997</v>
      </c>
      <c r="X81" s="268">
        <v>6.7182919999999999</v>
      </c>
      <c r="Y81" s="268">
        <v>6.8158659999999998</v>
      </c>
      <c r="Z81" s="268">
        <v>6.9128350000000003</v>
      </c>
      <c r="AA81" s="268">
        <v>7.0110510000000001</v>
      </c>
      <c r="AB81" s="268">
        <v>7.1080860000000001</v>
      </c>
      <c r="AC81" s="268">
        <v>7.2034849999999997</v>
      </c>
      <c r="AD81" s="268">
        <v>7.2989990000000002</v>
      </c>
      <c r="AE81" s="268">
        <v>7.3936970000000004</v>
      </c>
      <c r="AF81" s="268">
        <v>7.487438</v>
      </c>
      <c r="AG81" s="268">
        <v>7.5784570000000002</v>
      </c>
      <c r="AH81" s="268">
        <v>7.6703419999999998</v>
      </c>
      <c r="AI81" s="268">
        <v>7.7655750000000001</v>
      </c>
      <c r="AJ81" s="268">
        <v>7.8669570000000002</v>
      </c>
      <c r="AK81" s="222">
        <v>1.5570000000000001E-2</v>
      </c>
    </row>
    <row r="82" spans="1:37" ht="15" customHeight="1" x14ac:dyDescent="0.35">
      <c r="A82" s="251" t="s">
        <v>487</v>
      </c>
      <c r="B82" s="202" t="s">
        <v>426</v>
      </c>
      <c r="C82" s="268">
        <v>23.725684999999999</v>
      </c>
      <c r="D82" s="268">
        <v>25.187897</v>
      </c>
      <c r="E82" s="268">
        <v>26.657378999999999</v>
      </c>
      <c r="F82" s="268">
        <v>28.126041000000001</v>
      </c>
      <c r="G82" s="268">
        <v>29.595427999999998</v>
      </c>
      <c r="H82" s="268">
        <v>31.145363</v>
      </c>
      <c r="I82" s="268">
        <v>32.643481999999999</v>
      </c>
      <c r="J82" s="268">
        <v>34.198867999999997</v>
      </c>
      <c r="K82" s="268">
        <v>35.740341000000001</v>
      </c>
      <c r="L82" s="268">
        <v>37.236930999999998</v>
      </c>
      <c r="M82" s="268">
        <v>38.801521000000001</v>
      </c>
      <c r="N82" s="268">
        <v>40.462192999999999</v>
      </c>
      <c r="O82" s="268">
        <v>42.153984000000001</v>
      </c>
      <c r="P82" s="268">
        <v>43.835898999999998</v>
      </c>
      <c r="Q82" s="268">
        <v>45.535263</v>
      </c>
      <c r="R82" s="268">
        <v>47.237904</v>
      </c>
      <c r="S82" s="268">
        <v>49.025143</v>
      </c>
      <c r="T82" s="268">
        <v>50.836815000000001</v>
      </c>
      <c r="U82" s="268">
        <v>52.649979000000002</v>
      </c>
      <c r="V82" s="268">
        <v>54.481960000000001</v>
      </c>
      <c r="W82" s="268">
        <v>56.325248999999999</v>
      </c>
      <c r="X82" s="268">
        <v>58.198360000000001</v>
      </c>
      <c r="Y82" s="268">
        <v>60.100273000000001</v>
      </c>
      <c r="Z82" s="268">
        <v>61.989882999999999</v>
      </c>
      <c r="AA82" s="268">
        <v>63.987166999999999</v>
      </c>
      <c r="AB82" s="268">
        <v>66.027809000000005</v>
      </c>
      <c r="AC82" s="268">
        <v>68.082069000000004</v>
      </c>
      <c r="AD82" s="268">
        <v>70.125870000000006</v>
      </c>
      <c r="AE82" s="268">
        <v>72.135658000000006</v>
      </c>
      <c r="AF82" s="268">
        <v>74.152901</v>
      </c>
      <c r="AG82" s="268">
        <v>76.116073999999998</v>
      </c>
      <c r="AH82" s="268">
        <v>78.115120000000005</v>
      </c>
      <c r="AI82" s="268">
        <v>80.083847000000006</v>
      </c>
      <c r="AJ82" s="268">
        <v>81.973838999999998</v>
      </c>
      <c r="AK82" s="222">
        <v>3.7565000000000001E-2</v>
      </c>
    </row>
    <row r="83" spans="1:37" ht="15" customHeight="1" x14ac:dyDescent="0.35">
      <c r="A83" s="251" t="s">
        <v>488</v>
      </c>
      <c r="B83" s="202" t="s">
        <v>428</v>
      </c>
      <c r="C83" s="268">
        <v>7.0896739999999996</v>
      </c>
      <c r="D83" s="268">
        <v>7.2351369999999999</v>
      </c>
      <c r="E83" s="268">
        <v>7.3321579999999997</v>
      </c>
      <c r="F83" s="268">
        <v>7.3807669999999996</v>
      </c>
      <c r="G83" s="268">
        <v>7.469506</v>
      </c>
      <c r="H83" s="268">
        <v>7.54786</v>
      </c>
      <c r="I83" s="268">
        <v>7.6250819999999999</v>
      </c>
      <c r="J83" s="268">
        <v>7.7068190000000003</v>
      </c>
      <c r="K83" s="268">
        <v>7.7833220000000001</v>
      </c>
      <c r="L83" s="268">
        <v>7.8528460000000004</v>
      </c>
      <c r="M83" s="268">
        <v>7.9237229999999998</v>
      </c>
      <c r="N83" s="268">
        <v>7.9986689999999996</v>
      </c>
      <c r="O83" s="268">
        <v>8.0681820000000002</v>
      </c>
      <c r="P83" s="268">
        <v>8.1246799999999997</v>
      </c>
      <c r="Q83" s="268">
        <v>8.1698520000000006</v>
      </c>
      <c r="R83" s="268">
        <v>8.2103059999999992</v>
      </c>
      <c r="S83" s="268">
        <v>8.2556069999999995</v>
      </c>
      <c r="T83" s="268">
        <v>8.3079959999999993</v>
      </c>
      <c r="U83" s="268">
        <v>8.3614829999999998</v>
      </c>
      <c r="V83" s="268">
        <v>8.4078800000000005</v>
      </c>
      <c r="W83" s="268">
        <v>8.4453700000000005</v>
      </c>
      <c r="X83" s="268">
        <v>8.4789130000000004</v>
      </c>
      <c r="Y83" s="268">
        <v>8.5084350000000004</v>
      </c>
      <c r="Z83" s="268">
        <v>8.5399329999999996</v>
      </c>
      <c r="AA83" s="268">
        <v>8.5791710000000005</v>
      </c>
      <c r="AB83" s="268">
        <v>8.6253849999999996</v>
      </c>
      <c r="AC83" s="268">
        <v>8.6754750000000005</v>
      </c>
      <c r="AD83" s="268">
        <v>8.7246649999999999</v>
      </c>
      <c r="AE83" s="268">
        <v>8.7717849999999995</v>
      </c>
      <c r="AF83" s="268">
        <v>8.8190410000000004</v>
      </c>
      <c r="AG83" s="268">
        <v>8.8658599999999996</v>
      </c>
      <c r="AH83" s="268">
        <v>8.9150109999999998</v>
      </c>
      <c r="AI83" s="268">
        <v>8.9700699999999998</v>
      </c>
      <c r="AJ83" s="268">
        <v>9.0312409999999996</v>
      </c>
      <c r="AK83" s="222">
        <v>6.953E-3</v>
      </c>
    </row>
    <row r="84" spans="1:37" ht="15" customHeight="1" x14ac:dyDescent="0.35">
      <c r="A84" s="251" t="s">
        <v>489</v>
      </c>
      <c r="B84" s="202" t="s">
        <v>430</v>
      </c>
      <c r="C84" s="268">
        <v>7.8964829999999999</v>
      </c>
      <c r="D84" s="268">
        <v>8.2764959999999999</v>
      </c>
      <c r="E84" s="268">
        <v>8.6659769999999998</v>
      </c>
      <c r="F84" s="268">
        <v>9.0610789999999994</v>
      </c>
      <c r="G84" s="268">
        <v>9.4686160000000008</v>
      </c>
      <c r="H84" s="268">
        <v>9.9002219999999994</v>
      </c>
      <c r="I84" s="268">
        <v>10.354013</v>
      </c>
      <c r="J84" s="268">
        <v>10.825163999999999</v>
      </c>
      <c r="K84" s="268">
        <v>11.304501999999999</v>
      </c>
      <c r="L84" s="268">
        <v>11.787844</v>
      </c>
      <c r="M84" s="268">
        <v>12.291553</v>
      </c>
      <c r="N84" s="268">
        <v>12.816774000000001</v>
      </c>
      <c r="O84" s="268">
        <v>13.350498</v>
      </c>
      <c r="P84" s="268">
        <v>13.893568999999999</v>
      </c>
      <c r="Q84" s="268">
        <v>14.445759000000001</v>
      </c>
      <c r="R84" s="268">
        <v>15.006712</v>
      </c>
      <c r="S84" s="268">
        <v>15.588753000000001</v>
      </c>
      <c r="T84" s="268">
        <v>16.191690000000001</v>
      </c>
      <c r="U84" s="268">
        <v>16.807162999999999</v>
      </c>
      <c r="V84" s="268">
        <v>17.435986</v>
      </c>
      <c r="W84" s="268">
        <v>18.079529000000001</v>
      </c>
      <c r="X84" s="268">
        <v>18.74436</v>
      </c>
      <c r="Y84" s="268">
        <v>19.420836999999999</v>
      </c>
      <c r="Z84" s="268">
        <v>20.115316</v>
      </c>
      <c r="AA84" s="268">
        <v>20.832128999999998</v>
      </c>
      <c r="AB84" s="268">
        <v>21.561002999999999</v>
      </c>
      <c r="AC84" s="268">
        <v>22.306819999999998</v>
      </c>
      <c r="AD84" s="268">
        <v>23.066731999999998</v>
      </c>
      <c r="AE84" s="268">
        <v>23.847816000000002</v>
      </c>
      <c r="AF84" s="268">
        <v>24.640730000000001</v>
      </c>
      <c r="AG84" s="268">
        <v>25.433648999999999</v>
      </c>
      <c r="AH84" s="268">
        <v>26.251083000000001</v>
      </c>
      <c r="AI84" s="268">
        <v>27.106677999999999</v>
      </c>
      <c r="AJ84" s="268">
        <v>27.980646</v>
      </c>
      <c r="AK84" s="222">
        <v>3.8799E-2</v>
      </c>
    </row>
    <row r="85" spans="1:37" ht="15" customHeight="1" x14ac:dyDescent="0.35">
      <c r="A85" s="251" t="s">
        <v>490</v>
      </c>
      <c r="B85" s="202" t="s">
        <v>432</v>
      </c>
      <c r="C85" s="268">
        <v>10.781679</v>
      </c>
      <c r="D85" s="268">
        <v>11.545456</v>
      </c>
      <c r="E85" s="268">
        <v>12.309267999999999</v>
      </c>
      <c r="F85" s="268">
        <v>13.087329</v>
      </c>
      <c r="G85" s="268">
        <v>13.875422</v>
      </c>
      <c r="H85" s="268">
        <v>14.700673999999999</v>
      </c>
      <c r="I85" s="268">
        <v>15.590619</v>
      </c>
      <c r="J85" s="268">
        <v>16.545801000000001</v>
      </c>
      <c r="K85" s="268">
        <v>17.543075999999999</v>
      </c>
      <c r="L85" s="268">
        <v>18.584382999999999</v>
      </c>
      <c r="M85" s="268">
        <v>19.681457999999999</v>
      </c>
      <c r="N85" s="268">
        <v>20.826117</v>
      </c>
      <c r="O85" s="268">
        <v>22.007114000000001</v>
      </c>
      <c r="P85" s="268">
        <v>23.226868</v>
      </c>
      <c r="Q85" s="268">
        <v>24.489581999999999</v>
      </c>
      <c r="R85" s="268">
        <v>25.805499999999999</v>
      </c>
      <c r="S85" s="268">
        <v>27.184977</v>
      </c>
      <c r="T85" s="268">
        <v>28.620296</v>
      </c>
      <c r="U85" s="268">
        <v>30.105160000000001</v>
      </c>
      <c r="V85" s="268">
        <v>31.650746999999999</v>
      </c>
      <c r="W85" s="268">
        <v>33.255961999999997</v>
      </c>
      <c r="X85" s="268">
        <v>34.920344999999998</v>
      </c>
      <c r="Y85" s="268">
        <v>36.630684000000002</v>
      </c>
      <c r="Z85" s="268">
        <v>38.405914000000003</v>
      </c>
      <c r="AA85" s="268">
        <v>40.249541999999998</v>
      </c>
      <c r="AB85" s="268">
        <v>42.142937000000003</v>
      </c>
      <c r="AC85" s="268">
        <v>44.092269999999999</v>
      </c>
      <c r="AD85" s="268">
        <v>46.090057000000002</v>
      </c>
      <c r="AE85" s="268">
        <v>48.149883000000003</v>
      </c>
      <c r="AF85" s="268">
        <v>50.259529000000001</v>
      </c>
      <c r="AG85" s="268">
        <v>52.408034999999998</v>
      </c>
      <c r="AH85" s="268">
        <v>54.617080999999999</v>
      </c>
      <c r="AI85" s="268">
        <v>56.908760000000001</v>
      </c>
      <c r="AJ85" s="268">
        <v>59.259312000000001</v>
      </c>
      <c r="AK85" s="222">
        <v>5.2442000000000003E-2</v>
      </c>
    </row>
    <row r="86" spans="1:37" ht="15" customHeight="1" x14ac:dyDescent="0.35">
      <c r="A86" s="251" t="s">
        <v>491</v>
      </c>
      <c r="B86" s="202" t="s">
        <v>434</v>
      </c>
      <c r="C86" s="268">
        <v>1.417886</v>
      </c>
      <c r="D86" s="268">
        <v>1.4513480000000001</v>
      </c>
      <c r="E86" s="268">
        <v>1.488812</v>
      </c>
      <c r="F86" s="268">
        <v>1.5298369999999999</v>
      </c>
      <c r="G86" s="268">
        <v>1.5755060000000001</v>
      </c>
      <c r="H86" s="268">
        <v>1.6229750000000001</v>
      </c>
      <c r="I86" s="268">
        <v>1.667611</v>
      </c>
      <c r="J86" s="268">
        <v>1.710879</v>
      </c>
      <c r="K86" s="268">
        <v>1.7522949999999999</v>
      </c>
      <c r="L86" s="268">
        <v>1.792756</v>
      </c>
      <c r="M86" s="268">
        <v>1.833677</v>
      </c>
      <c r="N86" s="268">
        <v>1.8760749999999999</v>
      </c>
      <c r="O86" s="268">
        <v>1.919206</v>
      </c>
      <c r="P86" s="268">
        <v>1.96279</v>
      </c>
      <c r="Q86" s="268">
        <v>2.0057079999999998</v>
      </c>
      <c r="R86" s="268">
        <v>2.0485229999999999</v>
      </c>
      <c r="S86" s="268">
        <v>2.0941169999999998</v>
      </c>
      <c r="T86" s="268">
        <v>2.141178</v>
      </c>
      <c r="U86" s="268">
        <v>2.188463</v>
      </c>
      <c r="V86" s="268">
        <v>2.2359079999999998</v>
      </c>
      <c r="W86" s="268">
        <v>2.2843740000000001</v>
      </c>
      <c r="X86" s="268">
        <v>2.33358</v>
      </c>
      <c r="Y86" s="268">
        <v>2.383232</v>
      </c>
      <c r="Z86" s="268">
        <v>2.433751</v>
      </c>
      <c r="AA86" s="268">
        <v>2.485744</v>
      </c>
      <c r="AB86" s="268">
        <v>2.5390990000000002</v>
      </c>
      <c r="AC86" s="268">
        <v>2.5933630000000001</v>
      </c>
      <c r="AD86" s="268">
        <v>2.648279</v>
      </c>
      <c r="AE86" s="268">
        <v>2.7039409999999999</v>
      </c>
      <c r="AF86" s="268">
        <v>2.760643</v>
      </c>
      <c r="AG86" s="268">
        <v>2.8168869999999999</v>
      </c>
      <c r="AH86" s="268">
        <v>2.8733810000000002</v>
      </c>
      <c r="AI86" s="268">
        <v>2.9296319999999998</v>
      </c>
      <c r="AJ86" s="268">
        <v>2.9850400000000001</v>
      </c>
      <c r="AK86" s="222">
        <v>2.2790999999999999E-2</v>
      </c>
    </row>
    <row r="87" spans="1:37" ht="15" customHeight="1" x14ac:dyDescent="0.35">
      <c r="A87" s="251" t="s">
        <v>492</v>
      </c>
      <c r="B87" s="202" t="s">
        <v>493</v>
      </c>
      <c r="C87" s="268">
        <v>141.399124</v>
      </c>
      <c r="D87" s="268">
        <v>146.027466</v>
      </c>
      <c r="E87" s="268">
        <v>150.817307</v>
      </c>
      <c r="F87" s="268">
        <v>155.70555100000001</v>
      </c>
      <c r="G87" s="268">
        <v>159.795807</v>
      </c>
      <c r="H87" s="268">
        <v>164.34103400000001</v>
      </c>
      <c r="I87" s="268">
        <v>169.270432</v>
      </c>
      <c r="J87" s="268">
        <v>174.30432099999999</v>
      </c>
      <c r="K87" s="268">
        <v>179.26792900000001</v>
      </c>
      <c r="L87" s="268">
        <v>183.979828</v>
      </c>
      <c r="M87" s="268">
        <v>188.80628999999999</v>
      </c>
      <c r="N87" s="268">
        <v>193.88288900000001</v>
      </c>
      <c r="O87" s="268">
        <v>199.06672699999999</v>
      </c>
      <c r="P87" s="268">
        <v>204.46949799999999</v>
      </c>
      <c r="Q87" s="268">
        <v>209.955658</v>
      </c>
      <c r="R87" s="268">
        <v>215.46075400000001</v>
      </c>
      <c r="S87" s="268">
        <v>221.21867399999999</v>
      </c>
      <c r="T87" s="268">
        <v>227.09373500000001</v>
      </c>
      <c r="U87" s="268">
        <v>232.99369799999999</v>
      </c>
      <c r="V87" s="268">
        <v>239.01260400000001</v>
      </c>
      <c r="W87" s="268">
        <v>245.120239</v>
      </c>
      <c r="X87" s="268">
        <v>251.276703</v>
      </c>
      <c r="Y87" s="268">
        <v>257.47619600000002</v>
      </c>
      <c r="Z87" s="268">
        <v>263.801514</v>
      </c>
      <c r="AA87" s="268">
        <v>270.32492100000002</v>
      </c>
      <c r="AB87" s="268">
        <v>276.76513699999998</v>
      </c>
      <c r="AC87" s="268">
        <v>283.56478900000002</v>
      </c>
      <c r="AD87" s="268">
        <v>290.13122600000003</v>
      </c>
      <c r="AE87" s="268">
        <v>297.02792399999998</v>
      </c>
      <c r="AF87" s="268">
        <v>303.70434599999999</v>
      </c>
      <c r="AG87" s="268">
        <v>310.48132299999997</v>
      </c>
      <c r="AH87" s="268">
        <v>317.346161</v>
      </c>
      <c r="AI87" s="268">
        <v>324.337738</v>
      </c>
      <c r="AJ87" s="268">
        <v>331.399902</v>
      </c>
      <c r="AK87" s="222">
        <v>2.5940999999999999E-2</v>
      </c>
    </row>
    <row r="89" spans="1:37" ht="15" customHeight="1" x14ac:dyDescent="0.35">
      <c r="B89" s="212" t="s">
        <v>494</v>
      </c>
    </row>
    <row r="90" spans="1:37" ht="15" customHeight="1" x14ac:dyDescent="0.35">
      <c r="A90" s="251" t="s">
        <v>495</v>
      </c>
      <c r="B90" s="202" t="s">
        <v>496</v>
      </c>
      <c r="C90" s="226">
        <v>1173.553467</v>
      </c>
      <c r="D90" s="226">
        <v>1188.868774</v>
      </c>
      <c r="E90" s="226">
        <v>1213.58313</v>
      </c>
      <c r="F90" s="226">
        <v>1235.7581789999999</v>
      </c>
      <c r="G90" s="226">
        <v>1255.533447</v>
      </c>
      <c r="H90" s="226">
        <v>1273.864746</v>
      </c>
      <c r="I90" s="226">
        <v>1293.1209719999999</v>
      </c>
      <c r="J90" s="226">
        <v>1313.797607</v>
      </c>
      <c r="K90" s="226">
        <v>1336.561279</v>
      </c>
      <c r="L90" s="226">
        <v>1360.685303</v>
      </c>
      <c r="M90" s="226">
        <v>1384.1838379999999</v>
      </c>
      <c r="N90" s="226">
        <v>1413.325073</v>
      </c>
      <c r="O90" s="226">
        <v>1439.089111</v>
      </c>
      <c r="P90" s="226">
        <v>1464.7561040000001</v>
      </c>
      <c r="Q90" s="226">
        <v>1491.255737</v>
      </c>
      <c r="R90" s="226">
        <v>1517.909302</v>
      </c>
      <c r="S90" s="226">
        <v>1544.9697269999999</v>
      </c>
      <c r="T90" s="226">
        <v>1572.876587</v>
      </c>
      <c r="U90" s="226">
        <v>1600.8291019999999</v>
      </c>
      <c r="V90" s="226">
        <v>1628.642212</v>
      </c>
      <c r="W90" s="226">
        <v>1656.959106</v>
      </c>
      <c r="X90" s="226">
        <v>1686.0645750000001</v>
      </c>
      <c r="Y90" s="226">
        <v>1715.3378909999999</v>
      </c>
      <c r="Z90" s="226">
        <v>1745.1475829999999</v>
      </c>
      <c r="AA90" s="226">
        <v>1774.8900149999999</v>
      </c>
      <c r="AB90" s="226">
        <v>1805.456543</v>
      </c>
      <c r="AC90" s="226">
        <v>1836.7897949999999</v>
      </c>
      <c r="AD90" s="226">
        <v>1868.791504</v>
      </c>
      <c r="AE90" s="226">
        <v>1901.8862300000001</v>
      </c>
      <c r="AF90" s="226">
        <v>1935.8135990000001</v>
      </c>
      <c r="AG90" s="226">
        <v>1970.7146</v>
      </c>
      <c r="AH90" s="226">
        <v>2005.9567870000001</v>
      </c>
      <c r="AI90" s="226">
        <v>2040.9736330000001</v>
      </c>
      <c r="AJ90" s="226">
        <v>2075.530029</v>
      </c>
      <c r="AK90" s="222">
        <v>1.7565000000000001E-2</v>
      </c>
    </row>
    <row r="91" spans="1:37" ht="15" customHeight="1" x14ac:dyDescent="0.35">
      <c r="A91" s="251" t="s">
        <v>497</v>
      </c>
      <c r="B91" s="202" t="s">
        <v>498</v>
      </c>
      <c r="C91" s="226">
        <v>768.99224900000002</v>
      </c>
      <c r="D91" s="226">
        <v>778.29852300000005</v>
      </c>
      <c r="E91" s="226">
        <v>793.66339100000005</v>
      </c>
      <c r="F91" s="226">
        <v>807.41357400000004</v>
      </c>
      <c r="G91" s="226">
        <v>819.61895800000002</v>
      </c>
      <c r="H91" s="226">
        <v>830.89221199999997</v>
      </c>
      <c r="I91" s="226">
        <v>842.75421100000005</v>
      </c>
      <c r="J91" s="226">
        <v>855.51806599999998</v>
      </c>
      <c r="K91" s="226">
        <v>869.60705600000006</v>
      </c>
      <c r="L91" s="226">
        <v>884.54925500000002</v>
      </c>
      <c r="M91" s="226">
        <v>899.06225600000005</v>
      </c>
      <c r="N91" s="226">
        <v>917.16955600000006</v>
      </c>
      <c r="O91" s="226">
        <v>933.07238800000005</v>
      </c>
      <c r="P91" s="226">
        <v>948.87652600000001</v>
      </c>
      <c r="Q91" s="226">
        <v>965.17724599999997</v>
      </c>
      <c r="R91" s="226">
        <v>981.53637700000002</v>
      </c>
      <c r="S91" s="226">
        <v>998.11395300000004</v>
      </c>
      <c r="T91" s="226">
        <v>1015.188599</v>
      </c>
      <c r="U91" s="226">
        <v>1032.246216</v>
      </c>
      <c r="V91" s="226">
        <v>1049.1663820000001</v>
      </c>
      <c r="W91" s="226">
        <v>1066.3585210000001</v>
      </c>
      <c r="X91" s="226">
        <v>1084.0036620000001</v>
      </c>
      <c r="Y91" s="226">
        <v>1101.696655</v>
      </c>
      <c r="Z91" s="226">
        <v>1119.6716309999999</v>
      </c>
      <c r="AA91" s="226">
        <v>1137.778442</v>
      </c>
      <c r="AB91" s="226">
        <v>1156.3321530000001</v>
      </c>
      <c r="AC91" s="226">
        <v>1175.294189</v>
      </c>
      <c r="AD91" s="226">
        <v>1194.599487</v>
      </c>
      <c r="AE91" s="226">
        <v>1214.5164789999999</v>
      </c>
      <c r="AF91" s="226">
        <v>1234.876587</v>
      </c>
      <c r="AG91" s="226">
        <v>1255.7670900000001</v>
      </c>
      <c r="AH91" s="226">
        <v>1276.783203</v>
      </c>
      <c r="AI91" s="226">
        <v>1297.5631100000001</v>
      </c>
      <c r="AJ91" s="226">
        <v>1318.0313719999999</v>
      </c>
      <c r="AK91" s="222">
        <v>1.6598000000000002E-2</v>
      </c>
    </row>
    <row r="92" spans="1:37" ht="15" customHeight="1" x14ac:dyDescent="0.35">
      <c r="A92" s="251" t="s">
        <v>499</v>
      </c>
      <c r="B92" s="202" t="s">
        <v>500</v>
      </c>
      <c r="C92" s="226">
        <v>294.35830700000002</v>
      </c>
      <c r="D92" s="226">
        <v>301.54443400000002</v>
      </c>
      <c r="E92" s="226">
        <v>311.27212500000002</v>
      </c>
      <c r="F92" s="226">
        <v>320.337311</v>
      </c>
      <c r="G92" s="226">
        <v>328.77761800000002</v>
      </c>
      <c r="H92" s="226">
        <v>336.84301799999997</v>
      </c>
      <c r="I92" s="226">
        <v>345.18457000000001</v>
      </c>
      <c r="J92" s="226">
        <v>353.95077500000002</v>
      </c>
      <c r="K92" s="226">
        <v>363.34167500000001</v>
      </c>
      <c r="L92" s="226">
        <v>373.16699199999999</v>
      </c>
      <c r="M92" s="226">
        <v>382.87454200000002</v>
      </c>
      <c r="N92" s="226">
        <v>394.25906400000002</v>
      </c>
      <c r="O92" s="226">
        <v>404.75292999999999</v>
      </c>
      <c r="P92" s="226">
        <v>415.28949</v>
      </c>
      <c r="Q92" s="226">
        <v>426.14044200000001</v>
      </c>
      <c r="R92" s="226">
        <v>437.11175500000002</v>
      </c>
      <c r="S92" s="226">
        <v>448.27981599999998</v>
      </c>
      <c r="T92" s="226">
        <v>459.77868699999999</v>
      </c>
      <c r="U92" s="226">
        <v>471.37286399999999</v>
      </c>
      <c r="V92" s="226">
        <v>483.00692700000002</v>
      </c>
      <c r="W92" s="226">
        <v>494.87606799999998</v>
      </c>
      <c r="X92" s="226">
        <v>507.06970200000001</v>
      </c>
      <c r="Y92" s="226">
        <v>519.40795900000001</v>
      </c>
      <c r="Z92" s="226">
        <v>532.00561500000003</v>
      </c>
      <c r="AA92" s="226">
        <v>544.22540300000003</v>
      </c>
      <c r="AB92" s="226">
        <v>556.80426</v>
      </c>
      <c r="AC92" s="226">
        <v>569.72760000000005</v>
      </c>
      <c r="AD92" s="226">
        <v>582.96777299999997</v>
      </c>
      <c r="AE92" s="226">
        <v>596.66162099999997</v>
      </c>
      <c r="AF92" s="226">
        <v>610.73126200000002</v>
      </c>
      <c r="AG92" s="226">
        <v>625.22515899999996</v>
      </c>
      <c r="AH92" s="226">
        <v>639.94482400000004</v>
      </c>
      <c r="AI92" s="226">
        <v>654.71002199999998</v>
      </c>
      <c r="AJ92" s="226">
        <v>669.35998500000005</v>
      </c>
      <c r="AK92" s="222">
        <v>2.5232000000000001E-2</v>
      </c>
    </row>
    <row r="93" spans="1:37" ht="15" customHeight="1" x14ac:dyDescent="0.35">
      <c r="A93" s="251" t="s">
        <v>501</v>
      </c>
      <c r="B93" s="202" t="s">
        <v>502</v>
      </c>
      <c r="C93" s="226">
        <v>110.203041</v>
      </c>
      <c r="D93" s="226">
        <v>109.025764</v>
      </c>
      <c r="E93" s="226">
        <v>108.647659</v>
      </c>
      <c r="F93" s="226">
        <v>108.00733200000001</v>
      </c>
      <c r="G93" s="226">
        <v>107.1371</v>
      </c>
      <c r="H93" s="226">
        <v>106.129555</v>
      </c>
      <c r="I93" s="226">
        <v>105.182266</v>
      </c>
      <c r="J93" s="226">
        <v>104.328796</v>
      </c>
      <c r="K93" s="226">
        <v>103.612534</v>
      </c>
      <c r="L93" s="226">
        <v>102.968964</v>
      </c>
      <c r="M93" s="226">
        <v>102.247139</v>
      </c>
      <c r="N93" s="226">
        <v>101.896393</v>
      </c>
      <c r="O93" s="226">
        <v>101.263908</v>
      </c>
      <c r="P93" s="226">
        <v>100.590118</v>
      </c>
      <c r="Q93" s="226">
        <v>99.937911999999997</v>
      </c>
      <c r="R93" s="226">
        <v>99.261107999999993</v>
      </c>
      <c r="S93" s="226">
        <v>98.576065</v>
      </c>
      <c r="T93" s="226">
        <v>97.909255999999999</v>
      </c>
      <c r="U93" s="226">
        <v>97.210196999999994</v>
      </c>
      <c r="V93" s="226">
        <v>96.469054999999997</v>
      </c>
      <c r="W93" s="226">
        <v>95.724418999999997</v>
      </c>
      <c r="X93" s="226">
        <v>94.991432000000003</v>
      </c>
      <c r="Y93" s="226">
        <v>94.233337000000006</v>
      </c>
      <c r="Z93" s="226">
        <v>93.470450999999997</v>
      </c>
      <c r="AA93" s="226">
        <v>92.886191999999994</v>
      </c>
      <c r="AB93" s="226">
        <v>92.320106999999993</v>
      </c>
      <c r="AC93" s="226">
        <v>91.768058999999994</v>
      </c>
      <c r="AD93" s="226">
        <v>91.224236000000005</v>
      </c>
      <c r="AE93" s="226">
        <v>90.708145000000002</v>
      </c>
      <c r="AF93" s="226">
        <v>90.205757000000006</v>
      </c>
      <c r="AG93" s="226">
        <v>89.722397000000001</v>
      </c>
      <c r="AH93" s="226">
        <v>89.228606999999997</v>
      </c>
      <c r="AI93" s="226">
        <v>88.700348000000005</v>
      </c>
      <c r="AJ93" s="226">
        <v>88.138915999999995</v>
      </c>
      <c r="AK93" s="222">
        <v>-6.6239999999999997E-3</v>
      </c>
    </row>
    <row r="94" spans="1:37" ht="15" customHeight="1" x14ac:dyDescent="0.35">
      <c r="A94" s="251" t="s">
        <v>503</v>
      </c>
      <c r="B94" s="202" t="s">
        <v>504</v>
      </c>
      <c r="C94" s="226">
        <v>179.353027</v>
      </c>
      <c r="D94" s="226">
        <v>182.94120799999999</v>
      </c>
      <c r="E94" s="226">
        <v>186.01928699999999</v>
      </c>
      <c r="F94" s="226">
        <v>189.453644</v>
      </c>
      <c r="G94" s="226">
        <v>192.848389</v>
      </c>
      <c r="H94" s="226">
        <v>196.286697</v>
      </c>
      <c r="I94" s="226">
        <v>199.85536200000001</v>
      </c>
      <c r="J94" s="226">
        <v>203.63107299999999</v>
      </c>
      <c r="K94" s="226">
        <v>207.36039700000001</v>
      </c>
      <c r="L94" s="226">
        <v>211.064651</v>
      </c>
      <c r="M94" s="226">
        <v>215.05484000000001</v>
      </c>
      <c r="N94" s="226">
        <v>219.20349100000001</v>
      </c>
      <c r="O94" s="226">
        <v>223.46028100000001</v>
      </c>
      <c r="P94" s="226">
        <v>227.87312299999999</v>
      </c>
      <c r="Q94" s="226">
        <v>232.332077</v>
      </c>
      <c r="R94" s="226">
        <v>237.009399</v>
      </c>
      <c r="S94" s="226">
        <v>242.01412999999999</v>
      </c>
      <c r="T94" s="226">
        <v>247.264816</v>
      </c>
      <c r="U94" s="226">
        <v>252.64054899999999</v>
      </c>
      <c r="V94" s="226">
        <v>258.08288599999997</v>
      </c>
      <c r="W94" s="226">
        <v>263.737549</v>
      </c>
      <c r="X94" s="226">
        <v>269.65112299999998</v>
      </c>
      <c r="Y94" s="226">
        <v>275.57656900000001</v>
      </c>
      <c r="Z94" s="226">
        <v>281.604736</v>
      </c>
      <c r="AA94" s="226">
        <v>287.84884599999998</v>
      </c>
      <c r="AB94" s="226">
        <v>294.260895</v>
      </c>
      <c r="AC94" s="226">
        <v>300.82318099999998</v>
      </c>
      <c r="AD94" s="226">
        <v>307.48614500000002</v>
      </c>
      <c r="AE94" s="226">
        <v>314.35827599999999</v>
      </c>
      <c r="AF94" s="226">
        <v>321.41461199999998</v>
      </c>
      <c r="AG94" s="226">
        <v>328.578033</v>
      </c>
      <c r="AH94" s="226">
        <v>335.91729700000002</v>
      </c>
      <c r="AI94" s="226">
        <v>343.50216699999999</v>
      </c>
      <c r="AJ94" s="226">
        <v>351.21640000000002</v>
      </c>
      <c r="AK94" s="222">
        <v>2.0591999999999999E-2</v>
      </c>
    </row>
    <row r="95" spans="1:37" ht="15" customHeight="1" x14ac:dyDescent="0.35">
      <c r="A95" s="251" t="s">
        <v>505</v>
      </c>
      <c r="B95" s="202" t="s">
        <v>506</v>
      </c>
      <c r="C95" s="226">
        <v>184.79449500000001</v>
      </c>
      <c r="D95" s="226">
        <v>188.86505099999999</v>
      </c>
      <c r="E95" s="226">
        <v>193.46186800000001</v>
      </c>
      <c r="F95" s="226">
        <v>198.44021599999999</v>
      </c>
      <c r="G95" s="226">
        <v>203.580231</v>
      </c>
      <c r="H95" s="226">
        <v>208.972992</v>
      </c>
      <c r="I95" s="226">
        <v>214.41984600000001</v>
      </c>
      <c r="J95" s="226">
        <v>220.013397</v>
      </c>
      <c r="K95" s="226">
        <v>225.395126</v>
      </c>
      <c r="L95" s="226">
        <v>230.70253</v>
      </c>
      <c r="M95" s="226">
        <v>236.19914199999999</v>
      </c>
      <c r="N95" s="226">
        <v>241.94416799999999</v>
      </c>
      <c r="O95" s="226">
        <v>247.93394499999999</v>
      </c>
      <c r="P95" s="226">
        <v>254.07661400000001</v>
      </c>
      <c r="Q95" s="226">
        <v>260.40927099999999</v>
      </c>
      <c r="R95" s="226">
        <v>266.84832799999998</v>
      </c>
      <c r="S95" s="226">
        <v>273.693085</v>
      </c>
      <c r="T95" s="226">
        <v>280.85961900000001</v>
      </c>
      <c r="U95" s="226">
        <v>288.084137</v>
      </c>
      <c r="V95" s="226">
        <v>295.38244600000002</v>
      </c>
      <c r="W95" s="226">
        <v>302.81408699999997</v>
      </c>
      <c r="X95" s="226">
        <v>310.50753800000001</v>
      </c>
      <c r="Y95" s="226">
        <v>318.072632</v>
      </c>
      <c r="Z95" s="226">
        <v>329.35043300000001</v>
      </c>
      <c r="AA95" s="226">
        <v>338.38610799999998</v>
      </c>
      <c r="AB95" s="226">
        <v>347.53884900000003</v>
      </c>
      <c r="AC95" s="226">
        <v>356.86318999999997</v>
      </c>
      <c r="AD95" s="226">
        <v>366.21292099999999</v>
      </c>
      <c r="AE95" s="226">
        <v>375.75509599999998</v>
      </c>
      <c r="AF95" s="226">
        <v>385.43966699999999</v>
      </c>
      <c r="AG95" s="226">
        <v>395.04467799999998</v>
      </c>
      <c r="AH95" s="226">
        <v>404.86807299999998</v>
      </c>
      <c r="AI95" s="226">
        <v>415.08663899999999</v>
      </c>
      <c r="AJ95" s="226">
        <v>425.49056999999999</v>
      </c>
      <c r="AK95" s="222">
        <v>2.5706E-2</v>
      </c>
    </row>
    <row r="96" spans="1:37" ht="15" customHeight="1" x14ac:dyDescent="0.35">
      <c r="A96" s="251" t="s">
        <v>507</v>
      </c>
      <c r="B96" s="202" t="s">
        <v>508</v>
      </c>
      <c r="C96" s="226">
        <v>239.749359</v>
      </c>
      <c r="D96" s="226">
        <v>247.276062</v>
      </c>
      <c r="E96" s="226">
        <v>256.62100199999998</v>
      </c>
      <c r="F96" s="226">
        <v>266.64501999999999</v>
      </c>
      <c r="G96" s="226">
        <v>276.50479100000001</v>
      </c>
      <c r="H96" s="226">
        <v>286.53619400000002</v>
      </c>
      <c r="I96" s="226">
        <v>296.88128699999999</v>
      </c>
      <c r="J96" s="226">
        <v>307.51419099999998</v>
      </c>
      <c r="K96" s="226">
        <v>318.13583399999999</v>
      </c>
      <c r="L96" s="226">
        <v>328.726135</v>
      </c>
      <c r="M96" s="226">
        <v>339.25357100000002</v>
      </c>
      <c r="N96" s="226">
        <v>350.10287499999998</v>
      </c>
      <c r="O96" s="226">
        <v>361.37109400000003</v>
      </c>
      <c r="P96" s="226">
        <v>372.96881100000002</v>
      </c>
      <c r="Q96" s="226">
        <v>384.842377</v>
      </c>
      <c r="R96" s="226">
        <v>396.89599600000003</v>
      </c>
      <c r="S96" s="226">
        <v>409.55496199999999</v>
      </c>
      <c r="T96" s="226">
        <v>422.763214</v>
      </c>
      <c r="U96" s="226">
        <v>436.323486</v>
      </c>
      <c r="V96" s="226">
        <v>450.33563199999998</v>
      </c>
      <c r="W96" s="226">
        <v>464.71850599999999</v>
      </c>
      <c r="X96" s="226">
        <v>479.68270899999999</v>
      </c>
      <c r="Y96" s="226">
        <v>495.07260100000002</v>
      </c>
      <c r="Z96" s="226">
        <v>510.36407500000001</v>
      </c>
      <c r="AA96" s="226">
        <v>527.62884499999996</v>
      </c>
      <c r="AB96" s="226">
        <v>545.19543499999997</v>
      </c>
      <c r="AC96" s="226">
        <v>563.25347899999997</v>
      </c>
      <c r="AD96" s="226">
        <v>581.84918200000004</v>
      </c>
      <c r="AE96" s="226">
        <v>601.06994599999996</v>
      </c>
      <c r="AF96" s="226">
        <v>620.94580099999996</v>
      </c>
      <c r="AG96" s="226">
        <v>641.04834000000005</v>
      </c>
      <c r="AH96" s="226">
        <v>661.90216099999998</v>
      </c>
      <c r="AI96" s="226">
        <v>683.68218999999999</v>
      </c>
      <c r="AJ96" s="226">
        <v>706.07287599999995</v>
      </c>
      <c r="AK96" s="222">
        <v>3.3331E-2</v>
      </c>
    </row>
    <row r="97" spans="1:37" ht="15" customHeight="1" x14ac:dyDescent="0.35">
      <c r="A97" s="251" t="s">
        <v>509</v>
      </c>
      <c r="B97" s="202" t="s">
        <v>510</v>
      </c>
      <c r="C97" s="226">
        <v>1354.0001219999999</v>
      </c>
      <c r="D97" s="226">
        <v>1391.7960210000001</v>
      </c>
      <c r="E97" s="226">
        <v>1426.3477780000001</v>
      </c>
      <c r="F97" s="226">
        <v>1459.815186</v>
      </c>
      <c r="G97" s="226">
        <v>1492.348755</v>
      </c>
      <c r="H97" s="226">
        <v>1525.4602050000001</v>
      </c>
      <c r="I97" s="226">
        <v>1559.321533</v>
      </c>
      <c r="J97" s="226">
        <v>1594.785034</v>
      </c>
      <c r="K97" s="226">
        <v>1630.7170410000001</v>
      </c>
      <c r="L97" s="226">
        <v>1666.4542240000001</v>
      </c>
      <c r="M97" s="226">
        <v>1703.602173</v>
      </c>
      <c r="N97" s="226">
        <v>1741.7310789999999</v>
      </c>
      <c r="O97" s="226">
        <v>1780.271606</v>
      </c>
      <c r="P97" s="226">
        <v>1819.260254</v>
      </c>
      <c r="Q97" s="226">
        <v>1859.178467</v>
      </c>
      <c r="R97" s="226">
        <v>1899.805664</v>
      </c>
      <c r="S97" s="226">
        <v>1941.767456</v>
      </c>
      <c r="T97" s="226">
        <v>1984.8168949999999</v>
      </c>
      <c r="U97" s="226">
        <v>2028.509888</v>
      </c>
      <c r="V97" s="226">
        <v>2073.2702640000002</v>
      </c>
      <c r="W97" s="226">
        <v>2118.9184570000002</v>
      </c>
      <c r="X97" s="226">
        <v>2165.7685550000001</v>
      </c>
      <c r="Y97" s="226">
        <v>2212.9311520000001</v>
      </c>
      <c r="Z97" s="226">
        <v>2259.4672850000002</v>
      </c>
      <c r="AA97" s="226">
        <v>2308.860596</v>
      </c>
      <c r="AB97" s="226">
        <v>2359.092529</v>
      </c>
      <c r="AC97" s="226">
        <v>2409.8286130000001</v>
      </c>
      <c r="AD97" s="226">
        <v>2461.0183109999998</v>
      </c>
      <c r="AE97" s="226">
        <v>2513.389893</v>
      </c>
      <c r="AF97" s="226">
        <v>2567.336182</v>
      </c>
      <c r="AG97" s="226">
        <v>2622.8427729999999</v>
      </c>
      <c r="AH97" s="226">
        <v>2681.3447270000001</v>
      </c>
      <c r="AI97" s="226">
        <v>2743.9533689999998</v>
      </c>
      <c r="AJ97" s="226">
        <v>2809.7541500000002</v>
      </c>
      <c r="AK97" s="222">
        <v>2.2196E-2</v>
      </c>
    </row>
    <row r="98" spans="1:37" ht="15" customHeight="1" x14ac:dyDescent="0.35">
      <c r="A98" s="251" t="s">
        <v>511</v>
      </c>
      <c r="B98" s="202" t="s">
        <v>512</v>
      </c>
      <c r="C98" s="226">
        <v>171.423416</v>
      </c>
      <c r="D98" s="226">
        <v>177.796066</v>
      </c>
      <c r="E98" s="226">
        <v>185.05226099999999</v>
      </c>
      <c r="F98" s="226">
        <v>193.27262899999999</v>
      </c>
      <c r="G98" s="226">
        <v>201.93403599999999</v>
      </c>
      <c r="H98" s="226">
        <v>211.09204099999999</v>
      </c>
      <c r="I98" s="226">
        <v>220.76738</v>
      </c>
      <c r="J98" s="226">
        <v>230.86192299999999</v>
      </c>
      <c r="K98" s="226">
        <v>241.27380400000001</v>
      </c>
      <c r="L98" s="226">
        <v>251.96818500000001</v>
      </c>
      <c r="M98" s="226">
        <v>262.99954200000002</v>
      </c>
      <c r="N98" s="226">
        <v>274.431488</v>
      </c>
      <c r="O98" s="226">
        <v>286.36175500000002</v>
      </c>
      <c r="P98" s="226">
        <v>298.69442700000002</v>
      </c>
      <c r="Q98" s="226">
        <v>311.62893700000001</v>
      </c>
      <c r="R98" s="226">
        <v>324.92260700000003</v>
      </c>
      <c r="S98" s="226">
        <v>338.89080799999999</v>
      </c>
      <c r="T98" s="226">
        <v>353.61044299999998</v>
      </c>
      <c r="U98" s="226">
        <v>369.01556399999998</v>
      </c>
      <c r="V98" s="226">
        <v>385.11248799999998</v>
      </c>
      <c r="W98" s="226">
        <v>401.86608899999999</v>
      </c>
      <c r="X98" s="226">
        <v>419.29892000000001</v>
      </c>
      <c r="Y98" s="226">
        <v>437.50100700000002</v>
      </c>
      <c r="Z98" s="226">
        <v>458.119507</v>
      </c>
      <c r="AA98" s="226">
        <v>478.865814</v>
      </c>
      <c r="AB98" s="226">
        <v>500.38995399999999</v>
      </c>
      <c r="AC98" s="226">
        <v>522.85601799999995</v>
      </c>
      <c r="AD98" s="226">
        <v>546.33630400000004</v>
      </c>
      <c r="AE98" s="226">
        <v>570.89331100000004</v>
      </c>
      <c r="AF98" s="226">
        <v>596.52313200000003</v>
      </c>
      <c r="AG98" s="226">
        <v>622.95623799999998</v>
      </c>
      <c r="AH98" s="226">
        <v>650.65093999999999</v>
      </c>
      <c r="AI98" s="226">
        <v>679.72882100000004</v>
      </c>
      <c r="AJ98" s="226">
        <v>710.17181400000004</v>
      </c>
      <c r="AK98" s="222">
        <v>4.4227000000000002E-2</v>
      </c>
    </row>
    <row r="99" spans="1:37" ht="15" customHeight="1" x14ac:dyDescent="0.35">
      <c r="A99" s="251" t="s">
        <v>513</v>
      </c>
      <c r="B99" s="202" t="s">
        <v>514</v>
      </c>
      <c r="C99" s="226">
        <v>384.18606599999998</v>
      </c>
      <c r="D99" s="226">
        <v>395.62914999999998</v>
      </c>
      <c r="E99" s="226">
        <v>410.16345200000001</v>
      </c>
      <c r="F99" s="226">
        <v>426.49041699999998</v>
      </c>
      <c r="G99" s="226">
        <v>442.02673299999998</v>
      </c>
      <c r="H99" s="226">
        <v>457.36093099999999</v>
      </c>
      <c r="I99" s="226">
        <v>473.23107900000002</v>
      </c>
      <c r="J99" s="226">
        <v>489.62377900000001</v>
      </c>
      <c r="K99" s="226">
        <v>506.05426</v>
      </c>
      <c r="L99" s="226">
        <v>522.58624299999997</v>
      </c>
      <c r="M99" s="226">
        <v>540.43170199999997</v>
      </c>
      <c r="N99" s="226">
        <v>557.33392300000003</v>
      </c>
      <c r="O99" s="226">
        <v>575.07275400000003</v>
      </c>
      <c r="P99" s="226">
        <v>593.51019299999996</v>
      </c>
      <c r="Q99" s="226">
        <v>612.986267</v>
      </c>
      <c r="R99" s="226">
        <v>632.88622999999995</v>
      </c>
      <c r="S99" s="226">
        <v>653.229736</v>
      </c>
      <c r="T99" s="226">
        <v>674.63000499999998</v>
      </c>
      <c r="U99" s="226">
        <v>696.83007799999996</v>
      </c>
      <c r="V99" s="226">
        <v>719.72161900000003</v>
      </c>
      <c r="W99" s="226">
        <v>743.10784899999999</v>
      </c>
      <c r="X99" s="226">
        <v>766.35351600000001</v>
      </c>
      <c r="Y99" s="226">
        <v>790.38299600000005</v>
      </c>
      <c r="Z99" s="226">
        <v>813.08624299999997</v>
      </c>
      <c r="AA99" s="226">
        <v>839.77581799999996</v>
      </c>
      <c r="AB99" s="226">
        <v>867.45404099999996</v>
      </c>
      <c r="AC99" s="226">
        <v>894.88073699999995</v>
      </c>
      <c r="AD99" s="226">
        <v>923.29571499999997</v>
      </c>
      <c r="AE99" s="226">
        <v>953.01995799999997</v>
      </c>
      <c r="AF99" s="226">
        <v>984.08776899999998</v>
      </c>
      <c r="AG99" s="226">
        <v>1016.106628</v>
      </c>
      <c r="AH99" s="226">
        <v>1047.5850829999999</v>
      </c>
      <c r="AI99" s="226">
        <v>1080.488525</v>
      </c>
      <c r="AJ99" s="226">
        <v>1114.8985600000001</v>
      </c>
      <c r="AK99" s="222">
        <v>3.2905999999999998E-2</v>
      </c>
    </row>
    <row r="100" spans="1:37" ht="15" customHeight="1" x14ac:dyDescent="0.35">
      <c r="A100" s="251" t="s">
        <v>515</v>
      </c>
      <c r="B100" s="202" t="s">
        <v>516</v>
      </c>
      <c r="C100" s="226">
        <v>253.76004</v>
      </c>
      <c r="D100" s="226">
        <v>259.09780899999998</v>
      </c>
      <c r="E100" s="226">
        <v>264.60684199999997</v>
      </c>
      <c r="F100" s="226">
        <v>270.50408900000002</v>
      </c>
      <c r="G100" s="226">
        <v>275.791382</v>
      </c>
      <c r="H100" s="226">
        <v>280.78213499999998</v>
      </c>
      <c r="I100" s="226">
        <v>285.75253300000003</v>
      </c>
      <c r="J100" s="226">
        <v>290.71292099999999</v>
      </c>
      <c r="K100" s="226">
        <v>295.67413299999998</v>
      </c>
      <c r="L100" s="226">
        <v>300.77993800000002</v>
      </c>
      <c r="M100" s="226">
        <v>306.30761699999999</v>
      </c>
      <c r="N100" s="226">
        <v>312.22210699999999</v>
      </c>
      <c r="O100" s="226">
        <v>318.45803799999999</v>
      </c>
      <c r="P100" s="226">
        <v>325.244415</v>
      </c>
      <c r="Q100" s="226">
        <v>332.70062300000001</v>
      </c>
      <c r="R100" s="226">
        <v>340.81310999999999</v>
      </c>
      <c r="S100" s="226">
        <v>349.279449</v>
      </c>
      <c r="T100" s="226">
        <v>357.904449</v>
      </c>
      <c r="U100" s="226">
        <v>366.42068499999999</v>
      </c>
      <c r="V100" s="226">
        <v>374.84719799999999</v>
      </c>
      <c r="W100" s="226">
        <v>383.454926</v>
      </c>
      <c r="X100" s="226">
        <v>392.060272</v>
      </c>
      <c r="Y100" s="226">
        <v>400.83960000000002</v>
      </c>
      <c r="Z100" s="226">
        <v>405.82324199999999</v>
      </c>
      <c r="AA100" s="226">
        <v>415.73266599999999</v>
      </c>
      <c r="AB100" s="226">
        <v>425.83624300000002</v>
      </c>
      <c r="AC100" s="226">
        <v>436.10672</v>
      </c>
      <c r="AD100" s="226">
        <v>446.65154999999999</v>
      </c>
      <c r="AE100" s="226">
        <v>457.42022700000001</v>
      </c>
      <c r="AF100" s="226">
        <v>468.40566999999999</v>
      </c>
      <c r="AG100" s="226">
        <v>479.50299100000001</v>
      </c>
      <c r="AH100" s="226">
        <v>490.93737800000002</v>
      </c>
      <c r="AI100" s="226">
        <v>502.87780800000002</v>
      </c>
      <c r="AJ100" s="226">
        <v>515.52246100000002</v>
      </c>
      <c r="AK100" s="222">
        <v>2.1732000000000001E-2</v>
      </c>
    </row>
    <row r="101" spans="1:37" ht="15" customHeight="1" x14ac:dyDescent="0.35">
      <c r="A101" s="251" t="s">
        <v>517</v>
      </c>
      <c r="B101" s="202" t="s">
        <v>518</v>
      </c>
      <c r="C101" s="226">
        <v>741.28265399999998</v>
      </c>
      <c r="D101" s="226">
        <v>789.94354199999998</v>
      </c>
      <c r="E101" s="226">
        <v>839.93310499999995</v>
      </c>
      <c r="F101" s="226">
        <v>891.04272500000002</v>
      </c>
      <c r="G101" s="226">
        <v>943.34332300000005</v>
      </c>
      <c r="H101" s="226">
        <v>999.26739499999996</v>
      </c>
      <c r="I101" s="226">
        <v>1054.8989260000001</v>
      </c>
      <c r="J101" s="226">
        <v>1113.575439</v>
      </c>
      <c r="K101" s="226">
        <v>1173.167725</v>
      </c>
      <c r="L101" s="226">
        <v>1232.7062989999999</v>
      </c>
      <c r="M101" s="226">
        <v>1295.7854</v>
      </c>
      <c r="N101" s="226">
        <v>1363.4304199999999</v>
      </c>
      <c r="O101" s="226">
        <v>1433.656982</v>
      </c>
      <c r="P101" s="226">
        <v>1505.1724850000001</v>
      </c>
      <c r="Q101" s="226">
        <v>1578.919678</v>
      </c>
      <c r="R101" s="226">
        <v>1654.4698490000001</v>
      </c>
      <c r="S101" s="226">
        <v>1734.677246</v>
      </c>
      <c r="T101" s="226">
        <v>1817.5821530000001</v>
      </c>
      <c r="U101" s="226">
        <v>1902.442871</v>
      </c>
      <c r="V101" s="226">
        <v>1989.9229740000001</v>
      </c>
      <c r="W101" s="226">
        <v>2079.8134770000001</v>
      </c>
      <c r="X101" s="226">
        <v>2172.8542480000001</v>
      </c>
      <c r="Y101" s="226">
        <v>2269.091797</v>
      </c>
      <c r="Z101" s="226">
        <v>2345.7326659999999</v>
      </c>
      <c r="AA101" s="226">
        <v>2442.3774410000001</v>
      </c>
      <c r="AB101" s="226">
        <v>2542.4541020000001</v>
      </c>
      <c r="AC101" s="226">
        <v>2644.8920899999998</v>
      </c>
      <c r="AD101" s="226">
        <v>2748.7963869999999</v>
      </c>
      <c r="AE101" s="226">
        <v>2853.2578119999998</v>
      </c>
      <c r="AF101" s="226">
        <v>2959.9133299999999</v>
      </c>
      <c r="AG101" s="226">
        <v>3066.3276369999999</v>
      </c>
      <c r="AH101" s="226">
        <v>3176.116943</v>
      </c>
      <c r="AI101" s="226">
        <v>3286.6403810000002</v>
      </c>
      <c r="AJ101" s="226">
        <v>3395.88501</v>
      </c>
      <c r="AK101" s="222">
        <v>4.6628000000000003E-2</v>
      </c>
    </row>
    <row r="102" spans="1:37" ht="15" customHeight="1" x14ac:dyDescent="0.35">
      <c r="A102" s="251" t="s">
        <v>519</v>
      </c>
      <c r="B102" s="202" t="s">
        <v>520</v>
      </c>
      <c r="C102" s="226">
        <v>311.477081</v>
      </c>
      <c r="D102" s="226">
        <v>319.43511999999998</v>
      </c>
      <c r="E102" s="226">
        <v>325.57019000000003</v>
      </c>
      <c r="F102" s="226">
        <v>329.82549999999998</v>
      </c>
      <c r="G102" s="226">
        <v>335.83429000000001</v>
      </c>
      <c r="H102" s="226">
        <v>341.52136200000001</v>
      </c>
      <c r="I102" s="226">
        <v>347.27001999999999</v>
      </c>
      <c r="J102" s="226">
        <v>353.32455399999998</v>
      </c>
      <c r="K102" s="226">
        <v>359.26959199999999</v>
      </c>
      <c r="L102" s="226">
        <v>365.02359000000001</v>
      </c>
      <c r="M102" s="226">
        <v>370.94885299999999</v>
      </c>
      <c r="N102" s="226">
        <v>377.17166099999997</v>
      </c>
      <c r="O102" s="226">
        <v>383.26916499999999</v>
      </c>
      <c r="P102" s="226">
        <v>388.888397</v>
      </c>
      <c r="Q102" s="226">
        <v>394.09082000000001</v>
      </c>
      <c r="R102" s="226">
        <v>399.171021</v>
      </c>
      <c r="S102" s="226">
        <v>404.57647700000001</v>
      </c>
      <c r="T102" s="226">
        <v>410.42364500000002</v>
      </c>
      <c r="U102" s="226">
        <v>416.43585200000001</v>
      </c>
      <c r="V102" s="226">
        <v>422.216431</v>
      </c>
      <c r="W102" s="226">
        <v>427.666809</v>
      </c>
      <c r="X102" s="226">
        <v>433.02261399999998</v>
      </c>
      <c r="Y102" s="226">
        <v>438.27624500000002</v>
      </c>
      <c r="Z102" s="226">
        <v>442.19970699999999</v>
      </c>
      <c r="AA102" s="226">
        <v>448.14172400000001</v>
      </c>
      <c r="AB102" s="226">
        <v>454.55499300000002</v>
      </c>
      <c r="AC102" s="226">
        <v>461.29061899999999</v>
      </c>
      <c r="AD102" s="226">
        <v>468.10379</v>
      </c>
      <c r="AE102" s="226">
        <v>474.93240400000002</v>
      </c>
      <c r="AF102" s="226">
        <v>481.89407299999999</v>
      </c>
      <c r="AG102" s="226">
        <v>488.959473</v>
      </c>
      <c r="AH102" s="226">
        <v>496.283142</v>
      </c>
      <c r="AI102" s="226">
        <v>504.07183800000001</v>
      </c>
      <c r="AJ102" s="226">
        <v>512.34960899999999</v>
      </c>
      <c r="AK102" s="222">
        <v>1.4874E-2</v>
      </c>
    </row>
    <row r="103" spans="1:37" ht="15" customHeight="1" x14ac:dyDescent="0.35">
      <c r="A103" s="251" t="s">
        <v>521</v>
      </c>
      <c r="B103" s="202" t="s">
        <v>522</v>
      </c>
      <c r="C103" s="226">
        <v>460.38107300000001</v>
      </c>
      <c r="D103" s="226">
        <v>489.36459400000001</v>
      </c>
      <c r="E103" s="226">
        <v>519.61199999999997</v>
      </c>
      <c r="F103" s="226">
        <v>550.92401099999995</v>
      </c>
      <c r="G103" s="226">
        <v>583.75567599999999</v>
      </c>
      <c r="H103" s="226">
        <v>618.88867200000004</v>
      </c>
      <c r="I103" s="226">
        <v>656.27874799999995</v>
      </c>
      <c r="J103" s="226">
        <v>695.68780500000003</v>
      </c>
      <c r="K103" s="226">
        <v>736.57769800000005</v>
      </c>
      <c r="L103" s="226">
        <v>778.714294</v>
      </c>
      <c r="M103" s="226">
        <v>823.23175000000003</v>
      </c>
      <c r="N103" s="226">
        <v>870.28527799999995</v>
      </c>
      <c r="O103" s="226">
        <v>919.05645800000002</v>
      </c>
      <c r="P103" s="226">
        <v>969.65411400000005</v>
      </c>
      <c r="Q103" s="226">
        <v>1022.1161499999999</v>
      </c>
      <c r="R103" s="226">
        <v>1076.4685059999999</v>
      </c>
      <c r="S103" s="226">
        <v>1133.665405</v>
      </c>
      <c r="T103" s="226">
        <v>1193.7841800000001</v>
      </c>
      <c r="U103" s="226">
        <v>1256.2921140000001</v>
      </c>
      <c r="V103" s="226">
        <v>1321.322876</v>
      </c>
      <c r="W103" s="226">
        <v>1389.0563959999999</v>
      </c>
      <c r="X103" s="226">
        <v>1460.088135</v>
      </c>
      <c r="Y103" s="226">
        <v>1533.7604980000001</v>
      </c>
      <c r="Z103" s="226">
        <v>1626.7177730000001</v>
      </c>
      <c r="AA103" s="226">
        <v>1710.394409</v>
      </c>
      <c r="AB103" s="226">
        <v>1797.2791749999999</v>
      </c>
      <c r="AC103" s="226">
        <v>1887.884644</v>
      </c>
      <c r="AD103" s="226">
        <v>1982.0876459999999</v>
      </c>
      <c r="AE103" s="226">
        <v>2080.6191410000001</v>
      </c>
      <c r="AF103" s="226">
        <v>2182.797607</v>
      </c>
      <c r="AG103" s="226">
        <v>2287.6694339999999</v>
      </c>
      <c r="AH103" s="226">
        <v>2397.5407709999999</v>
      </c>
      <c r="AI103" s="226">
        <v>2513.8476559999999</v>
      </c>
      <c r="AJ103" s="226">
        <v>2634.9609380000002</v>
      </c>
      <c r="AK103" s="222">
        <v>5.4017999999999997E-2</v>
      </c>
    </row>
    <row r="104" spans="1:37" ht="15" customHeight="1" x14ac:dyDescent="0.35">
      <c r="A104" s="251" t="s">
        <v>523</v>
      </c>
      <c r="B104" s="202" t="s">
        <v>524</v>
      </c>
      <c r="C104" s="226">
        <v>204.121048</v>
      </c>
      <c r="D104" s="226">
        <v>219.022842</v>
      </c>
      <c r="E104" s="226">
        <v>234.22122200000001</v>
      </c>
      <c r="F104" s="226">
        <v>249.97868299999999</v>
      </c>
      <c r="G104" s="226">
        <v>266.23580900000002</v>
      </c>
      <c r="H104" s="226">
        <v>283.503174</v>
      </c>
      <c r="I104" s="226">
        <v>302.31912199999999</v>
      </c>
      <c r="J104" s="226">
        <v>322.74188199999998</v>
      </c>
      <c r="K104" s="226">
        <v>344.38619999999997</v>
      </c>
      <c r="L104" s="226">
        <v>367.32607999999999</v>
      </c>
      <c r="M104" s="226">
        <v>391.829926</v>
      </c>
      <c r="N104" s="226">
        <v>417.788116</v>
      </c>
      <c r="O104" s="226">
        <v>445.02508499999999</v>
      </c>
      <c r="P104" s="226">
        <v>473.62924199999998</v>
      </c>
      <c r="Q104" s="226">
        <v>503.72799700000002</v>
      </c>
      <c r="R104" s="226">
        <v>535.57843000000003</v>
      </c>
      <c r="S104" s="226">
        <v>569.45001200000002</v>
      </c>
      <c r="T104" s="226">
        <v>605.24823000000004</v>
      </c>
      <c r="U104" s="226">
        <v>642.90283199999999</v>
      </c>
      <c r="V104" s="226">
        <v>682.71185300000002</v>
      </c>
      <c r="W104" s="226">
        <v>724.72302200000001</v>
      </c>
      <c r="X104" s="226">
        <v>768.99865699999998</v>
      </c>
      <c r="Y104" s="226">
        <v>815.32214399999998</v>
      </c>
      <c r="Z104" s="226">
        <v>870.93426499999998</v>
      </c>
      <c r="AA104" s="226">
        <v>923.71490500000004</v>
      </c>
      <c r="AB104" s="226">
        <v>978.98175000000003</v>
      </c>
      <c r="AC104" s="226">
        <v>1036.965942</v>
      </c>
      <c r="AD104" s="226">
        <v>1097.583862</v>
      </c>
      <c r="AE104" s="226">
        <v>1161.2532960000001</v>
      </c>
      <c r="AF104" s="226">
        <v>1227.783936</v>
      </c>
      <c r="AG104" s="226">
        <v>1297.0043949999999</v>
      </c>
      <c r="AH104" s="226">
        <v>1369.5483400000001</v>
      </c>
      <c r="AI104" s="226">
        <v>1446.094482</v>
      </c>
      <c r="AJ104" s="226">
        <v>1526.1755370000001</v>
      </c>
      <c r="AK104" s="222">
        <v>6.2545000000000003E-2</v>
      </c>
    </row>
    <row r="105" spans="1:37" ht="15" customHeight="1" x14ac:dyDescent="0.35">
      <c r="A105" s="251" t="s">
        <v>525</v>
      </c>
      <c r="B105" s="202" t="s">
        <v>526</v>
      </c>
      <c r="C105" s="226">
        <v>179.85549900000001</v>
      </c>
      <c r="D105" s="226">
        <v>185.61161799999999</v>
      </c>
      <c r="E105" s="226">
        <v>191.95015000000001</v>
      </c>
      <c r="F105" s="226">
        <v>198.843018</v>
      </c>
      <c r="G105" s="226">
        <v>206.449219</v>
      </c>
      <c r="H105" s="226">
        <v>214.436081</v>
      </c>
      <c r="I105" s="226">
        <v>222.22479200000001</v>
      </c>
      <c r="J105" s="226">
        <v>229.99224899999999</v>
      </c>
      <c r="K105" s="226">
        <v>237.67254600000001</v>
      </c>
      <c r="L105" s="226">
        <v>245.376587</v>
      </c>
      <c r="M105" s="226">
        <v>253.29110700000001</v>
      </c>
      <c r="N105" s="226">
        <v>261.55944799999997</v>
      </c>
      <c r="O105" s="226">
        <v>270.088257</v>
      </c>
      <c r="P105" s="226">
        <v>278.84545900000001</v>
      </c>
      <c r="Q105" s="226">
        <v>287.68090799999999</v>
      </c>
      <c r="R105" s="226">
        <v>296.67422499999998</v>
      </c>
      <c r="S105" s="226">
        <v>306.23968500000001</v>
      </c>
      <c r="T105" s="226">
        <v>316.204071</v>
      </c>
      <c r="U105" s="226">
        <v>326.39727800000003</v>
      </c>
      <c r="V105" s="226">
        <v>336.81484999999998</v>
      </c>
      <c r="W105" s="226">
        <v>347.58987400000001</v>
      </c>
      <c r="X105" s="226">
        <v>358.68908699999997</v>
      </c>
      <c r="Y105" s="226">
        <v>370.07577500000002</v>
      </c>
      <c r="Z105" s="226">
        <v>383.81130999999999</v>
      </c>
      <c r="AA105" s="226">
        <v>396.16317700000002</v>
      </c>
      <c r="AB105" s="226">
        <v>408.980591</v>
      </c>
      <c r="AC105" s="226">
        <v>422.20336900000001</v>
      </c>
      <c r="AD105" s="226">
        <v>435.79904199999999</v>
      </c>
      <c r="AE105" s="226">
        <v>449.790955</v>
      </c>
      <c r="AF105" s="226">
        <v>464.23818999999997</v>
      </c>
      <c r="AG105" s="226">
        <v>478.89877300000001</v>
      </c>
      <c r="AH105" s="226">
        <v>493.89587399999999</v>
      </c>
      <c r="AI105" s="226">
        <v>509.15103099999999</v>
      </c>
      <c r="AJ105" s="226">
        <v>524.56280500000003</v>
      </c>
      <c r="AK105" s="222">
        <v>3.2999000000000001E-2</v>
      </c>
    </row>
    <row r="106" spans="1:37" ht="15" customHeight="1" x14ac:dyDescent="0.35">
      <c r="A106" s="251" t="s">
        <v>527</v>
      </c>
      <c r="B106" s="202" t="s">
        <v>528</v>
      </c>
      <c r="C106" s="226">
        <v>5837.9370120000003</v>
      </c>
      <c r="D106" s="226">
        <v>6035.6484380000002</v>
      </c>
      <c r="E106" s="226">
        <v>6247.142578</v>
      </c>
      <c r="F106" s="226">
        <v>6460.9931640000004</v>
      </c>
      <c r="G106" s="226">
        <v>6676.1865230000003</v>
      </c>
      <c r="H106" s="226">
        <v>6897.9731449999999</v>
      </c>
      <c r="I106" s="226">
        <v>7126.3413090000004</v>
      </c>
      <c r="J106" s="226">
        <v>7366.2612300000001</v>
      </c>
      <c r="K106" s="226">
        <v>7612.2456050000001</v>
      </c>
      <c r="L106" s="226">
        <v>7862.1142579999996</v>
      </c>
      <c r="M106" s="226">
        <v>8123.1191410000001</v>
      </c>
      <c r="N106" s="226">
        <v>8400.5292969999991</v>
      </c>
      <c r="O106" s="226">
        <v>8683.1142579999996</v>
      </c>
      <c r="P106" s="226">
        <v>8972.5732420000004</v>
      </c>
      <c r="Q106" s="226">
        <v>9271.8681639999995</v>
      </c>
      <c r="R106" s="226">
        <v>9579.4521480000003</v>
      </c>
      <c r="S106" s="226">
        <v>9902.0078119999998</v>
      </c>
      <c r="T106" s="226">
        <v>10237.967773</v>
      </c>
      <c r="U106" s="226">
        <v>10583.124023</v>
      </c>
      <c r="V106" s="226">
        <v>10938.383789</v>
      </c>
      <c r="W106" s="226">
        <v>11304.426758</v>
      </c>
      <c r="X106" s="226">
        <v>11683.040039</v>
      </c>
      <c r="Y106" s="226">
        <v>12072.241211</v>
      </c>
      <c r="Z106" s="226">
        <v>12472.360352</v>
      </c>
      <c r="AA106" s="226">
        <v>12892.779296999999</v>
      </c>
      <c r="AB106" s="226">
        <v>13327.474609000001</v>
      </c>
      <c r="AC106" s="226">
        <v>13774.639648</v>
      </c>
      <c r="AD106" s="226">
        <v>14234.011719</v>
      </c>
      <c r="AE106" s="226">
        <v>14707.647461</v>
      </c>
      <c r="AF106" s="226">
        <v>15196.594727</v>
      </c>
      <c r="AG106" s="226">
        <v>15695.652344</v>
      </c>
      <c r="AH106" s="226">
        <v>16212.547852</v>
      </c>
      <c r="AI106" s="226">
        <v>16750.099609000001</v>
      </c>
      <c r="AJ106" s="226">
        <v>17302.589843999998</v>
      </c>
      <c r="AK106" s="222">
        <v>3.3459000000000003E-2</v>
      </c>
    </row>
    <row r="108" spans="1:37" ht="15" customHeight="1" x14ac:dyDescent="0.35">
      <c r="B108" s="212" t="s">
        <v>529</v>
      </c>
    </row>
    <row r="109" spans="1:37" ht="15" customHeight="1" x14ac:dyDescent="0.35">
      <c r="A109" s="251" t="s">
        <v>530</v>
      </c>
      <c r="B109" s="202" t="s">
        <v>496</v>
      </c>
      <c r="C109" s="226">
        <v>327.14013699999998</v>
      </c>
      <c r="D109" s="226">
        <v>332.10501099999999</v>
      </c>
      <c r="E109" s="226">
        <v>339.16467299999999</v>
      </c>
      <c r="F109" s="226">
        <v>346.68398999999999</v>
      </c>
      <c r="G109" s="226">
        <v>351.26861600000001</v>
      </c>
      <c r="H109" s="226">
        <v>353.95343000000003</v>
      </c>
      <c r="I109" s="226">
        <v>356.61172499999998</v>
      </c>
      <c r="J109" s="226">
        <v>359.14718599999998</v>
      </c>
      <c r="K109" s="226">
        <v>362.06951900000001</v>
      </c>
      <c r="L109" s="226">
        <v>365.42816199999999</v>
      </c>
      <c r="M109" s="226">
        <v>368.88403299999999</v>
      </c>
      <c r="N109" s="226">
        <v>372.54312099999999</v>
      </c>
      <c r="O109" s="226">
        <v>376.474152</v>
      </c>
      <c r="P109" s="226">
        <v>380.03060900000003</v>
      </c>
      <c r="Q109" s="226">
        <v>383.77349900000002</v>
      </c>
      <c r="R109" s="226">
        <v>387.40243500000003</v>
      </c>
      <c r="S109" s="226">
        <v>390.61471599999999</v>
      </c>
      <c r="T109" s="226">
        <v>394.05114700000001</v>
      </c>
      <c r="U109" s="226">
        <v>397.38909899999999</v>
      </c>
      <c r="V109" s="226">
        <v>400.31634500000001</v>
      </c>
      <c r="W109" s="226">
        <v>403.11544800000001</v>
      </c>
      <c r="X109" s="226">
        <v>405.95330799999999</v>
      </c>
      <c r="Y109" s="226">
        <v>408.80389400000001</v>
      </c>
      <c r="Z109" s="226">
        <v>411.574341</v>
      </c>
      <c r="AA109" s="226">
        <v>414.32092299999999</v>
      </c>
      <c r="AB109" s="226">
        <v>416.87576300000001</v>
      </c>
      <c r="AC109" s="226">
        <v>419.55892899999998</v>
      </c>
      <c r="AD109" s="226">
        <v>422.20593300000002</v>
      </c>
      <c r="AE109" s="226">
        <v>424.71636999999998</v>
      </c>
      <c r="AF109" s="226">
        <v>427.26800500000002</v>
      </c>
      <c r="AG109" s="226">
        <v>429.51437399999998</v>
      </c>
      <c r="AH109" s="226">
        <v>431.83654799999999</v>
      </c>
      <c r="AI109" s="226">
        <v>433.75665300000003</v>
      </c>
      <c r="AJ109" s="226">
        <v>435.44921900000003</v>
      </c>
      <c r="AK109" s="222">
        <v>8.5019999999999991E-3</v>
      </c>
    </row>
    <row r="110" spans="1:37" ht="15" customHeight="1" x14ac:dyDescent="0.35">
      <c r="A110" s="251" t="s">
        <v>531</v>
      </c>
      <c r="B110" s="202" t="s">
        <v>498</v>
      </c>
      <c r="C110" s="226">
        <v>199.44215399999999</v>
      </c>
      <c r="D110" s="226">
        <v>205.11587499999999</v>
      </c>
      <c r="E110" s="226">
        <v>215.96121199999999</v>
      </c>
      <c r="F110" s="226">
        <v>221.89613299999999</v>
      </c>
      <c r="G110" s="226">
        <v>224.32615699999999</v>
      </c>
      <c r="H110" s="226">
        <v>224.854477</v>
      </c>
      <c r="I110" s="226">
        <v>219.39846800000001</v>
      </c>
      <c r="J110" s="226">
        <v>218.252106</v>
      </c>
      <c r="K110" s="226">
        <v>221.103836</v>
      </c>
      <c r="L110" s="226">
        <v>227.25250199999999</v>
      </c>
      <c r="M110" s="226">
        <v>229.94129899999999</v>
      </c>
      <c r="N110" s="226">
        <v>232.732147</v>
      </c>
      <c r="O110" s="226">
        <v>235.45477299999999</v>
      </c>
      <c r="P110" s="226">
        <v>237.248718</v>
      </c>
      <c r="Q110" s="226">
        <v>238.98036200000001</v>
      </c>
      <c r="R110" s="226">
        <v>240.62397799999999</v>
      </c>
      <c r="S110" s="226">
        <v>242.06669600000001</v>
      </c>
      <c r="T110" s="226">
        <v>244.372681</v>
      </c>
      <c r="U110" s="226">
        <v>246.93785099999999</v>
      </c>
      <c r="V110" s="226">
        <v>249.18652299999999</v>
      </c>
      <c r="W110" s="226">
        <v>250.95285000000001</v>
      </c>
      <c r="X110" s="226">
        <v>252.686646</v>
      </c>
      <c r="Y110" s="226">
        <v>254.368607</v>
      </c>
      <c r="Z110" s="226">
        <v>255.96099899999999</v>
      </c>
      <c r="AA110" s="226">
        <v>257.57043499999997</v>
      </c>
      <c r="AB110" s="226">
        <v>259.11523399999999</v>
      </c>
      <c r="AC110" s="226">
        <v>260.801605</v>
      </c>
      <c r="AD110" s="226">
        <v>262.52731299999999</v>
      </c>
      <c r="AE110" s="226">
        <v>264.15811200000002</v>
      </c>
      <c r="AF110" s="226">
        <v>265.76919600000002</v>
      </c>
      <c r="AG110" s="226">
        <v>267.146973</v>
      </c>
      <c r="AH110" s="226">
        <v>268.56716899999998</v>
      </c>
      <c r="AI110" s="226">
        <v>269.738159</v>
      </c>
      <c r="AJ110" s="226">
        <v>270.77496300000001</v>
      </c>
      <c r="AK110" s="222">
        <v>8.7159999999999998E-3</v>
      </c>
    </row>
    <row r="111" spans="1:37" ht="15" customHeight="1" x14ac:dyDescent="0.35">
      <c r="A111" s="251" t="s">
        <v>532</v>
      </c>
      <c r="B111" s="202" t="s">
        <v>500</v>
      </c>
      <c r="C111" s="226">
        <v>24.800540999999999</v>
      </c>
      <c r="D111" s="226">
        <v>24.786788999999999</v>
      </c>
      <c r="E111" s="226">
        <v>27.589085000000001</v>
      </c>
      <c r="F111" s="226">
        <v>28.272711000000001</v>
      </c>
      <c r="G111" s="226">
        <v>29.186682000000001</v>
      </c>
      <c r="H111" s="226">
        <v>31.770482999999999</v>
      </c>
      <c r="I111" s="226">
        <v>32.034686999999998</v>
      </c>
      <c r="J111" s="226">
        <v>32.267646999999997</v>
      </c>
      <c r="K111" s="226">
        <v>32.461483000000001</v>
      </c>
      <c r="L111" s="226">
        <v>30.037699</v>
      </c>
      <c r="M111" s="226">
        <v>30.902145000000001</v>
      </c>
      <c r="N111" s="226">
        <v>31.505289000000001</v>
      </c>
      <c r="O111" s="226">
        <v>32.211669999999998</v>
      </c>
      <c r="P111" s="226">
        <v>32.676231000000001</v>
      </c>
      <c r="Q111" s="226">
        <v>33.168120999999999</v>
      </c>
      <c r="R111" s="226">
        <v>33.611030999999997</v>
      </c>
      <c r="S111" s="226">
        <v>33.772582999999997</v>
      </c>
      <c r="T111" s="226">
        <v>33.936881999999997</v>
      </c>
      <c r="U111" s="226">
        <v>34.076439000000001</v>
      </c>
      <c r="V111" s="226">
        <v>34.171149999999997</v>
      </c>
      <c r="W111" s="226">
        <v>34.537537</v>
      </c>
      <c r="X111" s="226">
        <v>34.857985999999997</v>
      </c>
      <c r="Y111" s="226">
        <v>35.155853</v>
      </c>
      <c r="Z111" s="226">
        <v>35.412025</v>
      </c>
      <c r="AA111" s="226">
        <v>35.650714999999998</v>
      </c>
      <c r="AB111" s="226">
        <v>35.854702000000003</v>
      </c>
      <c r="AC111" s="226">
        <v>36.053936</v>
      </c>
      <c r="AD111" s="226">
        <v>36.259140000000002</v>
      </c>
      <c r="AE111" s="226">
        <v>36.464419999999997</v>
      </c>
      <c r="AF111" s="226">
        <v>36.687987999999997</v>
      </c>
      <c r="AG111" s="226">
        <v>36.902614999999997</v>
      </c>
      <c r="AH111" s="226">
        <v>37.112518000000001</v>
      </c>
      <c r="AI111" s="226">
        <v>37.280746000000001</v>
      </c>
      <c r="AJ111" s="226">
        <v>37.424114000000003</v>
      </c>
      <c r="AK111" s="222">
        <v>1.2958000000000001E-2</v>
      </c>
    </row>
    <row r="112" spans="1:37" ht="15" customHeight="1" x14ac:dyDescent="0.35">
      <c r="A112" s="251" t="s">
        <v>533</v>
      </c>
      <c r="B112" s="202" t="s">
        <v>502</v>
      </c>
      <c r="C112" s="226">
        <v>102.89743799999999</v>
      </c>
      <c r="D112" s="226">
        <v>102.202347</v>
      </c>
      <c r="E112" s="226">
        <v>95.614379999999997</v>
      </c>
      <c r="F112" s="226">
        <v>96.515159999999995</v>
      </c>
      <c r="G112" s="226">
        <v>97.755791000000002</v>
      </c>
      <c r="H112" s="226">
        <v>97.328461000000004</v>
      </c>
      <c r="I112" s="226">
        <v>105.178574</v>
      </c>
      <c r="J112" s="226">
        <v>108.627449</v>
      </c>
      <c r="K112" s="226">
        <v>108.504204</v>
      </c>
      <c r="L112" s="226">
        <v>108.137962</v>
      </c>
      <c r="M112" s="226">
        <v>108.040588</v>
      </c>
      <c r="N112" s="226">
        <v>108.30568700000001</v>
      </c>
      <c r="O112" s="226">
        <v>108.807709</v>
      </c>
      <c r="P112" s="226">
        <v>110.10565200000001</v>
      </c>
      <c r="Q112" s="226">
        <v>111.62500799999999</v>
      </c>
      <c r="R112" s="226">
        <v>113.167419</v>
      </c>
      <c r="S112" s="226">
        <v>114.775414</v>
      </c>
      <c r="T112" s="226">
        <v>115.741585</v>
      </c>
      <c r="U112" s="226">
        <v>116.374809</v>
      </c>
      <c r="V112" s="226">
        <v>116.95867200000001</v>
      </c>
      <c r="W112" s="226">
        <v>117.625069</v>
      </c>
      <c r="X112" s="226">
        <v>118.40868399999999</v>
      </c>
      <c r="Y112" s="226">
        <v>119.279404</v>
      </c>
      <c r="Z112" s="226">
        <v>120.20130899999999</v>
      </c>
      <c r="AA112" s="226">
        <v>121.099754</v>
      </c>
      <c r="AB112" s="226">
        <v>121.90582999999999</v>
      </c>
      <c r="AC112" s="226">
        <v>122.703407</v>
      </c>
      <c r="AD112" s="226">
        <v>123.41951</v>
      </c>
      <c r="AE112" s="226">
        <v>124.09382600000001</v>
      </c>
      <c r="AF112" s="226">
        <v>124.810822</v>
      </c>
      <c r="AG112" s="226">
        <v>125.46478999999999</v>
      </c>
      <c r="AH112" s="226">
        <v>126.156868</v>
      </c>
      <c r="AI112" s="226">
        <v>126.737747</v>
      </c>
      <c r="AJ112" s="226">
        <v>127.250137</v>
      </c>
      <c r="AK112" s="222">
        <v>6.8729999999999998E-3</v>
      </c>
    </row>
    <row r="113" spans="1:37" ht="15" customHeight="1" x14ac:dyDescent="0.35">
      <c r="A113" s="251" t="s">
        <v>534</v>
      </c>
      <c r="B113" s="202" t="s">
        <v>504</v>
      </c>
      <c r="C113" s="226">
        <v>27.865206000000001</v>
      </c>
      <c r="D113" s="226">
        <v>28.468515</v>
      </c>
      <c r="E113" s="226">
        <v>28.94763</v>
      </c>
      <c r="F113" s="226">
        <v>29.486259</v>
      </c>
      <c r="G113" s="226">
        <v>29.996326</v>
      </c>
      <c r="H113" s="226">
        <v>30.495933999999998</v>
      </c>
      <c r="I113" s="226">
        <v>31.002528999999999</v>
      </c>
      <c r="J113" s="226">
        <v>31.530646999999998</v>
      </c>
      <c r="K113" s="226">
        <v>32.027904999999997</v>
      </c>
      <c r="L113" s="226">
        <v>32.499336</v>
      </c>
      <c r="M113" s="226">
        <v>33.005543000000003</v>
      </c>
      <c r="N113" s="226">
        <v>33.519821</v>
      </c>
      <c r="O113" s="226">
        <v>34.031585999999997</v>
      </c>
      <c r="P113" s="226">
        <v>34.548839999999998</v>
      </c>
      <c r="Q113" s="226">
        <v>35.050587</v>
      </c>
      <c r="R113" s="226">
        <v>35.567203999999997</v>
      </c>
      <c r="S113" s="226">
        <v>36.115952</v>
      </c>
      <c r="T113" s="226">
        <v>36.680228999999997</v>
      </c>
      <c r="U113" s="226">
        <v>37.237808000000001</v>
      </c>
      <c r="V113" s="226">
        <v>37.778336000000003</v>
      </c>
      <c r="W113" s="226">
        <v>38.325294</v>
      </c>
      <c r="X113" s="226">
        <v>38.884720000000002</v>
      </c>
      <c r="Y113" s="226">
        <v>39.416237000000002</v>
      </c>
      <c r="Z113" s="226">
        <v>39.943485000000003</v>
      </c>
      <c r="AA113" s="226">
        <v>40.465462000000002</v>
      </c>
      <c r="AB113" s="226">
        <v>40.982430000000001</v>
      </c>
      <c r="AC113" s="226">
        <v>41.491095999999999</v>
      </c>
      <c r="AD113" s="226">
        <v>41.983822000000004</v>
      </c>
      <c r="AE113" s="226">
        <v>42.475746000000001</v>
      </c>
      <c r="AF113" s="226">
        <v>42.962508999999997</v>
      </c>
      <c r="AG113" s="226">
        <v>43.432968000000002</v>
      </c>
      <c r="AH113" s="226">
        <v>43.896239999999999</v>
      </c>
      <c r="AI113" s="226">
        <v>44.360878</v>
      </c>
      <c r="AJ113" s="226">
        <v>44.811607000000002</v>
      </c>
      <c r="AK113" s="222">
        <v>1.4278000000000001E-2</v>
      </c>
    </row>
    <row r="114" spans="1:37" ht="15" customHeight="1" x14ac:dyDescent="0.35">
      <c r="A114" s="251" t="s">
        <v>535</v>
      </c>
      <c r="B114" s="202" t="s">
        <v>498</v>
      </c>
      <c r="C114" s="226">
        <v>9.1465940000000003</v>
      </c>
      <c r="D114" s="226">
        <v>9.3446269999999991</v>
      </c>
      <c r="E114" s="226">
        <v>9.5018940000000001</v>
      </c>
      <c r="F114" s="226">
        <v>9.6786969999999997</v>
      </c>
      <c r="G114" s="226">
        <v>9.8461230000000004</v>
      </c>
      <c r="H114" s="226">
        <v>10.010116</v>
      </c>
      <c r="I114" s="226">
        <v>10.176404</v>
      </c>
      <c r="J114" s="226">
        <v>10.349755</v>
      </c>
      <c r="K114" s="226">
        <v>10.512976</v>
      </c>
      <c r="L114" s="226">
        <v>10.667721999999999</v>
      </c>
      <c r="M114" s="226">
        <v>10.833881</v>
      </c>
      <c r="N114" s="226">
        <v>11.002689999999999</v>
      </c>
      <c r="O114" s="226">
        <v>11.170674</v>
      </c>
      <c r="P114" s="226">
        <v>11.340458999999999</v>
      </c>
      <c r="Q114" s="226">
        <v>11.505155999999999</v>
      </c>
      <c r="R114" s="226">
        <v>11.674732000000001</v>
      </c>
      <c r="S114" s="226">
        <v>11.854856</v>
      </c>
      <c r="T114" s="226">
        <v>12.040075</v>
      </c>
      <c r="U114" s="226">
        <v>12.223098999999999</v>
      </c>
      <c r="V114" s="226">
        <v>12.400522</v>
      </c>
      <c r="W114" s="226">
        <v>12.580059</v>
      </c>
      <c r="X114" s="226">
        <v>12.763688</v>
      </c>
      <c r="Y114" s="226">
        <v>12.938154000000001</v>
      </c>
      <c r="Z114" s="226">
        <v>13.111221</v>
      </c>
      <c r="AA114" s="226">
        <v>13.282557000000001</v>
      </c>
      <c r="AB114" s="226">
        <v>13.452249</v>
      </c>
      <c r="AC114" s="226">
        <v>13.619216</v>
      </c>
      <c r="AD114" s="226">
        <v>13.780951</v>
      </c>
      <c r="AE114" s="226">
        <v>13.942422000000001</v>
      </c>
      <c r="AF114" s="226">
        <v>14.102198</v>
      </c>
      <c r="AG114" s="226">
        <v>14.256622999999999</v>
      </c>
      <c r="AH114" s="226">
        <v>14.40869</v>
      </c>
      <c r="AI114" s="226">
        <v>14.561204999999999</v>
      </c>
      <c r="AJ114" s="226">
        <v>14.709154</v>
      </c>
      <c r="AK114" s="222">
        <v>1.4278000000000001E-2</v>
      </c>
    </row>
    <row r="115" spans="1:37" ht="15" customHeight="1" x14ac:dyDescent="0.35">
      <c r="A115" s="251" t="s">
        <v>536</v>
      </c>
      <c r="B115" s="202" t="s">
        <v>500</v>
      </c>
      <c r="C115" s="226">
        <v>5.9559220000000002</v>
      </c>
      <c r="D115" s="226">
        <v>6.0848740000000001</v>
      </c>
      <c r="E115" s="226">
        <v>6.1872800000000003</v>
      </c>
      <c r="F115" s="226">
        <v>6.3024060000000004</v>
      </c>
      <c r="G115" s="226">
        <v>6.4114279999999999</v>
      </c>
      <c r="H115" s="226">
        <v>6.5182149999999996</v>
      </c>
      <c r="I115" s="226">
        <v>6.6264950000000002</v>
      </c>
      <c r="J115" s="226">
        <v>6.7393749999999999</v>
      </c>
      <c r="K115" s="226">
        <v>6.8456580000000002</v>
      </c>
      <c r="L115" s="226">
        <v>6.9464230000000002</v>
      </c>
      <c r="M115" s="226">
        <v>7.0546199999999999</v>
      </c>
      <c r="N115" s="226">
        <v>7.164542</v>
      </c>
      <c r="O115" s="226">
        <v>7.2739269999999996</v>
      </c>
      <c r="P115" s="226">
        <v>7.3844839999999996</v>
      </c>
      <c r="Q115" s="226">
        <v>7.4917280000000002</v>
      </c>
      <c r="R115" s="226">
        <v>7.60215</v>
      </c>
      <c r="S115" s="226">
        <v>7.7194399999999996</v>
      </c>
      <c r="T115" s="226">
        <v>7.8400480000000003</v>
      </c>
      <c r="U115" s="226">
        <v>7.9592260000000001</v>
      </c>
      <c r="V115" s="226">
        <v>8.0747579999999992</v>
      </c>
      <c r="W115" s="226">
        <v>8.1916670000000007</v>
      </c>
      <c r="X115" s="226">
        <v>8.3112379999999995</v>
      </c>
      <c r="Y115" s="226">
        <v>8.4248440000000002</v>
      </c>
      <c r="Z115" s="226">
        <v>8.5375390000000007</v>
      </c>
      <c r="AA115" s="226">
        <v>8.6491059999999997</v>
      </c>
      <c r="AB115" s="226">
        <v>8.7596039999999995</v>
      </c>
      <c r="AC115" s="226">
        <v>8.8683259999999997</v>
      </c>
      <c r="AD115" s="226">
        <v>8.9736399999999996</v>
      </c>
      <c r="AE115" s="226">
        <v>9.0787849999999999</v>
      </c>
      <c r="AF115" s="226">
        <v>9.1828260000000004</v>
      </c>
      <c r="AG115" s="226">
        <v>9.2833819999999996</v>
      </c>
      <c r="AH115" s="226">
        <v>9.3824020000000008</v>
      </c>
      <c r="AI115" s="226">
        <v>9.4817149999999994</v>
      </c>
      <c r="AJ115" s="226">
        <v>9.5780530000000006</v>
      </c>
      <c r="AK115" s="222">
        <v>1.4278000000000001E-2</v>
      </c>
    </row>
    <row r="116" spans="1:37" ht="15" customHeight="1" x14ac:dyDescent="0.35">
      <c r="A116" s="251" t="s">
        <v>537</v>
      </c>
      <c r="B116" s="202" t="s">
        <v>502</v>
      </c>
      <c r="C116" s="226">
        <v>12.762689999999999</v>
      </c>
      <c r="D116" s="226">
        <v>13.039014999999999</v>
      </c>
      <c r="E116" s="226">
        <v>13.258456000000001</v>
      </c>
      <c r="F116" s="226">
        <v>13.505157000000001</v>
      </c>
      <c r="G116" s="226">
        <v>13.738775</v>
      </c>
      <c r="H116" s="226">
        <v>13.967603</v>
      </c>
      <c r="I116" s="226">
        <v>14.199631999999999</v>
      </c>
      <c r="J116" s="226">
        <v>14.441518</v>
      </c>
      <c r="K116" s="226">
        <v>14.669269</v>
      </c>
      <c r="L116" s="226">
        <v>14.885192</v>
      </c>
      <c r="M116" s="226">
        <v>15.117043000000001</v>
      </c>
      <c r="N116" s="226">
        <v>15.352589999999999</v>
      </c>
      <c r="O116" s="226">
        <v>15.586987000000001</v>
      </c>
      <c r="P116" s="226">
        <v>15.823895</v>
      </c>
      <c r="Q116" s="226">
        <v>16.053702999999999</v>
      </c>
      <c r="R116" s="226">
        <v>16.290320999999999</v>
      </c>
      <c r="S116" s="226">
        <v>16.541658000000002</v>
      </c>
      <c r="T116" s="226">
        <v>16.800104000000001</v>
      </c>
      <c r="U116" s="226">
        <v>17.055485000000001</v>
      </c>
      <c r="V116" s="226">
        <v>17.303052999999998</v>
      </c>
      <c r="W116" s="226">
        <v>17.553571999999999</v>
      </c>
      <c r="X116" s="226">
        <v>17.809795000000001</v>
      </c>
      <c r="Y116" s="226">
        <v>18.053238</v>
      </c>
      <c r="Z116" s="226">
        <v>18.294725</v>
      </c>
      <c r="AA116" s="226">
        <v>18.533798000000001</v>
      </c>
      <c r="AB116" s="226">
        <v>18.770578</v>
      </c>
      <c r="AC116" s="226">
        <v>19.003554999999999</v>
      </c>
      <c r="AD116" s="226">
        <v>19.229230999999999</v>
      </c>
      <c r="AE116" s="226">
        <v>19.454540000000001</v>
      </c>
      <c r="AF116" s="226">
        <v>19.677485000000001</v>
      </c>
      <c r="AG116" s="226">
        <v>19.892962000000001</v>
      </c>
      <c r="AH116" s="226">
        <v>20.105148</v>
      </c>
      <c r="AI116" s="226">
        <v>20.317961</v>
      </c>
      <c r="AJ116" s="226">
        <v>20.524401000000001</v>
      </c>
      <c r="AK116" s="222">
        <v>1.4278000000000001E-2</v>
      </c>
    </row>
    <row r="117" spans="1:37" ht="15" customHeight="1" x14ac:dyDescent="0.35">
      <c r="A117" s="251" t="s">
        <v>538</v>
      </c>
      <c r="B117" s="202" t="s">
        <v>506</v>
      </c>
      <c r="C117" s="226">
        <v>48.645184</v>
      </c>
      <c r="D117" s="226">
        <v>49.833534</v>
      </c>
      <c r="E117" s="226">
        <v>51.176842000000001</v>
      </c>
      <c r="F117" s="226">
        <v>52.623150000000003</v>
      </c>
      <c r="G117" s="226">
        <v>54.100113</v>
      </c>
      <c r="H117" s="226">
        <v>55.632820000000002</v>
      </c>
      <c r="I117" s="226">
        <v>57.156204000000002</v>
      </c>
      <c r="J117" s="226">
        <v>58.699013000000001</v>
      </c>
      <c r="K117" s="226">
        <v>60.148646999999997</v>
      </c>
      <c r="L117" s="226">
        <v>61.551178</v>
      </c>
      <c r="M117" s="226">
        <v>62.985458000000001</v>
      </c>
      <c r="N117" s="226">
        <v>64.467827</v>
      </c>
      <c r="O117" s="226">
        <v>65.995193</v>
      </c>
      <c r="P117" s="226">
        <v>67.538405999999995</v>
      </c>
      <c r="Q117" s="226">
        <v>69.108825999999993</v>
      </c>
      <c r="R117" s="226">
        <v>70.678825000000003</v>
      </c>
      <c r="S117" s="226">
        <v>72.333893000000003</v>
      </c>
      <c r="T117" s="226">
        <v>74.046959000000001</v>
      </c>
      <c r="U117" s="226">
        <v>75.741028</v>
      </c>
      <c r="V117" s="226">
        <v>77.421547000000004</v>
      </c>
      <c r="W117" s="226">
        <v>79.103240999999997</v>
      </c>
      <c r="X117" s="226">
        <v>80.820740000000001</v>
      </c>
      <c r="Y117" s="226">
        <v>82.465912000000003</v>
      </c>
      <c r="Z117" s="226">
        <v>84.103920000000002</v>
      </c>
      <c r="AA117" s="226">
        <v>85.753112999999999</v>
      </c>
      <c r="AB117" s="226">
        <v>87.380843999999996</v>
      </c>
      <c r="AC117" s="226">
        <v>89.000793000000002</v>
      </c>
      <c r="AD117" s="226">
        <v>90.575042999999994</v>
      </c>
      <c r="AE117" s="226">
        <v>92.145995999999997</v>
      </c>
      <c r="AF117" s="226">
        <v>93.700728999999995</v>
      </c>
      <c r="AG117" s="226">
        <v>95.183937</v>
      </c>
      <c r="AH117" s="226">
        <v>96.668930000000003</v>
      </c>
      <c r="AI117" s="226">
        <v>98.196594000000005</v>
      </c>
      <c r="AJ117" s="226">
        <v>99.715050000000005</v>
      </c>
      <c r="AK117" s="222">
        <v>2.1912999999999998E-2</v>
      </c>
    </row>
    <row r="118" spans="1:37" ht="15" customHeight="1" x14ac:dyDescent="0.35">
      <c r="A118" s="251" t="s">
        <v>539</v>
      </c>
      <c r="B118" s="202" t="s">
        <v>498</v>
      </c>
      <c r="C118" s="226">
        <v>31.072914000000001</v>
      </c>
      <c r="D118" s="226">
        <v>31.831990999999999</v>
      </c>
      <c r="E118" s="226">
        <v>32.690052000000001</v>
      </c>
      <c r="F118" s="226">
        <v>33.613906999999998</v>
      </c>
      <c r="G118" s="226">
        <v>34.557338999999999</v>
      </c>
      <c r="H118" s="226">
        <v>35.536380999999999</v>
      </c>
      <c r="I118" s="226">
        <v>36.509467999999998</v>
      </c>
      <c r="J118" s="226">
        <v>37.494965000000001</v>
      </c>
      <c r="K118" s="226">
        <v>38.420940000000002</v>
      </c>
      <c r="L118" s="226">
        <v>39.316833000000003</v>
      </c>
      <c r="M118" s="226">
        <v>40.233001999999999</v>
      </c>
      <c r="N118" s="226">
        <v>41.17989</v>
      </c>
      <c r="O118" s="226">
        <v>42.155521</v>
      </c>
      <c r="P118" s="226">
        <v>43.141272999999998</v>
      </c>
      <c r="Q118" s="226">
        <v>44.144404999999999</v>
      </c>
      <c r="R118" s="226">
        <v>45.147266000000002</v>
      </c>
      <c r="S118" s="226">
        <v>46.204467999999999</v>
      </c>
      <c r="T118" s="226">
        <v>47.298717000000003</v>
      </c>
      <c r="U118" s="226">
        <v>48.380833000000003</v>
      </c>
      <c r="V118" s="226">
        <v>49.454287999999998</v>
      </c>
      <c r="W118" s="226">
        <v>50.528500000000001</v>
      </c>
      <c r="X118" s="226">
        <v>51.625579999999999</v>
      </c>
      <c r="Y118" s="226">
        <v>52.676464000000003</v>
      </c>
      <c r="Z118" s="226">
        <v>53.722766999999997</v>
      </c>
      <c r="AA118" s="226">
        <v>54.776215000000001</v>
      </c>
      <c r="AB118" s="226">
        <v>55.815956</v>
      </c>
      <c r="AC118" s="226">
        <v>56.850726999999999</v>
      </c>
      <c r="AD118" s="226">
        <v>57.856304000000002</v>
      </c>
      <c r="AE118" s="226">
        <v>58.859775999999997</v>
      </c>
      <c r="AF118" s="226">
        <v>59.852885999999998</v>
      </c>
      <c r="AG118" s="226">
        <v>60.800308000000001</v>
      </c>
      <c r="AH118" s="226">
        <v>61.748874999999998</v>
      </c>
      <c r="AI118" s="226">
        <v>62.724696999999999</v>
      </c>
      <c r="AJ118" s="226">
        <v>63.694637</v>
      </c>
      <c r="AK118" s="222">
        <v>2.1912999999999998E-2</v>
      </c>
    </row>
    <row r="119" spans="1:37" ht="15" customHeight="1" x14ac:dyDescent="0.35">
      <c r="A119" s="251" t="s">
        <v>540</v>
      </c>
      <c r="B119" s="202" t="s">
        <v>500</v>
      </c>
      <c r="C119" s="226">
        <v>2.785847</v>
      </c>
      <c r="D119" s="226">
        <v>2.8539029999999999</v>
      </c>
      <c r="E119" s="226">
        <v>2.9308320000000001</v>
      </c>
      <c r="F119" s="226">
        <v>3.0136609999999999</v>
      </c>
      <c r="G119" s="226">
        <v>3.0982440000000002</v>
      </c>
      <c r="H119" s="226">
        <v>3.1860200000000001</v>
      </c>
      <c r="I119" s="226">
        <v>3.273263</v>
      </c>
      <c r="J119" s="226">
        <v>3.361618</v>
      </c>
      <c r="K119" s="226">
        <v>3.444636</v>
      </c>
      <c r="L119" s="226">
        <v>3.5249579999999998</v>
      </c>
      <c r="M119" s="226">
        <v>3.607097</v>
      </c>
      <c r="N119" s="226">
        <v>3.6919900000000001</v>
      </c>
      <c r="O119" s="226">
        <v>3.779461</v>
      </c>
      <c r="P119" s="226">
        <v>3.8678379999999999</v>
      </c>
      <c r="Q119" s="226">
        <v>3.9577740000000001</v>
      </c>
      <c r="R119" s="226">
        <v>4.0476859999999997</v>
      </c>
      <c r="S119" s="226">
        <v>4.1424700000000003</v>
      </c>
      <c r="T119" s="226">
        <v>4.2405749999999998</v>
      </c>
      <c r="U119" s="226">
        <v>4.3375919999999999</v>
      </c>
      <c r="V119" s="226">
        <v>4.4338329999999999</v>
      </c>
      <c r="W119" s="226">
        <v>4.5301410000000004</v>
      </c>
      <c r="X119" s="226">
        <v>4.6284999999999998</v>
      </c>
      <c r="Y119" s="226">
        <v>4.7227180000000004</v>
      </c>
      <c r="Z119" s="226">
        <v>4.8165250000000004</v>
      </c>
      <c r="AA119" s="226">
        <v>4.910971</v>
      </c>
      <c r="AB119" s="226">
        <v>5.0041890000000002</v>
      </c>
      <c r="AC119" s="226">
        <v>5.0969620000000004</v>
      </c>
      <c r="AD119" s="226">
        <v>5.1871169999999998</v>
      </c>
      <c r="AE119" s="226">
        <v>5.2770840000000003</v>
      </c>
      <c r="AF119" s="226">
        <v>5.3661209999999997</v>
      </c>
      <c r="AG119" s="226">
        <v>5.4510630000000004</v>
      </c>
      <c r="AH119" s="226">
        <v>5.5361070000000003</v>
      </c>
      <c r="AI119" s="226">
        <v>5.6235939999999998</v>
      </c>
      <c r="AJ119" s="226">
        <v>5.7105540000000001</v>
      </c>
      <c r="AK119" s="222">
        <v>2.1912999999999998E-2</v>
      </c>
    </row>
    <row r="120" spans="1:37" ht="15" customHeight="1" x14ac:dyDescent="0.35">
      <c r="A120" s="251" t="s">
        <v>541</v>
      </c>
      <c r="B120" s="202" t="s">
        <v>502</v>
      </c>
      <c r="C120" s="226">
        <v>14.786422</v>
      </c>
      <c r="D120" s="226">
        <v>15.147638000000001</v>
      </c>
      <c r="E120" s="226">
        <v>15.555956999999999</v>
      </c>
      <c r="F120" s="226">
        <v>15.995583999999999</v>
      </c>
      <c r="G120" s="226">
        <v>16.444528999999999</v>
      </c>
      <c r="H120" s="226">
        <v>16.910418</v>
      </c>
      <c r="I120" s="226">
        <v>17.373472</v>
      </c>
      <c r="J120" s="226">
        <v>17.842431999999999</v>
      </c>
      <c r="K120" s="226">
        <v>18.283069999999999</v>
      </c>
      <c r="L120" s="226">
        <v>18.709391</v>
      </c>
      <c r="M120" s="226">
        <v>19.145361000000001</v>
      </c>
      <c r="N120" s="226">
        <v>19.595949000000001</v>
      </c>
      <c r="O120" s="226">
        <v>20.060214999999999</v>
      </c>
      <c r="P120" s="226">
        <v>20.529297</v>
      </c>
      <c r="Q120" s="226">
        <v>21.006648999999999</v>
      </c>
      <c r="R120" s="226">
        <v>21.483872999999999</v>
      </c>
      <c r="S120" s="226">
        <v>21.986954000000001</v>
      </c>
      <c r="T120" s="226">
        <v>22.507669</v>
      </c>
      <c r="U120" s="226">
        <v>23.022604000000001</v>
      </c>
      <c r="V120" s="226">
        <v>23.533422000000002</v>
      </c>
      <c r="W120" s="226">
        <v>24.044598000000001</v>
      </c>
      <c r="X120" s="226">
        <v>24.566658</v>
      </c>
      <c r="Y120" s="226">
        <v>25.06673</v>
      </c>
      <c r="Z120" s="226">
        <v>25.564630999999999</v>
      </c>
      <c r="AA120" s="226">
        <v>26.065922</v>
      </c>
      <c r="AB120" s="226">
        <v>26.560699</v>
      </c>
      <c r="AC120" s="226">
        <v>27.053108000000002</v>
      </c>
      <c r="AD120" s="226">
        <v>27.531624000000001</v>
      </c>
      <c r="AE120" s="226">
        <v>28.009138</v>
      </c>
      <c r="AF120" s="226">
        <v>28.481718000000001</v>
      </c>
      <c r="AG120" s="226">
        <v>28.932563999999999</v>
      </c>
      <c r="AH120" s="226">
        <v>29.383951</v>
      </c>
      <c r="AI120" s="226">
        <v>29.848305</v>
      </c>
      <c r="AJ120" s="226">
        <v>30.309861999999999</v>
      </c>
      <c r="AK120" s="222">
        <v>2.1912999999999998E-2</v>
      </c>
    </row>
    <row r="121" spans="1:37" ht="15" customHeight="1" x14ac:dyDescent="0.35">
      <c r="A121" s="251" t="s">
        <v>542</v>
      </c>
      <c r="B121" s="202" t="s">
        <v>508</v>
      </c>
      <c r="C121" s="226">
        <v>82.862533999999997</v>
      </c>
      <c r="D121" s="226">
        <v>84.941353000000007</v>
      </c>
      <c r="E121" s="226">
        <v>87.676529000000002</v>
      </c>
      <c r="F121" s="226">
        <v>90.568068999999994</v>
      </c>
      <c r="G121" s="226">
        <v>93.272300999999999</v>
      </c>
      <c r="H121" s="226">
        <v>95.922782999999995</v>
      </c>
      <c r="I121" s="226">
        <v>98.573166000000001</v>
      </c>
      <c r="J121" s="226">
        <v>101.210167</v>
      </c>
      <c r="K121" s="226">
        <v>103.720596</v>
      </c>
      <c r="L121" s="226">
        <v>106.103615</v>
      </c>
      <c r="M121" s="226">
        <v>108.348297</v>
      </c>
      <c r="N121" s="226">
        <v>110.59309399999999</v>
      </c>
      <c r="O121" s="226">
        <v>112.86794999999999</v>
      </c>
      <c r="P121" s="226">
        <v>115.137939</v>
      </c>
      <c r="Q121" s="226">
        <v>117.384888</v>
      </c>
      <c r="R121" s="226">
        <v>119.572968</v>
      </c>
      <c r="S121" s="226">
        <v>121.837357</v>
      </c>
      <c r="T121" s="226">
        <v>124.153137</v>
      </c>
      <c r="U121" s="226">
        <v>126.45362900000001</v>
      </c>
      <c r="V121" s="226">
        <v>128.76823400000001</v>
      </c>
      <c r="W121" s="226">
        <v>131.06677199999999</v>
      </c>
      <c r="X121" s="226">
        <v>133.40786700000001</v>
      </c>
      <c r="Y121" s="226">
        <v>135.741409</v>
      </c>
      <c r="Z121" s="226">
        <v>138.08221399999999</v>
      </c>
      <c r="AA121" s="226">
        <v>140.45225500000001</v>
      </c>
      <c r="AB121" s="226">
        <v>142.755585</v>
      </c>
      <c r="AC121" s="226">
        <v>145.041946</v>
      </c>
      <c r="AD121" s="226">
        <v>147.320099</v>
      </c>
      <c r="AE121" s="226">
        <v>149.60855100000001</v>
      </c>
      <c r="AF121" s="226">
        <v>151.91055299999999</v>
      </c>
      <c r="AG121" s="226">
        <v>154.11639400000001</v>
      </c>
      <c r="AH121" s="226">
        <v>156.352341</v>
      </c>
      <c r="AI121" s="226">
        <v>158.653198</v>
      </c>
      <c r="AJ121" s="226">
        <v>160.93897999999999</v>
      </c>
      <c r="AK121" s="222">
        <v>2.0171999999999999E-2</v>
      </c>
    </row>
    <row r="122" spans="1:37" ht="15" customHeight="1" x14ac:dyDescent="0.35">
      <c r="A122" s="251" t="s">
        <v>543</v>
      </c>
      <c r="B122" s="202" t="s">
        <v>498</v>
      </c>
      <c r="C122" s="226">
        <v>43.705539999999999</v>
      </c>
      <c r="D122" s="226">
        <v>44.802002000000002</v>
      </c>
      <c r="E122" s="226">
        <v>46.244663000000003</v>
      </c>
      <c r="F122" s="226">
        <v>47.769793999999997</v>
      </c>
      <c r="G122" s="226">
        <v>49.196128999999999</v>
      </c>
      <c r="H122" s="226">
        <v>50.594116</v>
      </c>
      <c r="I122" s="226">
        <v>51.992049999999999</v>
      </c>
      <c r="J122" s="226">
        <v>53.382930999999999</v>
      </c>
      <c r="K122" s="226">
        <v>54.707042999999999</v>
      </c>
      <c r="L122" s="226">
        <v>55.963959000000003</v>
      </c>
      <c r="M122" s="226">
        <v>57.147906999999996</v>
      </c>
      <c r="N122" s="226">
        <v>58.331916999999997</v>
      </c>
      <c r="O122" s="226">
        <v>59.531784000000002</v>
      </c>
      <c r="P122" s="226">
        <v>60.729087999999997</v>
      </c>
      <c r="Q122" s="226">
        <v>61.914223</v>
      </c>
      <c r="R122" s="226">
        <v>63.068317</v>
      </c>
      <c r="S122" s="226">
        <v>64.262664999999998</v>
      </c>
      <c r="T122" s="226">
        <v>65.484108000000006</v>
      </c>
      <c r="U122" s="226">
        <v>66.697502</v>
      </c>
      <c r="V122" s="226">
        <v>67.918327000000005</v>
      </c>
      <c r="W122" s="226">
        <v>69.130691999999996</v>
      </c>
      <c r="X122" s="226">
        <v>70.365493999999998</v>
      </c>
      <c r="Y122" s="226">
        <v>71.596305999999998</v>
      </c>
      <c r="Z122" s="226">
        <v>72.830956</v>
      </c>
      <c r="AA122" s="226">
        <v>74.081023999999999</v>
      </c>
      <c r="AB122" s="226">
        <v>75.295906000000002</v>
      </c>
      <c r="AC122" s="226">
        <v>76.501846</v>
      </c>
      <c r="AD122" s="226">
        <v>77.703445000000002</v>
      </c>
      <c r="AE122" s="226">
        <v>78.910483999999997</v>
      </c>
      <c r="AF122" s="226">
        <v>80.124656999999999</v>
      </c>
      <c r="AG122" s="226">
        <v>81.288116000000002</v>
      </c>
      <c r="AH122" s="226">
        <v>82.467467999999997</v>
      </c>
      <c r="AI122" s="226">
        <v>83.681045999999995</v>
      </c>
      <c r="AJ122" s="226">
        <v>84.886673000000002</v>
      </c>
      <c r="AK122" s="222">
        <v>2.0171999999999999E-2</v>
      </c>
    </row>
    <row r="123" spans="1:37" ht="15" customHeight="1" x14ac:dyDescent="0.35">
      <c r="A123" s="251" t="s">
        <v>544</v>
      </c>
      <c r="B123" s="202" t="s">
        <v>500</v>
      </c>
      <c r="C123" s="226">
        <v>14.436669</v>
      </c>
      <c r="D123" s="226">
        <v>14.79885</v>
      </c>
      <c r="E123" s="226">
        <v>15.275385</v>
      </c>
      <c r="F123" s="226">
        <v>15.779159999999999</v>
      </c>
      <c r="G123" s="226">
        <v>16.250305000000001</v>
      </c>
      <c r="H123" s="226">
        <v>16.712084000000001</v>
      </c>
      <c r="I123" s="226">
        <v>17.173843000000002</v>
      </c>
      <c r="J123" s="226">
        <v>17.633272000000002</v>
      </c>
      <c r="K123" s="226">
        <v>18.070651999999999</v>
      </c>
      <c r="L123" s="226">
        <v>18.48583</v>
      </c>
      <c r="M123" s="226">
        <v>18.876909000000001</v>
      </c>
      <c r="N123" s="226">
        <v>19.268008999999999</v>
      </c>
      <c r="O123" s="226">
        <v>19.664342999999999</v>
      </c>
      <c r="P123" s="226">
        <v>20.059832</v>
      </c>
      <c r="Q123" s="226">
        <v>20.451305000000001</v>
      </c>
      <c r="R123" s="226">
        <v>20.832521</v>
      </c>
      <c r="S123" s="226">
        <v>21.227034</v>
      </c>
      <c r="T123" s="226">
        <v>21.630496999999998</v>
      </c>
      <c r="U123" s="226">
        <v>22.031300000000002</v>
      </c>
      <c r="V123" s="226">
        <v>22.434559</v>
      </c>
      <c r="W123" s="226">
        <v>22.835021999999999</v>
      </c>
      <c r="X123" s="226">
        <v>23.242899000000001</v>
      </c>
      <c r="Y123" s="226">
        <v>23.649457999999999</v>
      </c>
      <c r="Z123" s="226">
        <v>24.057283000000002</v>
      </c>
      <c r="AA123" s="226">
        <v>24.470199999999998</v>
      </c>
      <c r="AB123" s="226">
        <v>24.871496</v>
      </c>
      <c r="AC123" s="226">
        <v>25.269836000000002</v>
      </c>
      <c r="AD123" s="226">
        <v>25.666747999999998</v>
      </c>
      <c r="AE123" s="226">
        <v>26.065450999999999</v>
      </c>
      <c r="AF123" s="226">
        <v>26.466512999999999</v>
      </c>
      <c r="AG123" s="226">
        <v>26.850826000000001</v>
      </c>
      <c r="AH123" s="226">
        <v>27.240380999999999</v>
      </c>
      <c r="AI123" s="226">
        <v>27.641251</v>
      </c>
      <c r="AJ123" s="226">
        <v>28.039487999999999</v>
      </c>
      <c r="AK123" s="222">
        <v>2.0171999999999999E-2</v>
      </c>
    </row>
    <row r="124" spans="1:37" ht="15" customHeight="1" x14ac:dyDescent="0.35">
      <c r="A124" s="251" t="s">
        <v>545</v>
      </c>
      <c r="B124" s="202" t="s">
        <v>502</v>
      </c>
      <c r="C124" s="226">
        <v>24.720324999999999</v>
      </c>
      <c r="D124" s="226">
        <v>25.340499999999999</v>
      </c>
      <c r="E124" s="226">
        <v>26.156483000000001</v>
      </c>
      <c r="F124" s="226">
        <v>27.019112</v>
      </c>
      <c r="G124" s="226">
        <v>27.825865</v>
      </c>
      <c r="H124" s="226">
        <v>28.616582999999999</v>
      </c>
      <c r="I124" s="226">
        <v>29.40727</v>
      </c>
      <c r="J124" s="226">
        <v>30.193961999999999</v>
      </c>
      <c r="K124" s="226">
        <v>30.942900000000002</v>
      </c>
      <c r="L124" s="226">
        <v>31.653822000000002</v>
      </c>
      <c r="M124" s="226">
        <v>32.323475000000002</v>
      </c>
      <c r="N124" s="226">
        <v>32.993167999999997</v>
      </c>
      <c r="O124" s="226">
        <v>33.671821999999999</v>
      </c>
      <c r="P124" s="226">
        <v>34.349026000000002</v>
      </c>
      <c r="Q124" s="226">
        <v>35.019359999999999</v>
      </c>
      <c r="R124" s="226">
        <v>35.672127000000003</v>
      </c>
      <c r="S124" s="226">
        <v>36.347659999999998</v>
      </c>
      <c r="T124" s="226">
        <v>37.038525</v>
      </c>
      <c r="U124" s="226">
        <v>37.724826999999998</v>
      </c>
      <c r="V124" s="226">
        <v>38.415343999999997</v>
      </c>
      <c r="W124" s="226">
        <v>39.101067</v>
      </c>
      <c r="X124" s="226">
        <v>39.799484</v>
      </c>
      <c r="Y124" s="226">
        <v>40.495646999999998</v>
      </c>
      <c r="Z124" s="226">
        <v>41.193976999999997</v>
      </c>
      <c r="AA124" s="226">
        <v>41.901031000000003</v>
      </c>
      <c r="AB124" s="226">
        <v>42.588180999999999</v>
      </c>
      <c r="AC124" s="226">
        <v>43.270263999999997</v>
      </c>
      <c r="AD124" s="226">
        <v>43.949913000000002</v>
      </c>
      <c r="AE124" s="226">
        <v>44.632621999999998</v>
      </c>
      <c r="AF124" s="226">
        <v>45.319374000000003</v>
      </c>
      <c r="AG124" s="226">
        <v>45.977440000000001</v>
      </c>
      <c r="AH124" s="226">
        <v>46.644492999999997</v>
      </c>
      <c r="AI124" s="226">
        <v>47.330910000000003</v>
      </c>
      <c r="AJ124" s="226">
        <v>48.012821000000002</v>
      </c>
      <c r="AK124" s="222">
        <v>2.0171999999999999E-2</v>
      </c>
    </row>
    <row r="125" spans="1:37" ht="15" customHeight="1" x14ac:dyDescent="0.35">
      <c r="A125" s="251" t="s">
        <v>546</v>
      </c>
      <c r="B125" s="202" t="s">
        <v>510</v>
      </c>
      <c r="C125" s="226">
        <v>278.82748400000003</v>
      </c>
      <c r="D125" s="226">
        <v>285.14386000000002</v>
      </c>
      <c r="E125" s="226">
        <v>290.53924599999999</v>
      </c>
      <c r="F125" s="226">
        <v>295.531586</v>
      </c>
      <c r="G125" s="226">
        <v>300.167236</v>
      </c>
      <c r="H125" s="226">
        <v>304.783905</v>
      </c>
      <c r="I125" s="226">
        <v>309.40939300000002</v>
      </c>
      <c r="J125" s="226">
        <v>314.21991000000003</v>
      </c>
      <c r="K125" s="226">
        <v>318.96017499999999</v>
      </c>
      <c r="L125" s="226">
        <v>323.49276700000001</v>
      </c>
      <c r="M125" s="226">
        <v>328.15472399999999</v>
      </c>
      <c r="N125" s="226">
        <v>332.849762</v>
      </c>
      <c r="O125" s="226">
        <v>337.45825200000002</v>
      </c>
      <c r="P125" s="226">
        <v>341.986694</v>
      </c>
      <c r="Q125" s="226">
        <v>346.53088400000001</v>
      </c>
      <c r="R125" s="226">
        <v>351.043274</v>
      </c>
      <c r="S125" s="226">
        <v>355.64254799999998</v>
      </c>
      <c r="T125" s="226">
        <v>360.27539100000001</v>
      </c>
      <c r="U125" s="226">
        <v>364.85415599999999</v>
      </c>
      <c r="V125" s="226">
        <v>369.45590199999998</v>
      </c>
      <c r="W125" s="226">
        <v>374.04333500000001</v>
      </c>
      <c r="X125" s="226">
        <v>378.67031900000001</v>
      </c>
      <c r="Y125" s="226">
        <v>383.17358400000001</v>
      </c>
      <c r="Z125" s="226">
        <v>387.72085600000003</v>
      </c>
      <c r="AA125" s="226">
        <v>392.37420700000001</v>
      </c>
      <c r="AB125" s="226">
        <v>396.99276700000001</v>
      </c>
      <c r="AC125" s="226">
        <v>401.51806599999998</v>
      </c>
      <c r="AD125" s="226">
        <v>405.94189499999999</v>
      </c>
      <c r="AE125" s="226">
        <v>410.38452100000001</v>
      </c>
      <c r="AF125" s="226">
        <v>414.90661599999999</v>
      </c>
      <c r="AG125" s="226">
        <v>419.49917599999998</v>
      </c>
      <c r="AH125" s="226">
        <v>424.38449100000003</v>
      </c>
      <c r="AI125" s="226">
        <v>429.72280899999998</v>
      </c>
      <c r="AJ125" s="226">
        <v>435.352081</v>
      </c>
      <c r="AK125" s="222">
        <v>1.3311999999999999E-2</v>
      </c>
    </row>
    <row r="126" spans="1:37" ht="15" customHeight="1" x14ac:dyDescent="0.35">
      <c r="A126" s="251" t="s">
        <v>547</v>
      </c>
      <c r="B126" s="202" t="s">
        <v>498</v>
      </c>
      <c r="C126" s="226">
        <v>177.68836999999999</v>
      </c>
      <c r="D126" s="226">
        <v>181.71360799999999</v>
      </c>
      <c r="E126" s="226">
        <v>185.151917</v>
      </c>
      <c r="F126" s="226">
        <v>188.333405</v>
      </c>
      <c r="G126" s="226">
        <v>191.287567</v>
      </c>
      <c r="H126" s="226">
        <v>194.229614</v>
      </c>
      <c r="I126" s="226">
        <v>197.177322</v>
      </c>
      <c r="J126" s="226">
        <v>200.24288899999999</v>
      </c>
      <c r="K126" s="226">
        <v>203.26374799999999</v>
      </c>
      <c r="L126" s="226">
        <v>206.15222199999999</v>
      </c>
      <c r="M126" s="226">
        <v>209.12313800000001</v>
      </c>
      <c r="N126" s="226">
        <v>212.11514299999999</v>
      </c>
      <c r="O126" s="226">
        <v>215.051987</v>
      </c>
      <c r="P126" s="226">
        <v>217.937836</v>
      </c>
      <c r="Q126" s="226">
        <v>220.83369400000001</v>
      </c>
      <c r="R126" s="226">
        <v>223.70933500000001</v>
      </c>
      <c r="S126" s="226">
        <v>226.64030500000001</v>
      </c>
      <c r="T126" s="226">
        <v>229.59266700000001</v>
      </c>
      <c r="U126" s="226">
        <v>232.510605</v>
      </c>
      <c r="V126" s="226">
        <v>235.44314600000001</v>
      </c>
      <c r="W126" s="226">
        <v>238.36656199999999</v>
      </c>
      <c r="X126" s="226">
        <v>241.315201</v>
      </c>
      <c r="Y126" s="226">
        <v>244.185013</v>
      </c>
      <c r="Z126" s="226">
        <v>247.08284</v>
      </c>
      <c r="AA126" s="226">
        <v>250.04827900000001</v>
      </c>
      <c r="AB126" s="226">
        <v>252.99157700000001</v>
      </c>
      <c r="AC126" s="226">
        <v>255.87539699999999</v>
      </c>
      <c r="AD126" s="226">
        <v>258.69454999999999</v>
      </c>
      <c r="AE126" s="226">
        <v>261.52572600000002</v>
      </c>
      <c r="AF126" s="226">
        <v>264.40750100000002</v>
      </c>
      <c r="AG126" s="226">
        <v>267.33422899999999</v>
      </c>
      <c r="AH126" s="226">
        <v>270.44747899999999</v>
      </c>
      <c r="AI126" s="226">
        <v>273.84942599999999</v>
      </c>
      <c r="AJ126" s="226">
        <v>277.43679800000001</v>
      </c>
      <c r="AK126" s="222">
        <v>1.3311999999999999E-2</v>
      </c>
    </row>
    <row r="127" spans="1:37" ht="15" customHeight="1" x14ac:dyDescent="0.35">
      <c r="A127" s="251" t="s">
        <v>548</v>
      </c>
      <c r="B127" s="202" t="s">
        <v>500</v>
      </c>
      <c r="C127" s="226">
        <v>58.801806999999997</v>
      </c>
      <c r="D127" s="226">
        <v>60.133862000000001</v>
      </c>
      <c r="E127" s="226">
        <v>61.27169</v>
      </c>
      <c r="F127" s="226">
        <v>62.324528000000001</v>
      </c>
      <c r="G127" s="226">
        <v>63.302138999999997</v>
      </c>
      <c r="H127" s="226">
        <v>64.275741999999994</v>
      </c>
      <c r="I127" s="226">
        <v>65.251213000000007</v>
      </c>
      <c r="J127" s="226">
        <v>66.265701000000007</v>
      </c>
      <c r="K127" s="226">
        <v>67.265372999999997</v>
      </c>
      <c r="L127" s="226">
        <v>68.221252000000007</v>
      </c>
      <c r="M127" s="226">
        <v>69.204407000000003</v>
      </c>
      <c r="N127" s="226">
        <v>70.194534000000004</v>
      </c>
      <c r="O127" s="226">
        <v>71.166420000000002</v>
      </c>
      <c r="P127" s="226">
        <v>72.121421999999995</v>
      </c>
      <c r="Q127" s="226">
        <v>73.079741999999996</v>
      </c>
      <c r="R127" s="226">
        <v>74.031363999999996</v>
      </c>
      <c r="S127" s="226">
        <v>75.001296999999994</v>
      </c>
      <c r="T127" s="226">
        <v>75.978317000000004</v>
      </c>
      <c r="U127" s="226">
        <v>76.943932000000004</v>
      </c>
      <c r="V127" s="226">
        <v>77.914398000000006</v>
      </c>
      <c r="W127" s="226">
        <v>78.881836000000007</v>
      </c>
      <c r="X127" s="226">
        <v>79.857613000000001</v>
      </c>
      <c r="Y127" s="226">
        <v>80.807311999999996</v>
      </c>
      <c r="Z127" s="226">
        <v>81.766281000000006</v>
      </c>
      <c r="AA127" s="226">
        <v>82.747626999999994</v>
      </c>
      <c r="AB127" s="226">
        <v>83.721633999999995</v>
      </c>
      <c r="AC127" s="226">
        <v>84.675972000000002</v>
      </c>
      <c r="AD127" s="226">
        <v>85.608902</v>
      </c>
      <c r="AE127" s="226">
        <v>86.545822000000001</v>
      </c>
      <c r="AF127" s="226">
        <v>87.499474000000006</v>
      </c>
      <c r="AG127" s="226">
        <v>88.467995000000002</v>
      </c>
      <c r="AH127" s="226">
        <v>89.498260000000002</v>
      </c>
      <c r="AI127" s="226">
        <v>90.624054000000001</v>
      </c>
      <c r="AJ127" s="226">
        <v>91.811211</v>
      </c>
      <c r="AK127" s="222">
        <v>1.3311999999999999E-2</v>
      </c>
    </row>
    <row r="128" spans="1:37" ht="15" customHeight="1" x14ac:dyDescent="0.35">
      <c r="A128" s="251" t="s">
        <v>549</v>
      </c>
      <c r="B128" s="202" t="s">
        <v>502</v>
      </c>
      <c r="C128" s="226">
        <v>42.337302999999999</v>
      </c>
      <c r="D128" s="226">
        <v>43.296382999999999</v>
      </c>
      <c r="E128" s="226">
        <v>44.11562</v>
      </c>
      <c r="F128" s="226">
        <v>44.873660999999998</v>
      </c>
      <c r="G128" s="226">
        <v>45.577540999999997</v>
      </c>
      <c r="H128" s="226">
        <v>46.278537999999998</v>
      </c>
      <c r="I128" s="226">
        <v>46.980873000000003</v>
      </c>
      <c r="J128" s="226">
        <v>47.711308000000002</v>
      </c>
      <c r="K128" s="226">
        <v>48.431068000000003</v>
      </c>
      <c r="L128" s="226">
        <v>49.119304999999997</v>
      </c>
      <c r="M128" s="226">
        <v>49.827174999999997</v>
      </c>
      <c r="N128" s="226">
        <v>50.540073</v>
      </c>
      <c r="O128" s="226">
        <v>51.239821999999997</v>
      </c>
      <c r="P128" s="226">
        <v>51.927422</v>
      </c>
      <c r="Q128" s="226">
        <v>52.617415999999999</v>
      </c>
      <c r="R128" s="226">
        <v>53.302585999999998</v>
      </c>
      <c r="S128" s="226">
        <v>54.000934999999998</v>
      </c>
      <c r="T128" s="226">
        <v>54.704391000000001</v>
      </c>
      <c r="U128" s="226">
        <v>55.399635000000004</v>
      </c>
      <c r="V128" s="226">
        <v>56.098370000000003</v>
      </c>
      <c r="W128" s="226">
        <v>56.794925999999997</v>
      </c>
      <c r="X128" s="226">
        <v>57.497486000000002</v>
      </c>
      <c r="Y128" s="226">
        <v>58.181266999999998</v>
      </c>
      <c r="Z128" s="226">
        <v>58.871727</v>
      </c>
      <c r="AA128" s="226">
        <v>59.578293000000002</v>
      </c>
      <c r="AB128" s="226">
        <v>60.279578999999998</v>
      </c>
      <c r="AC128" s="226">
        <v>60.966704999999997</v>
      </c>
      <c r="AD128" s="226">
        <v>61.638412000000002</v>
      </c>
      <c r="AE128" s="226">
        <v>62.312992000000001</v>
      </c>
      <c r="AF128" s="226">
        <v>62.999625999999999</v>
      </c>
      <c r="AG128" s="226">
        <v>63.696959999999997</v>
      </c>
      <c r="AH128" s="226">
        <v>64.438750999999996</v>
      </c>
      <c r="AI128" s="226">
        <v>65.249320999999995</v>
      </c>
      <c r="AJ128" s="226">
        <v>66.104073</v>
      </c>
      <c r="AK128" s="222">
        <v>1.3311999999999999E-2</v>
      </c>
    </row>
    <row r="129" spans="1:37" ht="15" customHeight="1" x14ac:dyDescent="0.35">
      <c r="A129" s="251" t="s">
        <v>550</v>
      </c>
      <c r="B129" s="202" t="s">
        <v>512</v>
      </c>
      <c r="C129" s="226">
        <v>40.01923</v>
      </c>
      <c r="D129" s="226">
        <v>41.337971000000003</v>
      </c>
      <c r="E129" s="226">
        <v>42.848511000000002</v>
      </c>
      <c r="F129" s="226">
        <v>44.567008999999999</v>
      </c>
      <c r="G129" s="226">
        <v>46.372070000000001</v>
      </c>
      <c r="H129" s="226">
        <v>48.274749999999997</v>
      </c>
      <c r="I129" s="226">
        <v>50.278483999999999</v>
      </c>
      <c r="J129" s="226">
        <v>52.359825000000001</v>
      </c>
      <c r="K129" s="226">
        <v>54.494830999999998</v>
      </c>
      <c r="L129" s="226">
        <v>56.675251000000003</v>
      </c>
      <c r="M129" s="226">
        <v>58.912135999999997</v>
      </c>
      <c r="N129" s="226">
        <v>61.218792000000001</v>
      </c>
      <c r="O129" s="226">
        <v>63.615822000000001</v>
      </c>
      <c r="P129" s="226">
        <v>66.080871999999999</v>
      </c>
      <c r="Q129" s="226">
        <v>68.656936999999999</v>
      </c>
      <c r="R129" s="226">
        <v>71.289176999999995</v>
      </c>
      <c r="S129" s="226">
        <v>74.045387000000005</v>
      </c>
      <c r="T129" s="226">
        <v>76.940535999999994</v>
      </c>
      <c r="U129" s="226">
        <v>79.958511000000001</v>
      </c>
      <c r="V129" s="226">
        <v>83.099113000000003</v>
      </c>
      <c r="W129" s="226">
        <v>86.352844000000005</v>
      </c>
      <c r="X129" s="226">
        <v>89.722915999999998</v>
      </c>
      <c r="Y129" s="226">
        <v>93.226760999999996</v>
      </c>
      <c r="Z129" s="226">
        <v>96.865509000000003</v>
      </c>
      <c r="AA129" s="226">
        <v>100.626801</v>
      </c>
      <c r="AB129" s="226">
        <v>104.499908</v>
      </c>
      <c r="AC129" s="226">
        <v>108.51618999999999</v>
      </c>
      <c r="AD129" s="226">
        <v>112.687347</v>
      </c>
      <c r="AE129" s="226">
        <v>117.02274300000001</v>
      </c>
      <c r="AF129" s="226">
        <v>121.517937</v>
      </c>
      <c r="AG129" s="226">
        <v>126.114754</v>
      </c>
      <c r="AH129" s="226">
        <v>130.90275600000001</v>
      </c>
      <c r="AI129" s="226">
        <v>135.902039</v>
      </c>
      <c r="AJ129" s="226">
        <v>141.10434000000001</v>
      </c>
      <c r="AK129" s="222">
        <v>3.9112000000000001E-2</v>
      </c>
    </row>
    <row r="130" spans="1:37" ht="15" customHeight="1" x14ac:dyDescent="0.35">
      <c r="A130" s="251" t="s">
        <v>551</v>
      </c>
      <c r="B130" s="202" t="s">
        <v>498</v>
      </c>
      <c r="C130" s="226">
        <v>14.354723</v>
      </c>
      <c r="D130" s="226">
        <v>14.82775</v>
      </c>
      <c r="E130" s="226">
        <v>15.369574</v>
      </c>
      <c r="F130" s="226">
        <v>15.985991</v>
      </c>
      <c r="G130" s="226">
        <v>16.633458999999998</v>
      </c>
      <c r="H130" s="226">
        <v>17.315943000000001</v>
      </c>
      <c r="I130" s="226">
        <v>18.034673999999999</v>
      </c>
      <c r="J130" s="226">
        <v>18.781241999999999</v>
      </c>
      <c r="K130" s="226">
        <v>19.547058</v>
      </c>
      <c r="L130" s="226">
        <v>20.329166000000001</v>
      </c>
      <c r="M130" s="226">
        <v>21.131526999999998</v>
      </c>
      <c r="N130" s="226">
        <v>21.958914</v>
      </c>
      <c r="O130" s="226">
        <v>22.818718000000001</v>
      </c>
      <c r="P130" s="226">
        <v>23.702919000000001</v>
      </c>
      <c r="Q130" s="226">
        <v>24.626944999999999</v>
      </c>
      <c r="R130" s="226">
        <v>25.571117000000001</v>
      </c>
      <c r="S130" s="226">
        <v>26.559757000000001</v>
      </c>
      <c r="T130" s="226">
        <v>27.598236</v>
      </c>
      <c r="U130" s="226">
        <v>28.680769000000002</v>
      </c>
      <c r="V130" s="226">
        <v>29.807289000000001</v>
      </c>
      <c r="W130" s="226">
        <v>30.974388000000001</v>
      </c>
      <c r="X130" s="226">
        <v>32.183219999999999</v>
      </c>
      <c r="Y130" s="226">
        <v>33.440033</v>
      </c>
      <c r="Z130" s="226">
        <v>34.745235000000001</v>
      </c>
      <c r="AA130" s="226">
        <v>36.094394999999999</v>
      </c>
      <c r="AB130" s="226">
        <v>37.483662000000002</v>
      </c>
      <c r="AC130" s="226">
        <v>38.924286000000002</v>
      </c>
      <c r="AD130" s="226">
        <v>40.420459999999999</v>
      </c>
      <c r="AE130" s="226">
        <v>41.975548000000003</v>
      </c>
      <c r="AF130" s="226">
        <v>43.587955000000001</v>
      </c>
      <c r="AG130" s="226">
        <v>45.236812999999998</v>
      </c>
      <c r="AH130" s="226">
        <v>46.954250000000002</v>
      </c>
      <c r="AI130" s="226">
        <v>48.747467</v>
      </c>
      <c r="AJ130" s="226">
        <v>50.613514000000002</v>
      </c>
      <c r="AK130" s="222">
        <v>3.9112000000000001E-2</v>
      </c>
    </row>
    <row r="131" spans="1:37" ht="15" customHeight="1" x14ac:dyDescent="0.35">
      <c r="A131" s="251" t="s">
        <v>552</v>
      </c>
      <c r="B131" s="202" t="s">
        <v>500</v>
      </c>
      <c r="C131" s="226">
        <v>15.007212000000001</v>
      </c>
      <c r="D131" s="226">
        <v>15.50174</v>
      </c>
      <c r="E131" s="226">
        <v>16.068192</v>
      </c>
      <c r="F131" s="226">
        <v>16.712627000000001</v>
      </c>
      <c r="G131" s="226">
        <v>17.389526</v>
      </c>
      <c r="H131" s="226">
        <v>18.103031000000001</v>
      </c>
      <c r="I131" s="226">
        <v>18.854433</v>
      </c>
      <c r="J131" s="226">
        <v>19.634934999999999</v>
      </c>
      <c r="K131" s="226">
        <v>20.435562000000001</v>
      </c>
      <c r="L131" s="226">
        <v>21.253219999999999</v>
      </c>
      <c r="M131" s="226">
        <v>22.092051999999999</v>
      </c>
      <c r="N131" s="226">
        <v>22.957046999999999</v>
      </c>
      <c r="O131" s="226">
        <v>23.855931999999999</v>
      </c>
      <c r="P131" s="226">
        <v>24.780325000000001</v>
      </c>
      <c r="Q131" s="226">
        <v>25.746352999999999</v>
      </c>
      <c r="R131" s="226">
        <v>26.733440000000002</v>
      </c>
      <c r="S131" s="226">
        <v>27.767021</v>
      </c>
      <c r="T131" s="226">
        <v>28.852701</v>
      </c>
      <c r="U131" s="226">
        <v>29.984442000000001</v>
      </c>
      <c r="V131" s="226">
        <v>31.162167</v>
      </c>
      <c r="W131" s="226">
        <v>32.382317</v>
      </c>
      <c r="X131" s="226">
        <v>33.646090999999998</v>
      </c>
      <c r="Y131" s="226">
        <v>34.960037</v>
      </c>
      <c r="Z131" s="226">
        <v>36.324565999999997</v>
      </c>
      <c r="AA131" s="226">
        <v>37.735050000000001</v>
      </c>
      <c r="AB131" s="226">
        <v>39.187466000000001</v>
      </c>
      <c r="AC131" s="226">
        <v>40.693573000000001</v>
      </c>
      <c r="AD131" s="226">
        <v>42.257755000000003</v>
      </c>
      <c r="AE131" s="226">
        <v>43.88353</v>
      </c>
      <c r="AF131" s="226">
        <v>45.569229</v>
      </c>
      <c r="AG131" s="226">
        <v>47.293033999999999</v>
      </c>
      <c r="AH131" s="226">
        <v>49.088535</v>
      </c>
      <c r="AI131" s="226">
        <v>50.963264000000002</v>
      </c>
      <c r="AJ131" s="226">
        <v>52.914130999999998</v>
      </c>
      <c r="AK131" s="222">
        <v>3.9112000000000001E-2</v>
      </c>
    </row>
    <row r="132" spans="1:37" ht="15" customHeight="1" x14ac:dyDescent="0.35">
      <c r="A132" s="251" t="s">
        <v>553</v>
      </c>
      <c r="B132" s="202" t="s">
        <v>502</v>
      </c>
      <c r="C132" s="226">
        <v>10.657295</v>
      </c>
      <c r="D132" s="226">
        <v>11.008481</v>
      </c>
      <c r="E132" s="226">
        <v>11.410743999999999</v>
      </c>
      <c r="F132" s="226">
        <v>11.868387</v>
      </c>
      <c r="G132" s="226">
        <v>12.349083</v>
      </c>
      <c r="H132" s="226">
        <v>12.855776000000001</v>
      </c>
      <c r="I132" s="226">
        <v>13.389379</v>
      </c>
      <c r="J132" s="226">
        <v>13.94365</v>
      </c>
      <c r="K132" s="226">
        <v>14.51221</v>
      </c>
      <c r="L132" s="226">
        <v>15.092866000000001</v>
      </c>
      <c r="M132" s="226">
        <v>15.688558</v>
      </c>
      <c r="N132" s="226">
        <v>16.30283</v>
      </c>
      <c r="O132" s="226">
        <v>16.94117</v>
      </c>
      <c r="P132" s="226">
        <v>17.597622000000001</v>
      </c>
      <c r="Q132" s="226">
        <v>18.283642</v>
      </c>
      <c r="R132" s="226">
        <v>18.984617</v>
      </c>
      <c r="S132" s="226">
        <v>19.718609000000001</v>
      </c>
      <c r="T132" s="226">
        <v>20.489598999999998</v>
      </c>
      <c r="U132" s="226">
        <v>21.293299000000001</v>
      </c>
      <c r="V132" s="226">
        <v>22.129656000000001</v>
      </c>
      <c r="W132" s="226">
        <v>22.996136</v>
      </c>
      <c r="X132" s="226">
        <v>23.893599999999999</v>
      </c>
      <c r="Y132" s="226">
        <v>24.826691</v>
      </c>
      <c r="Z132" s="226">
        <v>25.795705999999999</v>
      </c>
      <c r="AA132" s="226">
        <v>26.797353999999999</v>
      </c>
      <c r="AB132" s="226">
        <v>27.828776999999999</v>
      </c>
      <c r="AC132" s="226">
        <v>28.898334999999999</v>
      </c>
      <c r="AD132" s="226">
        <v>30.009129000000001</v>
      </c>
      <c r="AE132" s="226">
        <v>31.163665999999999</v>
      </c>
      <c r="AF132" s="226">
        <v>32.360756000000002</v>
      </c>
      <c r="AG132" s="226">
        <v>33.584907999999999</v>
      </c>
      <c r="AH132" s="226">
        <v>34.859974000000001</v>
      </c>
      <c r="AI132" s="226">
        <v>36.191302999999998</v>
      </c>
      <c r="AJ132" s="226">
        <v>37.576698</v>
      </c>
      <c r="AK132" s="222">
        <v>3.9112000000000001E-2</v>
      </c>
    </row>
    <row r="133" spans="1:37" ht="15" customHeight="1" x14ac:dyDescent="0.35">
      <c r="A133" s="251" t="s">
        <v>554</v>
      </c>
      <c r="B133" s="202" t="s">
        <v>514</v>
      </c>
      <c r="C133" s="226">
        <v>117.727699</v>
      </c>
      <c r="D133" s="226">
        <v>121.74144</v>
      </c>
      <c r="E133" s="226">
        <v>126.97663900000001</v>
      </c>
      <c r="F133" s="226">
        <v>132.81320199999999</v>
      </c>
      <c r="G133" s="226">
        <v>138.23413099999999</v>
      </c>
      <c r="H133" s="226">
        <v>143.407715</v>
      </c>
      <c r="I133" s="226">
        <v>148.63516200000001</v>
      </c>
      <c r="J133" s="226">
        <v>153.901917</v>
      </c>
      <c r="K133" s="226">
        <v>159.01019299999999</v>
      </c>
      <c r="L133" s="226">
        <v>164.03598</v>
      </c>
      <c r="M133" s="226">
        <v>169.388306</v>
      </c>
      <c r="N133" s="226">
        <v>174.19984400000001</v>
      </c>
      <c r="O133" s="226">
        <v>179.148956</v>
      </c>
      <c r="P133" s="226">
        <v>184.174744</v>
      </c>
      <c r="Q133" s="226">
        <v>189.41433699999999</v>
      </c>
      <c r="R133" s="226">
        <v>194.609329</v>
      </c>
      <c r="S133" s="226">
        <v>199.76327499999999</v>
      </c>
      <c r="T133" s="226">
        <v>205.08154300000001</v>
      </c>
      <c r="U133" s="226">
        <v>210.465408</v>
      </c>
      <c r="V133" s="226">
        <v>215.881821</v>
      </c>
      <c r="W133" s="226">
        <v>221.24684099999999</v>
      </c>
      <c r="X133" s="226">
        <v>226.354919</v>
      </c>
      <c r="Y133" s="226">
        <v>231.50314299999999</v>
      </c>
      <c r="Z133" s="226">
        <v>236.72659300000001</v>
      </c>
      <c r="AA133" s="226">
        <v>242.07914700000001</v>
      </c>
      <c r="AB133" s="226">
        <v>247.49255400000001</v>
      </c>
      <c r="AC133" s="226">
        <v>252.59259</v>
      </c>
      <c r="AD133" s="226">
        <v>257.74755900000002</v>
      </c>
      <c r="AE133" s="226">
        <v>263.039917</v>
      </c>
      <c r="AF133" s="226">
        <v>268.47018400000002</v>
      </c>
      <c r="AG133" s="226">
        <v>273.91110200000003</v>
      </c>
      <c r="AH133" s="226">
        <v>278.952789</v>
      </c>
      <c r="AI133" s="226">
        <v>284.130585</v>
      </c>
      <c r="AJ133" s="226">
        <v>289.45251500000001</v>
      </c>
      <c r="AK133" s="222">
        <v>2.7435000000000001E-2</v>
      </c>
    </row>
    <row r="134" spans="1:37" ht="15" customHeight="1" x14ac:dyDescent="0.35">
      <c r="A134" s="251" t="s">
        <v>555</v>
      </c>
      <c r="B134" s="202" t="s">
        <v>498</v>
      </c>
      <c r="C134" s="226">
        <v>43.384838000000002</v>
      </c>
      <c r="D134" s="226">
        <v>44.863971999999997</v>
      </c>
      <c r="E134" s="226">
        <v>46.793242999999997</v>
      </c>
      <c r="F134" s="226">
        <v>48.944125999999997</v>
      </c>
      <c r="G134" s="226">
        <v>50.941837</v>
      </c>
      <c r="H134" s="226">
        <v>52.848396000000001</v>
      </c>
      <c r="I134" s="226">
        <v>54.774811</v>
      </c>
      <c r="J134" s="226">
        <v>56.715710000000001</v>
      </c>
      <c r="K134" s="226">
        <v>58.598202000000001</v>
      </c>
      <c r="L134" s="226">
        <v>60.450294</v>
      </c>
      <c r="M134" s="226">
        <v>62.422728999999997</v>
      </c>
      <c r="N134" s="226">
        <v>64.195869000000002</v>
      </c>
      <c r="O134" s="226">
        <v>66.019706999999997</v>
      </c>
      <c r="P134" s="226">
        <v>67.871803</v>
      </c>
      <c r="Q134" s="226">
        <v>69.802689000000001</v>
      </c>
      <c r="R134" s="226">
        <v>71.717140000000001</v>
      </c>
      <c r="S134" s="226">
        <v>73.616470000000007</v>
      </c>
      <c r="T134" s="226">
        <v>75.576346999999998</v>
      </c>
      <c r="U134" s="226">
        <v>77.560401999999996</v>
      </c>
      <c r="V134" s="226">
        <v>79.556449999999998</v>
      </c>
      <c r="W134" s="226">
        <v>81.533562000000003</v>
      </c>
      <c r="X134" s="226">
        <v>83.415976999999998</v>
      </c>
      <c r="Y134" s="226">
        <v>85.313193999999996</v>
      </c>
      <c r="Z134" s="226">
        <v>87.238129000000001</v>
      </c>
      <c r="AA134" s="226">
        <v>89.210639999999998</v>
      </c>
      <c r="AB134" s="226">
        <v>91.205582000000007</v>
      </c>
      <c r="AC134" s="226">
        <v>93.085044999999994</v>
      </c>
      <c r="AD134" s="226">
        <v>94.984748999999994</v>
      </c>
      <c r="AE134" s="226">
        <v>96.935074</v>
      </c>
      <c r="AF134" s="226">
        <v>98.936240999999995</v>
      </c>
      <c r="AG134" s="226">
        <v>100.941299</v>
      </c>
      <c r="AH134" s="226">
        <v>102.799271</v>
      </c>
      <c r="AI134" s="226">
        <v>104.707382</v>
      </c>
      <c r="AJ134" s="226">
        <v>106.66861</v>
      </c>
      <c r="AK134" s="222">
        <v>2.7435000000000001E-2</v>
      </c>
    </row>
    <row r="135" spans="1:37" ht="15" customHeight="1" x14ac:dyDescent="0.35">
      <c r="A135" s="251" t="s">
        <v>556</v>
      </c>
      <c r="B135" s="202" t="s">
        <v>500</v>
      </c>
      <c r="C135" s="226">
        <v>69.982581999999994</v>
      </c>
      <c r="D135" s="226">
        <v>72.368522999999996</v>
      </c>
      <c r="E135" s="226">
        <v>75.480559999999997</v>
      </c>
      <c r="F135" s="226">
        <v>78.950073000000003</v>
      </c>
      <c r="G135" s="226">
        <v>82.172516000000002</v>
      </c>
      <c r="H135" s="226">
        <v>85.247917000000001</v>
      </c>
      <c r="I135" s="226">
        <v>88.355354000000005</v>
      </c>
      <c r="J135" s="226">
        <v>91.486136999999999</v>
      </c>
      <c r="K135" s="226">
        <v>94.522728000000001</v>
      </c>
      <c r="L135" s="226">
        <v>97.510277000000002</v>
      </c>
      <c r="M135" s="226">
        <v>100.69194</v>
      </c>
      <c r="N135" s="226">
        <v>103.552132</v>
      </c>
      <c r="O135" s="226">
        <v>106.494102</v>
      </c>
      <c r="P135" s="226">
        <v>109.481651</v>
      </c>
      <c r="Q135" s="226">
        <v>112.596306</v>
      </c>
      <c r="R135" s="226">
        <v>115.684433</v>
      </c>
      <c r="S135" s="226">
        <v>118.748169</v>
      </c>
      <c r="T135" s="226">
        <v>121.909592</v>
      </c>
      <c r="U135" s="226">
        <v>125.109993</v>
      </c>
      <c r="V135" s="226">
        <v>128.329758</v>
      </c>
      <c r="W135" s="226">
        <v>131.518967</v>
      </c>
      <c r="X135" s="226">
        <v>134.55543499999999</v>
      </c>
      <c r="Y135" s="226">
        <v>137.61575300000001</v>
      </c>
      <c r="Z135" s="226">
        <v>140.72081</v>
      </c>
      <c r="AA135" s="226">
        <v>143.902603</v>
      </c>
      <c r="AB135" s="226">
        <v>147.120575</v>
      </c>
      <c r="AC135" s="226">
        <v>150.15226699999999</v>
      </c>
      <c r="AD135" s="226">
        <v>153.21661399999999</v>
      </c>
      <c r="AE135" s="226">
        <v>156.36260999999999</v>
      </c>
      <c r="AF135" s="226">
        <v>159.590622</v>
      </c>
      <c r="AG135" s="226">
        <v>162.82492099999999</v>
      </c>
      <c r="AH135" s="226">
        <v>165.821945</v>
      </c>
      <c r="AI135" s="226">
        <v>168.899857</v>
      </c>
      <c r="AJ135" s="226">
        <v>172.063446</v>
      </c>
      <c r="AK135" s="222">
        <v>2.7435000000000001E-2</v>
      </c>
    </row>
    <row r="136" spans="1:37" ht="15" customHeight="1" x14ac:dyDescent="0.35">
      <c r="A136" s="251" t="s">
        <v>557</v>
      </c>
      <c r="B136" s="202" t="s">
        <v>502</v>
      </c>
      <c r="C136" s="226">
        <v>4.3602850000000002</v>
      </c>
      <c r="D136" s="226">
        <v>4.5089420000000002</v>
      </c>
      <c r="E136" s="226">
        <v>4.7028379999999999</v>
      </c>
      <c r="F136" s="226">
        <v>4.9190069999999997</v>
      </c>
      <c r="G136" s="226">
        <v>5.1197819999999998</v>
      </c>
      <c r="H136" s="226">
        <v>5.3113960000000002</v>
      </c>
      <c r="I136" s="226">
        <v>5.5050059999999998</v>
      </c>
      <c r="J136" s="226">
        <v>5.7000719999999996</v>
      </c>
      <c r="K136" s="226">
        <v>5.8892660000000001</v>
      </c>
      <c r="L136" s="226">
        <v>6.0754070000000002</v>
      </c>
      <c r="M136" s="226">
        <v>6.2736409999999996</v>
      </c>
      <c r="N136" s="226">
        <v>6.4518459999999997</v>
      </c>
      <c r="O136" s="226">
        <v>6.6351459999999998</v>
      </c>
      <c r="P136" s="226">
        <v>6.8212869999999999</v>
      </c>
      <c r="Q136" s="226">
        <v>7.0153460000000001</v>
      </c>
      <c r="R136" s="226">
        <v>7.2077530000000003</v>
      </c>
      <c r="S136" s="226">
        <v>7.3986400000000003</v>
      </c>
      <c r="T136" s="226">
        <v>7.595612</v>
      </c>
      <c r="U136" s="226">
        <v>7.7950150000000002</v>
      </c>
      <c r="V136" s="226">
        <v>7.9956230000000001</v>
      </c>
      <c r="W136" s="226">
        <v>8.1943269999999995</v>
      </c>
      <c r="X136" s="226">
        <v>8.3835149999999992</v>
      </c>
      <c r="Y136" s="226">
        <v>8.5741899999999998</v>
      </c>
      <c r="Z136" s="226">
        <v>8.7676510000000007</v>
      </c>
      <c r="AA136" s="226">
        <v>8.9658940000000005</v>
      </c>
      <c r="AB136" s="226">
        <v>9.1663899999999998</v>
      </c>
      <c r="AC136" s="226">
        <v>9.3552809999999997</v>
      </c>
      <c r="AD136" s="226">
        <v>9.5462059999999997</v>
      </c>
      <c r="AE136" s="226">
        <v>9.7422179999999994</v>
      </c>
      <c r="AF136" s="226">
        <v>9.9433399999999992</v>
      </c>
      <c r="AG136" s="226">
        <v>10.144854</v>
      </c>
      <c r="AH136" s="226">
        <v>10.331585</v>
      </c>
      <c r="AI136" s="226">
        <v>10.523355</v>
      </c>
      <c r="AJ136" s="226">
        <v>10.720463000000001</v>
      </c>
      <c r="AK136" s="222">
        <v>2.7435000000000001E-2</v>
      </c>
    </row>
    <row r="137" spans="1:37" ht="15" customHeight="1" x14ac:dyDescent="0.35">
      <c r="A137" s="251" t="s">
        <v>558</v>
      </c>
      <c r="B137" s="202" t="s">
        <v>516</v>
      </c>
      <c r="C137" s="226">
        <v>50.590995999999997</v>
      </c>
      <c r="D137" s="226">
        <v>51.710621000000003</v>
      </c>
      <c r="E137" s="226">
        <v>52.840949999999999</v>
      </c>
      <c r="F137" s="226">
        <v>54.028671000000003</v>
      </c>
      <c r="G137" s="226">
        <v>55.039017000000001</v>
      </c>
      <c r="H137" s="226">
        <v>55.948310999999997</v>
      </c>
      <c r="I137" s="226">
        <v>56.820518</v>
      </c>
      <c r="J137" s="226">
        <v>57.659934999999997</v>
      </c>
      <c r="K137" s="226">
        <v>58.467399999999998</v>
      </c>
      <c r="L137" s="226">
        <v>59.278503000000001</v>
      </c>
      <c r="M137" s="226">
        <v>60.150886999999997</v>
      </c>
      <c r="N137" s="226">
        <v>61.073639</v>
      </c>
      <c r="O137" s="226">
        <v>62.029819000000003</v>
      </c>
      <c r="P137" s="226">
        <v>63.065109</v>
      </c>
      <c r="Q137" s="226">
        <v>64.203102000000001</v>
      </c>
      <c r="R137" s="226">
        <v>65.435349000000002</v>
      </c>
      <c r="S137" s="226">
        <v>66.695258999999993</v>
      </c>
      <c r="T137" s="226">
        <v>67.941070999999994</v>
      </c>
      <c r="U137" s="226">
        <v>69.118561</v>
      </c>
      <c r="V137" s="226">
        <v>70.233406000000002</v>
      </c>
      <c r="W137" s="226">
        <v>71.339798000000002</v>
      </c>
      <c r="X137" s="226">
        <v>72.401641999999995</v>
      </c>
      <c r="Y137" s="226">
        <v>73.453177999999994</v>
      </c>
      <c r="Z137" s="226">
        <v>74.498183999999995</v>
      </c>
      <c r="AA137" s="226">
        <v>75.556640999999999</v>
      </c>
      <c r="AB137" s="226">
        <v>76.602363999999994</v>
      </c>
      <c r="AC137" s="226">
        <v>77.630463000000006</v>
      </c>
      <c r="AD137" s="226">
        <v>78.659813</v>
      </c>
      <c r="AE137" s="226">
        <v>79.680351000000002</v>
      </c>
      <c r="AF137" s="226">
        <v>80.690574999999995</v>
      </c>
      <c r="AG137" s="226">
        <v>81.671477999999993</v>
      </c>
      <c r="AH137" s="226">
        <v>82.661697000000004</v>
      </c>
      <c r="AI137" s="226">
        <v>83.687995999999998</v>
      </c>
      <c r="AJ137" s="226">
        <v>84.780579000000003</v>
      </c>
      <c r="AK137" s="222">
        <v>1.5570000000000001E-2</v>
      </c>
    </row>
    <row r="138" spans="1:37" ht="15" customHeight="1" x14ac:dyDescent="0.35">
      <c r="A138" s="251" t="s">
        <v>559</v>
      </c>
      <c r="B138" s="202" t="s">
        <v>498</v>
      </c>
      <c r="C138" s="226">
        <v>28.524712000000001</v>
      </c>
      <c r="D138" s="226">
        <v>29.155991</v>
      </c>
      <c r="E138" s="226">
        <v>29.793301</v>
      </c>
      <c r="F138" s="226">
        <v>30.462975</v>
      </c>
      <c r="G138" s="226">
        <v>31.032637000000001</v>
      </c>
      <c r="H138" s="226">
        <v>31.545324000000001</v>
      </c>
      <c r="I138" s="226">
        <v>32.037101999999997</v>
      </c>
      <c r="J138" s="226">
        <v>32.510387000000001</v>
      </c>
      <c r="K138" s="226">
        <v>32.96566</v>
      </c>
      <c r="L138" s="226">
        <v>33.422984999999997</v>
      </c>
      <c r="M138" s="226">
        <v>33.914864000000001</v>
      </c>
      <c r="N138" s="226">
        <v>34.435138999999999</v>
      </c>
      <c r="O138" s="226">
        <v>34.974257999999999</v>
      </c>
      <c r="P138" s="226">
        <v>35.557986999999997</v>
      </c>
      <c r="Q138" s="226">
        <v>36.199618999999998</v>
      </c>
      <c r="R138" s="226">
        <v>36.894398000000002</v>
      </c>
      <c r="S138" s="226">
        <v>37.604773999999999</v>
      </c>
      <c r="T138" s="226">
        <v>38.307198</v>
      </c>
      <c r="U138" s="226">
        <v>38.971103999999997</v>
      </c>
      <c r="V138" s="226">
        <v>39.599685999999998</v>
      </c>
      <c r="W138" s="226">
        <v>40.223503000000001</v>
      </c>
      <c r="X138" s="226">
        <v>40.822201</v>
      </c>
      <c r="Y138" s="226">
        <v>41.415089000000002</v>
      </c>
      <c r="Z138" s="226">
        <v>42.004294999999999</v>
      </c>
      <c r="AA138" s="226">
        <v>42.601086000000002</v>
      </c>
      <c r="AB138" s="226">
        <v>43.190697</v>
      </c>
      <c r="AC138" s="226">
        <v>43.770367</v>
      </c>
      <c r="AD138" s="226">
        <v>44.350746000000001</v>
      </c>
      <c r="AE138" s="226">
        <v>44.926155000000001</v>
      </c>
      <c r="AF138" s="226">
        <v>45.495750000000001</v>
      </c>
      <c r="AG138" s="226">
        <v>46.048808999999999</v>
      </c>
      <c r="AH138" s="226">
        <v>46.607128000000003</v>
      </c>
      <c r="AI138" s="226">
        <v>47.185786999999998</v>
      </c>
      <c r="AJ138" s="226">
        <v>47.801814999999998</v>
      </c>
      <c r="AK138" s="222">
        <v>1.5570000000000001E-2</v>
      </c>
    </row>
    <row r="139" spans="1:37" ht="15" customHeight="1" x14ac:dyDescent="0.35">
      <c r="A139" s="251" t="s">
        <v>560</v>
      </c>
      <c r="B139" s="202" t="s">
        <v>500</v>
      </c>
      <c r="C139" s="226">
        <v>7.1042670000000001</v>
      </c>
      <c r="D139" s="226">
        <v>7.2614910000000004</v>
      </c>
      <c r="E139" s="226">
        <v>7.4202180000000002</v>
      </c>
      <c r="F139" s="226">
        <v>7.5870040000000003</v>
      </c>
      <c r="G139" s="226">
        <v>7.7288819999999996</v>
      </c>
      <c r="H139" s="226">
        <v>7.8565709999999997</v>
      </c>
      <c r="I139" s="226">
        <v>7.9790510000000001</v>
      </c>
      <c r="J139" s="226">
        <v>8.0969259999999998</v>
      </c>
      <c r="K139" s="226">
        <v>8.2103149999999996</v>
      </c>
      <c r="L139" s="226">
        <v>8.3242139999999996</v>
      </c>
      <c r="M139" s="226">
        <v>8.4467199999999991</v>
      </c>
      <c r="N139" s="226">
        <v>8.5762990000000006</v>
      </c>
      <c r="O139" s="226">
        <v>8.7105700000000006</v>
      </c>
      <c r="P139" s="226">
        <v>8.8559509999999992</v>
      </c>
      <c r="Q139" s="226">
        <v>9.0157539999999994</v>
      </c>
      <c r="R139" s="226">
        <v>9.1887930000000004</v>
      </c>
      <c r="S139" s="226">
        <v>9.3657170000000001</v>
      </c>
      <c r="T139" s="226">
        <v>9.5406600000000008</v>
      </c>
      <c r="U139" s="226">
        <v>9.7060099999999991</v>
      </c>
      <c r="V139" s="226">
        <v>9.8625629999999997</v>
      </c>
      <c r="W139" s="226">
        <v>10.017929000000001</v>
      </c>
      <c r="X139" s="226">
        <v>10.167038</v>
      </c>
      <c r="Y139" s="226">
        <v>10.314700999999999</v>
      </c>
      <c r="Z139" s="226">
        <v>10.461446</v>
      </c>
      <c r="AA139" s="226">
        <v>10.610080999999999</v>
      </c>
      <c r="AB139" s="226">
        <v>10.756926999999999</v>
      </c>
      <c r="AC139" s="226">
        <v>10.901299</v>
      </c>
      <c r="AD139" s="226">
        <v>11.045845</v>
      </c>
      <c r="AE139" s="226">
        <v>11.189155</v>
      </c>
      <c r="AF139" s="226">
        <v>11.331016</v>
      </c>
      <c r="AG139" s="226">
        <v>11.46876</v>
      </c>
      <c r="AH139" s="226">
        <v>11.607810000000001</v>
      </c>
      <c r="AI139" s="226">
        <v>11.751931000000001</v>
      </c>
      <c r="AJ139" s="226">
        <v>11.905358</v>
      </c>
      <c r="AK139" s="222">
        <v>1.5570000000000001E-2</v>
      </c>
    </row>
    <row r="140" spans="1:37" ht="15" customHeight="1" x14ac:dyDescent="0.35">
      <c r="A140" s="251" t="s">
        <v>561</v>
      </c>
      <c r="B140" s="202" t="s">
        <v>502</v>
      </c>
      <c r="C140" s="226">
        <v>14.962018</v>
      </c>
      <c r="D140" s="226">
        <v>15.293141</v>
      </c>
      <c r="E140" s="226">
        <v>15.627428999999999</v>
      </c>
      <c r="F140" s="226">
        <v>15.978691</v>
      </c>
      <c r="G140" s="226">
        <v>16.277495999999999</v>
      </c>
      <c r="H140" s="226">
        <v>16.546415</v>
      </c>
      <c r="I140" s="226">
        <v>16.804366999999999</v>
      </c>
      <c r="J140" s="226">
        <v>17.052617999999999</v>
      </c>
      <c r="K140" s="226">
        <v>17.291422000000001</v>
      </c>
      <c r="L140" s="226">
        <v>17.531300999999999</v>
      </c>
      <c r="M140" s="226">
        <v>17.789304999999999</v>
      </c>
      <c r="N140" s="226">
        <v>18.062204000000001</v>
      </c>
      <c r="O140" s="226">
        <v>18.344989999999999</v>
      </c>
      <c r="P140" s="226">
        <v>18.651171000000001</v>
      </c>
      <c r="Q140" s="226">
        <v>18.987725999999999</v>
      </c>
      <c r="R140" s="226">
        <v>19.352156000000001</v>
      </c>
      <c r="S140" s="226">
        <v>19.724769999999999</v>
      </c>
      <c r="T140" s="226">
        <v>20.093209999999999</v>
      </c>
      <c r="U140" s="226">
        <v>20.44145</v>
      </c>
      <c r="V140" s="226">
        <v>20.771156000000001</v>
      </c>
      <c r="W140" s="226">
        <v>21.098365999999999</v>
      </c>
      <c r="X140" s="226">
        <v>21.412400999999999</v>
      </c>
      <c r="Y140" s="226">
        <v>21.723386999999999</v>
      </c>
      <c r="Z140" s="226">
        <v>22.032442</v>
      </c>
      <c r="AA140" s="226">
        <v>22.345473999999999</v>
      </c>
      <c r="AB140" s="226">
        <v>22.654741000000001</v>
      </c>
      <c r="AC140" s="226">
        <v>22.958797000000001</v>
      </c>
      <c r="AD140" s="226">
        <v>23.263221999999999</v>
      </c>
      <c r="AE140" s="226">
        <v>23.565041000000001</v>
      </c>
      <c r="AF140" s="226">
        <v>23.863810000000001</v>
      </c>
      <c r="AG140" s="226">
        <v>24.153904000000001</v>
      </c>
      <c r="AH140" s="226">
        <v>24.446753999999999</v>
      </c>
      <c r="AI140" s="226">
        <v>24.75028</v>
      </c>
      <c r="AJ140" s="226">
        <v>25.073402000000002</v>
      </c>
      <c r="AK140" s="222">
        <v>1.5570000000000001E-2</v>
      </c>
    </row>
    <row r="141" spans="1:37" ht="15" customHeight="1" x14ac:dyDescent="0.35">
      <c r="A141" s="251" t="s">
        <v>562</v>
      </c>
      <c r="B141" s="202" t="s">
        <v>518</v>
      </c>
      <c r="C141" s="226">
        <v>395.01907299999999</v>
      </c>
      <c r="D141" s="226">
        <v>419.364014</v>
      </c>
      <c r="E141" s="226">
        <v>443.83010899999999</v>
      </c>
      <c r="F141" s="226">
        <v>468.28250100000002</v>
      </c>
      <c r="G141" s="226">
        <v>492.74688700000002</v>
      </c>
      <c r="H141" s="226">
        <v>518.55249000000003</v>
      </c>
      <c r="I141" s="226">
        <v>543.49530000000004</v>
      </c>
      <c r="J141" s="226">
        <v>569.39154099999996</v>
      </c>
      <c r="K141" s="226">
        <v>595.05621299999996</v>
      </c>
      <c r="L141" s="226">
        <v>619.97357199999999</v>
      </c>
      <c r="M141" s="226">
        <v>646.02319299999999</v>
      </c>
      <c r="N141" s="226">
        <v>673.67242399999998</v>
      </c>
      <c r="O141" s="226">
        <v>701.83978300000001</v>
      </c>
      <c r="P141" s="226">
        <v>729.84271200000001</v>
      </c>
      <c r="Q141" s="226">
        <v>758.13610800000004</v>
      </c>
      <c r="R141" s="226">
        <v>786.48413100000005</v>
      </c>
      <c r="S141" s="226">
        <v>816.240723</v>
      </c>
      <c r="T141" s="226">
        <v>846.40393100000006</v>
      </c>
      <c r="U141" s="226">
        <v>876.59204099999999</v>
      </c>
      <c r="V141" s="226">
        <v>907.09362799999997</v>
      </c>
      <c r="W141" s="226">
        <v>937.78326400000003</v>
      </c>
      <c r="X141" s="226">
        <v>968.96948199999997</v>
      </c>
      <c r="Y141" s="226">
        <v>1000.635254</v>
      </c>
      <c r="Z141" s="226">
        <v>1032.0961910000001</v>
      </c>
      <c r="AA141" s="226">
        <v>1065.3498540000001</v>
      </c>
      <c r="AB141" s="226">
        <v>1099.325439</v>
      </c>
      <c r="AC141" s="226">
        <v>1133.5277100000001</v>
      </c>
      <c r="AD141" s="226">
        <v>1167.555664</v>
      </c>
      <c r="AE141" s="226">
        <v>1201.017578</v>
      </c>
      <c r="AF141" s="226">
        <v>1234.6035159999999</v>
      </c>
      <c r="AG141" s="226">
        <v>1267.289307</v>
      </c>
      <c r="AH141" s="226">
        <v>1300.572144</v>
      </c>
      <c r="AI141" s="226">
        <v>1333.350342</v>
      </c>
      <c r="AJ141" s="226">
        <v>1364.8176269999999</v>
      </c>
      <c r="AK141" s="222">
        <v>3.7565000000000001E-2</v>
      </c>
    </row>
    <row r="142" spans="1:37" ht="15" customHeight="1" x14ac:dyDescent="0.35">
      <c r="A142" s="251" t="s">
        <v>563</v>
      </c>
      <c r="B142" s="202" t="s">
        <v>498</v>
      </c>
      <c r="C142" s="226">
        <v>307.77560399999999</v>
      </c>
      <c r="D142" s="226">
        <v>326.74374399999999</v>
      </c>
      <c r="E142" s="226">
        <v>345.80627399999997</v>
      </c>
      <c r="F142" s="226">
        <v>364.85812399999998</v>
      </c>
      <c r="G142" s="226">
        <v>383.91937300000001</v>
      </c>
      <c r="H142" s="226">
        <v>404.02554300000003</v>
      </c>
      <c r="I142" s="226">
        <v>423.45950299999998</v>
      </c>
      <c r="J142" s="226">
        <v>443.63635299999999</v>
      </c>
      <c r="K142" s="226">
        <v>463.632721</v>
      </c>
      <c r="L142" s="226">
        <v>483.04690599999998</v>
      </c>
      <c r="M142" s="226">
        <v>503.34320100000002</v>
      </c>
      <c r="N142" s="226">
        <v>524.88586399999997</v>
      </c>
      <c r="O142" s="226">
        <v>546.83221400000002</v>
      </c>
      <c r="P142" s="226">
        <v>568.65045199999997</v>
      </c>
      <c r="Q142" s="226">
        <v>590.69500700000003</v>
      </c>
      <c r="R142" s="226">
        <v>612.782104</v>
      </c>
      <c r="S142" s="226">
        <v>635.96667500000001</v>
      </c>
      <c r="T142" s="226">
        <v>659.46807899999999</v>
      </c>
      <c r="U142" s="226">
        <v>682.98889199999996</v>
      </c>
      <c r="V142" s="226">
        <v>706.75390600000003</v>
      </c>
      <c r="W142" s="226">
        <v>730.66546600000004</v>
      </c>
      <c r="X142" s="226">
        <v>754.96392800000001</v>
      </c>
      <c r="Y142" s="226">
        <v>779.63604699999996</v>
      </c>
      <c r="Z142" s="226">
        <v>804.14855999999997</v>
      </c>
      <c r="AA142" s="226">
        <v>830.057861</v>
      </c>
      <c r="AB142" s="226">
        <v>856.52966300000003</v>
      </c>
      <c r="AC142" s="226">
        <v>883.17797900000005</v>
      </c>
      <c r="AD142" s="226">
        <v>909.69061299999998</v>
      </c>
      <c r="AE142" s="226">
        <v>935.76214600000003</v>
      </c>
      <c r="AF142" s="226">
        <v>961.93035899999995</v>
      </c>
      <c r="AG142" s="226">
        <v>987.39709500000004</v>
      </c>
      <c r="AH142" s="226">
        <v>1013.329224</v>
      </c>
      <c r="AI142" s="226">
        <v>1038.8680420000001</v>
      </c>
      <c r="AJ142" s="226">
        <v>1063.3854980000001</v>
      </c>
      <c r="AK142" s="222">
        <v>3.7565000000000001E-2</v>
      </c>
    </row>
    <row r="143" spans="1:37" ht="15" customHeight="1" x14ac:dyDescent="0.35">
      <c r="A143" s="251" t="s">
        <v>564</v>
      </c>
      <c r="B143" s="202" t="s">
        <v>500</v>
      </c>
      <c r="C143" s="226">
        <v>66.401984999999996</v>
      </c>
      <c r="D143" s="226">
        <v>70.494324000000006</v>
      </c>
      <c r="E143" s="226">
        <v>74.607024999999993</v>
      </c>
      <c r="F143" s="226">
        <v>78.717421999999999</v>
      </c>
      <c r="G143" s="226">
        <v>82.829848999999996</v>
      </c>
      <c r="H143" s="226">
        <v>87.167716999999996</v>
      </c>
      <c r="I143" s="226">
        <v>91.360557999999997</v>
      </c>
      <c r="J143" s="226">
        <v>95.713684000000001</v>
      </c>
      <c r="K143" s="226">
        <v>100.027855</v>
      </c>
      <c r="L143" s="226">
        <v>104.21642300000001</v>
      </c>
      <c r="M143" s="226">
        <v>108.595314</v>
      </c>
      <c r="N143" s="226">
        <v>113.243095</v>
      </c>
      <c r="O143" s="226">
        <v>117.977982</v>
      </c>
      <c r="P143" s="226">
        <v>122.685219</v>
      </c>
      <c r="Q143" s="226">
        <v>127.441292</v>
      </c>
      <c r="R143" s="226">
        <v>132.20654300000001</v>
      </c>
      <c r="S143" s="226">
        <v>137.20855700000001</v>
      </c>
      <c r="T143" s="226">
        <v>142.27894599999999</v>
      </c>
      <c r="U143" s="226">
        <v>147.35351600000001</v>
      </c>
      <c r="V143" s="226">
        <v>152.480774</v>
      </c>
      <c r="W143" s="226">
        <v>157.63964799999999</v>
      </c>
      <c r="X143" s="226">
        <v>162.881989</v>
      </c>
      <c r="Y143" s="226">
        <v>168.20494099999999</v>
      </c>
      <c r="Z143" s="226">
        <v>173.493469</v>
      </c>
      <c r="AA143" s="226">
        <v>179.083359</v>
      </c>
      <c r="AB143" s="226">
        <v>184.794601</v>
      </c>
      <c r="AC143" s="226">
        <v>190.543915</v>
      </c>
      <c r="AD143" s="226">
        <v>196.26397700000001</v>
      </c>
      <c r="AE143" s="226">
        <v>201.88885500000001</v>
      </c>
      <c r="AF143" s="226">
        <v>207.534592</v>
      </c>
      <c r="AG143" s="226">
        <v>213.02900700000001</v>
      </c>
      <c r="AH143" s="226">
        <v>218.62380999999999</v>
      </c>
      <c r="AI143" s="226">
        <v>224.13377399999999</v>
      </c>
      <c r="AJ143" s="226">
        <v>229.42334</v>
      </c>
      <c r="AK143" s="222">
        <v>3.7565000000000001E-2</v>
      </c>
    </row>
    <row r="144" spans="1:37" ht="15" customHeight="1" x14ac:dyDescent="0.35">
      <c r="A144" s="251" t="s">
        <v>565</v>
      </c>
      <c r="B144" s="202" t="s">
        <v>502</v>
      </c>
      <c r="C144" s="226">
        <v>20.841497</v>
      </c>
      <c r="D144" s="226">
        <v>22.125955999999999</v>
      </c>
      <c r="E144" s="226">
        <v>23.416801</v>
      </c>
      <c r="F144" s="226">
        <v>24.706925999999999</v>
      </c>
      <c r="G144" s="226">
        <v>25.997689999999999</v>
      </c>
      <c r="H144" s="226">
        <v>27.359209</v>
      </c>
      <c r="I144" s="226">
        <v>28.675208999999999</v>
      </c>
      <c r="J144" s="226">
        <v>30.041519000000001</v>
      </c>
      <c r="K144" s="226">
        <v>31.395603000000001</v>
      </c>
      <c r="L144" s="226">
        <v>32.710262</v>
      </c>
      <c r="M144" s="226">
        <v>34.084656000000003</v>
      </c>
      <c r="N144" s="226">
        <v>35.543453</v>
      </c>
      <c r="O144" s="226">
        <v>37.029583000000002</v>
      </c>
      <c r="P144" s="226">
        <v>38.507038000000001</v>
      </c>
      <c r="Q144" s="226">
        <v>39.999820999999997</v>
      </c>
      <c r="R144" s="226">
        <v>41.495480000000001</v>
      </c>
      <c r="S144" s="226">
        <v>43.065460000000002</v>
      </c>
      <c r="T144" s="226">
        <v>44.656894999999999</v>
      </c>
      <c r="U144" s="226">
        <v>46.249640999999997</v>
      </c>
      <c r="V144" s="226">
        <v>47.858924999999999</v>
      </c>
      <c r="W144" s="226">
        <v>49.478133999999997</v>
      </c>
      <c r="X144" s="226">
        <v>51.123542999999998</v>
      </c>
      <c r="Y144" s="226">
        <v>52.794249999999998</v>
      </c>
      <c r="Z144" s="226">
        <v>54.454155</v>
      </c>
      <c r="AA144" s="226">
        <v>56.208641</v>
      </c>
      <c r="AB144" s="226">
        <v>58.001221000000001</v>
      </c>
      <c r="AC144" s="226">
        <v>59.805751999999998</v>
      </c>
      <c r="AD144" s="226">
        <v>61.601092999999999</v>
      </c>
      <c r="AE144" s="226">
        <v>63.366570000000003</v>
      </c>
      <c r="AF144" s="226">
        <v>65.138587999999999</v>
      </c>
      <c r="AG144" s="226">
        <v>66.863112999999998</v>
      </c>
      <c r="AH144" s="226">
        <v>68.619147999999996</v>
      </c>
      <c r="AI144" s="226">
        <v>70.348549000000006</v>
      </c>
      <c r="AJ144" s="226">
        <v>72.008780999999999</v>
      </c>
      <c r="AK144" s="222">
        <v>3.7565000000000001E-2</v>
      </c>
    </row>
    <row r="145" spans="1:37" ht="15" customHeight="1" x14ac:dyDescent="0.35">
      <c r="A145" s="251" t="s">
        <v>566</v>
      </c>
      <c r="B145" s="202" t="s">
        <v>520</v>
      </c>
      <c r="C145" s="226">
        <v>70.226241999999999</v>
      </c>
      <c r="D145" s="226">
        <v>71.667113999999998</v>
      </c>
      <c r="E145" s="226">
        <v>72.628142999999994</v>
      </c>
      <c r="F145" s="226">
        <v>73.109634</v>
      </c>
      <c r="G145" s="226">
        <v>73.988631999999996</v>
      </c>
      <c r="H145" s="226">
        <v>74.764770999999996</v>
      </c>
      <c r="I145" s="226">
        <v>75.529678000000004</v>
      </c>
      <c r="J145" s="226">
        <v>76.339309999999998</v>
      </c>
      <c r="K145" s="226">
        <v>77.097106999999994</v>
      </c>
      <c r="L145" s="226">
        <v>77.785781999999998</v>
      </c>
      <c r="M145" s="226">
        <v>78.487846000000005</v>
      </c>
      <c r="N145" s="226">
        <v>79.230216999999996</v>
      </c>
      <c r="O145" s="226">
        <v>79.918777000000006</v>
      </c>
      <c r="P145" s="226">
        <v>80.478401000000005</v>
      </c>
      <c r="Q145" s="226">
        <v>80.925858000000005</v>
      </c>
      <c r="R145" s="226">
        <v>81.326569000000006</v>
      </c>
      <c r="S145" s="226">
        <v>81.775283999999999</v>
      </c>
      <c r="T145" s="226">
        <v>82.294235</v>
      </c>
      <c r="U145" s="226">
        <v>82.824036000000007</v>
      </c>
      <c r="V145" s="226">
        <v>83.283630000000002</v>
      </c>
      <c r="W145" s="226">
        <v>83.654983999999999</v>
      </c>
      <c r="X145" s="226">
        <v>83.987235999999996</v>
      </c>
      <c r="Y145" s="226">
        <v>84.279670999999993</v>
      </c>
      <c r="Z145" s="226">
        <v>84.591682000000006</v>
      </c>
      <c r="AA145" s="226">
        <v>84.980339000000001</v>
      </c>
      <c r="AB145" s="226">
        <v>85.438118000000003</v>
      </c>
      <c r="AC145" s="226">
        <v>85.934273000000005</v>
      </c>
      <c r="AD145" s="226">
        <v>86.421509</v>
      </c>
      <c r="AE145" s="226">
        <v>86.888260000000002</v>
      </c>
      <c r="AF145" s="226">
        <v>87.356346000000002</v>
      </c>
      <c r="AG145" s="226">
        <v>87.820114000000004</v>
      </c>
      <c r="AH145" s="226">
        <v>88.306976000000006</v>
      </c>
      <c r="AI145" s="226">
        <v>88.852363999999994</v>
      </c>
      <c r="AJ145" s="226">
        <v>89.458281999999997</v>
      </c>
      <c r="AK145" s="222">
        <v>6.953E-3</v>
      </c>
    </row>
    <row r="146" spans="1:37" ht="15" customHeight="1" x14ac:dyDescent="0.35">
      <c r="A146" s="251" t="s">
        <v>567</v>
      </c>
      <c r="B146" s="202" t="s">
        <v>498</v>
      </c>
      <c r="C146" s="226">
        <v>33.431052999999999</v>
      </c>
      <c r="D146" s="226">
        <v>34.116978000000003</v>
      </c>
      <c r="E146" s="226">
        <v>34.574471000000003</v>
      </c>
      <c r="F146" s="226">
        <v>34.803688000000001</v>
      </c>
      <c r="G146" s="226">
        <v>35.222133999999997</v>
      </c>
      <c r="H146" s="226">
        <v>35.591610000000003</v>
      </c>
      <c r="I146" s="226">
        <v>35.955742000000001</v>
      </c>
      <c r="J146" s="226">
        <v>36.341166999999999</v>
      </c>
      <c r="K146" s="226">
        <v>36.701915999999997</v>
      </c>
      <c r="L146" s="226">
        <v>37.029758000000001</v>
      </c>
      <c r="M146" s="226">
        <v>37.363971999999997</v>
      </c>
      <c r="N146" s="226">
        <v>37.717376999999999</v>
      </c>
      <c r="O146" s="226">
        <v>38.045161999999998</v>
      </c>
      <c r="P146" s="226">
        <v>38.311573000000003</v>
      </c>
      <c r="Q146" s="226">
        <v>38.524582000000002</v>
      </c>
      <c r="R146" s="226">
        <v>38.715342999999997</v>
      </c>
      <c r="S146" s="226">
        <v>38.928950999999998</v>
      </c>
      <c r="T146" s="226">
        <v>39.175995</v>
      </c>
      <c r="U146" s="226">
        <v>39.428207</v>
      </c>
      <c r="V146" s="226">
        <v>39.646996000000001</v>
      </c>
      <c r="W146" s="226">
        <v>39.823779999999999</v>
      </c>
      <c r="X146" s="226">
        <v>39.981949</v>
      </c>
      <c r="Y146" s="226">
        <v>40.121161999999998</v>
      </c>
      <c r="Z146" s="226">
        <v>40.269691000000002</v>
      </c>
      <c r="AA146" s="226">
        <v>40.454712000000001</v>
      </c>
      <c r="AB146" s="226">
        <v>40.672634000000002</v>
      </c>
      <c r="AC146" s="226">
        <v>40.908833000000001</v>
      </c>
      <c r="AD146" s="226">
        <v>41.140780999999997</v>
      </c>
      <c r="AE146" s="226">
        <v>41.362971999999999</v>
      </c>
      <c r="AF146" s="226">
        <v>41.585804000000003</v>
      </c>
      <c r="AG146" s="226">
        <v>41.806579999999997</v>
      </c>
      <c r="AH146" s="226">
        <v>42.038348999999997</v>
      </c>
      <c r="AI146" s="226">
        <v>42.297977000000003</v>
      </c>
      <c r="AJ146" s="226">
        <v>42.586426000000003</v>
      </c>
      <c r="AK146" s="222">
        <v>6.953E-3</v>
      </c>
    </row>
    <row r="147" spans="1:37" ht="15" customHeight="1" x14ac:dyDescent="0.35">
      <c r="A147" s="251" t="s">
        <v>568</v>
      </c>
      <c r="B147" s="202" t="s">
        <v>500</v>
      </c>
      <c r="C147" s="226">
        <v>30.697699</v>
      </c>
      <c r="D147" s="226">
        <v>31.327539000000002</v>
      </c>
      <c r="E147" s="226">
        <v>31.747633</v>
      </c>
      <c r="F147" s="226">
        <v>31.958106999999998</v>
      </c>
      <c r="G147" s="226">
        <v>32.342339000000003</v>
      </c>
      <c r="H147" s="226">
        <v>32.681606000000002</v>
      </c>
      <c r="I147" s="226">
        <v>33.015968000000001</v>
      </c>
      <c r="J147" s="226">
        <v>33.369880999999999</v>
      </c>
      <c r="K147" s="226">
        <v>33.701134000000003</v>
      </c>
      <c r="L147" s="226">
        <v>34.002170999999997</v>
      </c>
      <c r="M147" s="226">
        <v>34.309058999999998</v>
      </c>
      <c r="N147" s="226">
        <v>34.633567999999997</v>
      </c>
      <c r="O147" s="226">
        <v>34.934555000000003</v>
      </c>
      <c r="P147" s="226">
        <v>35.179183999999999</v>
      </c>
      <c r="Q147" s="226">
        <v>35.374778999999997</v>
      </c>
      <c r="R147" s="226">
        <v>35.549937999999997</v>
      </c>
      <c r="S147" s="226">
        <v>35.746082000000001</v>
      </c>
      <c r="T147" s="226">
        <v>35.972926999999999</v>
      </c>
      <c r="U147" s="226">
        <v>36.204521</v>
      </c>
      <c r="V147" s="226">
        <v>36.405417999999997</v>
      </c>
      <c r="W147" s="226">
        <v>36.567748999999999</v>
      </c>
      <c r="X147" s="226">
        <v>36.712986000000001</v>
      </c>
      <c r="Y147" s="226">
        <v>36.840815999999997</v>
      </c>
      <c r="Z147" s="226">
        <v>36.977203000000003</v>
      </c>
      <c r="AA147" s="226">
        <v>37.147095</v>
      </c>
      <c r="AB147" s="226">
        <v>37.347202000000003</v>
      </c>
      <c r="AC147" s="226">
        <v>37.564087000000001</v>
      </c>
      <c r="AD147" s="226">
        <v>37.777068999999997</v>
      </c>
      <c r="AE147" s="226">
        <v>37.981093999999999</v>
      </c>
      <c r="AF147" s="226">
        <v>38.185707000000001</v>
      </c>
      <c r="AG147" s="226">
        <v>38.388435000000001</v>
      </c>
      <c r="AH147" s="226">
        <v>38.601253999999997</v>
      </c>
      <c r="AI147" s="226">
        <v>38.839652999999998</v>
      </c>
      <c r="AJ147" s="226">
        <v>39.104519000000003</v>
      </c>
      <c r="AK147" s="222">
        <v>6.953E-3</v>
      </c>
    </row>
    <row r="148" spans="1:37" ht="15" customHeight="1" x14ac:dyDescent="0.35">
      <c r="A148" s="251" t="s">
        <v>569</v>
      </c>
      <c r="B148" s="202" t="s">
        <v>502</v>
      </c>
      <c r="C148" s="226">
        <v>6.0974880000000002</v>
      </c>
      <c r="D148" s="226">
        <v>6.2225929999999998</v>
      </c>
      <c r="E148" s="226">
        <v>6.3060359999999998</v>
      </c>
      <c r="F148" s="226">
        <v>6.3478430000000001</v>
      </c>
      <c r="G148" s="226">
        <v>6.4241630000000001</v>
      </c>
      <c r="H148" s="226">
        <v>6.4915520000000004</v>
      </c>
      <c r="I148" s="226">
        <v>6.5579669999999997</v>
      </c>
      <c r="J148" s="226">
        <v>6.6282639999999997</v>
      </c>
      <c r="K148" s="226">
        <v>6.6940609999999996</v>
      </c>
      <c r="L148" s="226">
        <v>6.7538559999999999</v>
      </c>
      <c r="M148" s="226">
        <v>6.814813</v>
      </c>
      <c r="N148" s="226">
        <v>6.87927</v>
      </c>
      <c r="O148" s="226">
        <v>6.9390549999999998</v>
      </c>
      <c r="P148" s="226">
        <v>6.9876459999999998</v>
      </c>
      <c r="Q148" s="226">
        <v>7.026497</v>
      </c>
      <c r="R148" s="226">
        <v>7.0612890000000004</v>
      </c>
      <c r="S148" s="226">
        <v>7.1002489999999998</v>
      </c>
      <c r="T148" s="226">
        <v>7.145308</v>
      </c>
      <c r="U148" s="226">
        <v>7.1913090000000004</v>
      </c>
      <c r="V148" s="226">
        <v>7.2312139999999996</v>
      </c>
      <c r="W148" s="226">
        <v>7.2634569999999998</v>
      </c>
      <c r="X148" s="226">
        <v>7.2923049999999998</v>
      </c>
      <c r="Y148" s="226">
        <v>7.3176969999999999</v>
      </c>
      <c r="Z148" s="226">
        <v>7.3447870000000002</v>
      </c>
      <c r="AA148" s="226">
        <v>7.3785319999999999</v>
      </c>
      <c r="AB148" s="226">
        <v>7.4182800000000002</v>
      </c>
      <c r="AC148" s="226">
        <v>7.46136</v>
      </c>
      <c r="AD148" s="226">
        <v>7.5036649999999998</v>
      </c>
      <c r="AE148" s="226">
        <v>7.5441900000000004</v>
      </c>
      <c r="AF148" s="226">
        <v>7.5848319999999996</v>
      </c>
      <c r="AG148" s="226">
        <v>7.6250999999999998</v>
      </c>
      <c r="AH148" s="226">
        <v>7.6673730000000004</v>
      </c>
      <c r="AI148" s="226">
        <v>7.7147259999999998</v>
      </c>
      <c r="AJ148" s="226">
        <v>7.7673360000000002</v>
      </c>
      <c r="AK148" s="222">
        <v>6.953E-3</v>
      </c>
    </row>
    <row r="149" spans="1:37" ht="15" customHeight="1" x14ac:dyDescent="0.35">
      <c r="A149" s="251" t="s">
        <v>570</v>
      </c>
      <c r="B149" s="202" t="s">
        <v>522</v>
      </c>
      <c r="C149" s="226">
        <v>225.482834</v>
      </c>
      <c r="D149" s="226">
        <v>236.33403000000001</v>
      </c>
      <c r="E149" s="226">
        <v>247.455612</v>
      </c>
      <c r="F149" s="226">
        <v>258.73767099999998</v>
      </c>
      <c r="G149" s="226">
        <v>270.37478599999997</v>
      </c>
      <c r="H149" s="226">
        <v>282.69927999999999</v>
      </c>
      <c r="I149" s="226">
        <v>295.657196</v>
      </c>
      <c r="J149" s="226">
        <v>309.11077899999998</v>
      </c>
      <c r="K149" s="226">
        <v>322.798248</v>
      </c>
      <c r="L149" s="226">
        <v>336.60000600000001</v>
      </c>
      <c r="M149" s="226">
        <v>350.98336799999998</v>
      </c>
      <c r="N149" s="226">
        <v>365.98098800000002</v>
      </c>
      <c r="O149" s="226">
        <v>381.221405</v>
      </c>
      <c r="P149" s="226">
        <v>396.72869900000001</v>
      </c>
      <c r="Q149" s="226">
        <v>412.496399</v>
      </c>
      <c r="R149" s="226">
        <v>428.514343</v>
      </c>
      <c r="S149" s="226">
        <v>445.13445999999999</v>
      </c>
      <c r="T149" s="226">
        <v>462.35125699999998</v>
      </c>
      <c r="U149" s="226">
        <v>479.925995</v>
      </c>
      <c r="V149" s="226">
        <v>497.88192700000002</v>
      </c>
      <c r="W149" s="226">
        <v>516.25817900000004</v>
      </c>
      <c r="X149" s="226">
        <v>535.24230999999997</v>
      </c>
      <c r="Y149" s="226">
        <v>554.55902100000003</v>
      </c>
      <c r="Z149" s="226">
        <v>574.38983199999996</v>
      </c>
      <c r="AA149" s="226">
        <v>594.85827600000005</v>
      </c>
      <c r="AB149" s="226">
        <v>615.67114300000003</v>
      </c>
      <c r="AC149" s="226">
        <v>636.96783400000004</v>
      </c>
      <c r="AD149" s="226">
        <v>658.66699200000005</v>
      </c>
      <c r="AE149" s="226">
        <v>680.97070299999996</v>
      </c>
      <c r="AF149" s="226">
        <v>703.61224400000003</v>
      </c>
      <c r="AG149" s="226">
        <v>726.25390600000003</v>
      </c>
      <c r="AH149" s="226">
        <v>749.59570299999996</v>
      </c>
      <c r="AI149" s="226">
        <v>774.02710000000002</v>
      </c>
      <c r="AJ149" s="226">
        <v>798.98309300000005</v>
      </c>
      <c r="AK149" s="222">
        <v>3.8799E-2</v>
      </c>
    </row>
    <row r="150" spans="1:37" ht="15" customHeight="1" x14ac:dyDescent="0.35">
      <c r="A150" s="251" t="s">
        <v>571</v>
      </c>
      <c r="B150" s="202" t="s">
        <v>498</v>
      </c>
      <c r="C150" s="226">
        <v>134.968887</v>
      </c>
      <c r="D150" s="226">
        <v>141.46417199999999</v>
      </c>
      <c r="E150" s="226">
        <v>148.12129200000001</v>
      </c>
      <c r="F150" s="226">
        <v>154.874481</v>
      </c>
      <c r="G150" s="226">
        <v>161.84019499999999</v>
      </c>
      <c r="H150" s="226">
        <v>169.21734599999999</v>
      </c>
      <c r="I150" s="226">
        <v>176.97366299999999</v>
      </c>
      <c r="J150" s="226">
        <v>185.02668800000001</v>
      </c>
      <c r="K150" s="226">
        <v>193.21966599999999</v>
      </c>
      <c r="L150" s="226">
        <v>201.48109400000001</v>
      </c>
      <c r="M150" s="226">
        <v>210.09065200000001</v>
      </c>
      <c r="N150" s="226">
        <v>219.06788599999999</v>
      </c>
      <c r="O150" s="226">
        <v>228.19044500000001</v>
      </c>
      <c r="P150" s="226">
        <v>237.47277800000001</v>
      </c>
      <c r="Q150" s="226">
        <v>246.910965</v>
      </c>
      <c r="R150" s="226">
        <v>256.49893200000002</v>
      </c>
      <c r="S150" s="226">
        <v>266.44735700000001</v>
      </c>
      <c r="T150" s="226">
        <v>276.75292999999999</v>
      </c>
      <c r="U150" s="226">
        <v>287.27276599999999</v>
      </c>
      <c r="V150" s="226">
        <v>298.020782</v>
      </c>
      <c r="W150" s="226">
        <v>309.02038599999997</v>
      </c>
      <c r="X150" s="226">
        <v>320.38388099999997</v>
      </c>
      <c r="Y150" s="226">
        <v>331.94641100000001</v>
      </c>
      <c r="Z150" s="226">
        <v>343.81664999999998</v>
      </c>
      <c r="AA150" s="226">
        <v>356.06863399999997</v>
      </c>
      <c r="AB150" s="226">
        <v>368.52673299999998</v>
      </c>
      <c r="AC150" s="226">
        <v>381.274475</v>
      </c>
      <c r="AD150" s="226">
        <v>394.26309199999997</v>
      </c>
      <c r="AE150" s="226">
        <v>407.61352499999998</v>
      </c>
      <c r="AF150" s="226">
        <v>421.16626000000002</v>
      </c>
      <c r="AG150" s="226">
        <v>434.719086</v>
      </c>
      <c r="AH150" s="226">
        <v>448.69091800000001</v>
      </c>
      <c r="AI150" s="226">
        <v>463.31497200000001</v>
      </c>
      <c r="AJ150" s="226">
        <v>478.25308200000001</v>
      </c>
      <c r="AK150" s="222">
        <v>3.8799E-2</v>
      </c>
    </row>
    <row r="151" spans="1:37" ht="15" customHeight="1" x14ac:dyDescent="0.35">
      <c r="A151" s="251" t="s">
        <v>572</v>
      </c>
      <c r="B151" s="202" t="s">
        <v>500</v>
      </c>
      <c r="C151" s="226">
        <v>52.475174000000003</v>
      </c>
      <c r="D151" s="226">
        <v>55.000503999999999</v>
      </c>
      <c r="E151" s="226">
        <v>57.588757000000001</v>
      </c>
      <c r="F151" s="226">
        <v>60.214362999999999</v>
      </c>
      <c r="G151" s="226">
        <v>62.922592000000002</v>
      </c>
      <c r="H151" s="226">
        <v>65.790786999999995</v>
      </c>
      <c r="I151" s="226">
        <v>68.806404000000001</v>
      </c>
      <c r="J151" s="226">
        <v>71.937377999999995</v>
      </c>
      <c r="K151" s="226">
        <v>75.122765000000001</v>
      </c>
      <c r="L151" s="226">
        <v>78.334762999999995</v>
      </c>
      <c r="M151" s="226">
        <v>81.682097999999996</v>
      </c>
      <c r="N151" s="226">
        <v>85.172400999999994</v>
      </c>
      <c r="O151" s="226">
        <v>88.719207999999995</v>
      </c>
      <c r="P151" s="226">
        <v>92.328125</v>
      </c>
      <c r="Q151" s="226">
        <v>95.997642999999997</v>
      </c>
      <c r="R151" s="226">
        <v>99.725395000000006</v>
      </c>
      <c r="S151" s="226">
        <v>103.59328499999999</v>
      </c>
      <c r="T151" s="226">
        <v>107.600037</v>
      </c>
      <c r="U151" s="226">
        <v>111.690102</v>
      </c>
      <c r="V151" s="226">
        <v>115.868866</v>
      </c>
      <c r="W151" s="226">
        <v>120.145454</v>
      </c>
      <c r="X151" s="226">
        <v>124.563515</v>
      </c>
      <c r="Y151" s="226">
        <v>129.058975</v>
      </c>
      <c r="Z151" s="226">
        <v>133.674057</v>
      </c>
      <c r="AA151" s="226">
        <v>138.437546</v>
      </c>
      <c r="AB151" s="226">
        <v>143.28118900000001</v>
      </c>
      <c r="AC151" s="226">
        <v>148.23744199999999</v>
      </c>
      <c r="AD151" s="226">
        <v>153.28735399999999</v>
      </c>
      <c r="AE151" s="226">
        <v>158.47795099999999</v>
      </c>
      <c r="AF151" s="226">
        <v>163.747162</v>
      </c>
      <c r="AG151" s="226">
        <v>169.01641799999999</v>
      </c>
      <c r="AH151" s="226">
        <v>174.44859299999999</v>
      </c>
      <c r="AI151" s="226">
        <v>180.134354</v>
      </c>
      <c r="AJ151" s="226">
        <v>185.94220000000001</v>
      </c>
      <c r="AK151" s="222">
        <v>3.8799E-2</v>
      </c>
    </row>
    <row r="152" spans="1:37" ht="15" customHeight="1" x14ac:dyDescent="0.35">
      <c r="A152" s="251" t="s">
        <v>573</v>
      </c>
      <c r="B152" s="202" t="s">
        <v>502</v>
      </c>
      <c r="C152" s="226">
        <v>38.038769000000002</v>
      </c>
      <c r="D152" s="226">
        <v>39.869357999999998</v>
      </c>
      <c r="E152" s="226">
        <v>41.745559999999998</v>
      </c>
      <c r="F152" s="226">
        <v>43.648837999999998</v>
      </c>
      <c r="G152" s="226">
        <v>45.612006999999998</v>
      </c>
      <c r="H152" s="226">
        <v>47.691135000000003</v>
      </c>
      <c r="I152" s="226">
        <v>49.877128999999996</v>
      </c>
      <c r="J152" s="226">
        <v>52.146740000000001</v>
      </c>
      <c r="K152" s="226">
        <v>54.455798999999999</v>
      </c>
      <c r="L152" s="226">
        <v>56.784142000000003</v>
      </c>
      <c r="M152" s="226">
        <v>59.210597999999997</v>
      </c>
      <c r="N152" s="226">
        <v>61.740692000000003</v>
      </c>
      <c r="O152" s="226">
        <v>64.311736999999994</v>
      </c>
      <c r="P152" s="226">
        <v>66.927811000000005</v>
      </c>
      <c r="Q152" s="226">
        <v>69.587806999999998</v>
      </c>
      <c r="R152" s="226">
        <v>72.290024000000003</v>
      </c>
      <c r="S152" s="226">
        <v>75.093818999999996</v>
      </c>
      <c r="T152" s="226">
        <v>77.998276000000004</v>
      </c>
      <c r="U152" s="226">
        <v>80.963127</v>
      </c>
      <c r="V152" s="226">
        <v>83.992271000000002</v>
      </c>
      <c r="W152" s="226">
        <v>87.092331000000001</v>
      </c>
      <c r="X152" s="226">
        <v>90.294944999999998</v>
      </c>
      <c r="Y152" s="226">
        <v>93.553657999999999</v>
      </c>
      <c r="Z152" s="226">
        <v>96.899085999999997</v>
      </c>
      <c r="AA152" s="226">
        <v>100.352104</v>
      </c>
      <c r="AB152" s="226">
        <v>103.86322</v>
      </c>
      <c r="AC152" s="226">
        <v>107.455956</v>
      </c>
      <c r="AD152" s="226">
        <v>111.116585</v>
      </c>
      <c r="AE152" s="226">
        <v>114.879204</v>
      </c>
      <c r="AF152" s="226">
        <v>118.698807</v>
      </c>
      <c r="AG152" s="226">
        <v>122.518433</v>
      </c>
      <c r="AH152" s="226">
        <v>126.456192</v>
      </c>
      <c r="AI152" s="226">
        <v>130.57772800000001</v>
      </c>
      <c r="AJ152" s="226">
        <v>134.78779599999999</v>
      </c>
      <c r="AK152" s="222">
        <v>3.8799E-2</v>
      </c>
    </row>
    <row r="153" spans="1:37" ht="15" customHeight="1" x14ac:dyDescent="0.35">
      <c r="A153" s="251" t="s">
        <v>574</v>
      </c>
      <c r="B153" s="202" t="s">
        <v>524</v>
      </c>
      <c r="C153" s="226">
        <v>54.996986</v>
      </c>
      <c r="D153" s="226">
        <v>58.892989999999998</v>
      </c>
      <c r="E153" s="226">
        <v>62.789172999999998</v>
      </c>
      <c r="F153" s="226">
        <v>66.758041000000006</v>
      </c>
      <c r="G153" s="226">
        <v>70.778075999999999</v>
      </c>
      <c r="H153" s="226">
        <v>74.987656000000001</v>
      </c>
      <c r="I153" s="226">
        <v>79.527237</v>
      </c>
      <c r="J153" s="226">
        <v>84.399590000000003</v>
      </c>
      <c r="K153" s="226">
        <v>89.486664000000005</v>
      </c>
      <c r="L153" s="226">
        <v>94.798332000000002</v>
      </c>
      <c r="M153" s="226">
        <v>100.394485</v>
      </c>
      <c r="N153" s="226">
        <v>106.23336</v>
      </c>
      <c r="O153" s="226">
        <v>112.25758399999999</v>
      </c>
      <c r="P153" s="226">
        <v>118.47949199999999</v>
      </c>
      <c r="Q153" s="226">
        <v>124.92057</v>
      </c>
      <c r="R153" s="226">
        <v>131.633026</v>
      </c>
      <c r="S153" s="226">
        <v>138.669693</v>
      </c>
      <c r="T153" s="226">
        <v>145.99121099999999</v>
      </c>
      <c r="U153" s="226">
        <v>153.56544500000001</v>
      </c>
      <c r="V153" s="226">
        <v>161.44944799999999</v>
      </c>
      <c r="W153" s="226">
        <v>169.63758899999999</v>
      </c>
      <c r="X153" s="226">
        <v>178.12756300000001</v>
      </c>
      <c r="Y153" s="226">
        <v>186.85192900000001</v>
      </c>
      <c r="Z153" s="226">
        <v>195.90733299999999</v>
      </c>
      <c r="AA153" s="226">
        <v>205.31163000000001</v>
      </c>
      <c r="AB153" s="226">
        <v>214.96975699999999</v>
      </c>
      <c r="AC153" s="226">
        <v>224.913239</v>
      </c>
      <c r="AD153" s="226">
        <v>235.10389699999999</v>
      </c>
      <c r="AE153" s="226">
        <v>245.611008</v>
      </c>
      <c r="AF153" s="226">
        <v>256.37222300000002</v>
      </c>
      <c r="AG153" s="226">
        <v>267.331726</v>
      </c>
      <c r="AH153" s="226">
        <v>278.59997600000003</v>
      </c>
      <c r="AI153" s="226">
        <v>290.28976399999999</v>
      </c>
      <c r="AJ153" s="226">
        <v>302.27984600000002</v>
      </c>
      <c r="AK153" s="222">
        <v>5.2442000000000003E-2</v>
      </c>
    </row>
    <row r="154" spans="1:37" ht="15" customHeight="1" x14ac:dyDescent="0.35">
      <c r="A154" s="251" t="s">
        <v>575</v>
      </c>
      <c r="B154" s="202" t="s">
        <v>498</v>
      </c>
      <c r="C154" s="226">
        <v>39.756858999999999</v>
      </c>
      <c r="D154" s="226">
        <v>42.573245999999997</v>
      </c>
      <c r="E154" s="226">
        <v>45.389763000000002</v>
      </c>
      <c r="F154" s="226">
        <v>48.258823</v>
      </c>
      <c r="G154" s="226">
        <v>51.164875000000002</v>
      </c>
      <c r="H154" s="226">
        <v>54.207946999999997</v>
      </c>
      <c r="I154" s="226">
        <v>57.489570999999998</v>
      </c>
      <c r="J154" s="226">
        <v>61.011752999999999</v>
      </c>
      <c r="K154" s="226">
        <v>64.689155999999997</v>
      </c>
      <c r="L154" s="226">
        <v>68.528914999999998</v>
      </c>
      <c r="M154" s="226">
        <v>72.574325999999999</v>
      </c>
      <c r="N154" s="226">
        <v>76.795197000000002</v>
      </c>
      <c r="O154" s="226">
        <v>81.150063000000003</v>
      </c>
      <c r="P154" s="226">
        <v>85.647827000000007</v>
      </c>
      <c r="Q154" s="226">
        <v>90.304023999999998</v>
      </c>
      <c r="R154" s="226">
        <v>95.156402999999997</v>
      </c>
      <c r="S154" s="226">
        <v>100.243149</v>
      </c>
      <c r="T154" s="226">
        <v>105.53581200000001</v>
      </c>
      <c r="U154" s="226">
        <v>111.011177</v>
      </c>
      <c r="V154" s="226">
        <v>116.710442</v>
      </c>
      <c r="W154" s="226">
        <v>122.629593</v>
      </c>
      <c r="X154" s="226">
        <v>128.766907</v>
      </c>
      <c r="Y154" s="226">
        <v>135.07368500000001</v>
      </c>
      <c r="Z154" s="226">
        <v>141.61975100000001</v>
      </c>
      <c r="AA154" s="226">
        <v>148.41804500000001</v>
      </c>
      <c r="AB154" s="226">
        <v>155.39982599999999</v>
      </c>
      <c r="AC154" s="226">
        <v>162.58789100000001</v>
      </c>
      <c r="AD154" s="226">
        <v>169.95463599999999</v>
      </c>
      <c r="AE154" s="226">
        <v>177.55012500000001</v>
      </c>
      <c r="AF154" s="226">
        <v>185.32933</v>
      </c>
      <c r="AG154" s="226">
        <v>193.251846</v>
      </c>
      <c r="AH154" s="226">
        <v>201.397583</v>
      </c>
      <c r="AI154" s="226">
        <v>209.848038</v>
      </c>
      <c r="AJ154" s="226">
        <v>218.51554899999999</v>
      </c>
      <c r="AK154" s="222">
        <v>5.2442000000000003E-2</v>
      </c>
    </row>
    <row r="155" spans="1:37" ht="15" customHeight="1" x14ac:dyDescent="0.35">
      <c r="A155" s="251" t="s">
        <v>576</v>
      </c>
      <c r="B155" s="202" t="s">
        <v>500</v>
      </c>
      <c r="C155" s="226">
        <v>7.7857180000000001</v>
      </c>
      <c r="D155" s="226">
        <v>8.3372600000000006</v>
      </c>
      <c r="E155" s="226">
        <v>8.8888280000000002</v>
      </c>
      <c r="F155" s="226">
        <v>9.4506859999999993</v>
      </c>
      <c r="G155" s="226">
        <v>10.019787000000001</v>
      </c>
      <c r="H155" s="226">
        <v>10.615724</v>
      </c>
      <c r="I155" s="226">
        <v>11.258373000000001</v>
      </c>
      <c r="J155" s="226">
        <v>11.948134</v>
      </c>
      <c r="K155" s="226">
        <v>12.668291999999999</v>
      </c>
      <c r="L155" s="226">
        <v>13.420245</v>
      </c>
      <c r="M155" s="226">
        <v>14.212471000000001</v>
      </c>
      <c r="N155" s="226">
        <v>15.039059</v>
      </c>
      <c r="O155" s="226">
        <v>15.891887000000001</v>
      </c>
      <c r="P155" s="226">
        <v>16.772698999999999</v>
      </c>
      <c r="Q155" s="226">
        <v>17.684538</v>
      </c>
      <c r="R155" s="226">
        <v>18.634792000000001</v>
      </c>
      <c r="S155" s="226">
        <v>19.630949000000001</v>
      </c>
      <c r="T155" s="226">
        <v>20.667431000000001</v>
      </c>
      <c r="U155" s="226">
        <v>21.739685000000001</v>
      </c>
      <c r="V155" s="226">
        <v>22.855795000000001</v>
      </c>
      <c r="W155" s="226">
        <v>24.014959000000001</v>
      </c>
      <c r="X155" s="226">
        <v>25.216851999999999</v>
      </c>
      <c r="Y155" s="226">
        <v>26.451929</v>
      </c>
      <c r="Z155" s="226">
        <v>27.733865999999999</v>
      </c>
      <c r="AA155" s="226">
        <v>29.065197000000001</v>
      </c>
      <c r="AB155" s="226">
        <v>30.432465000000001</v>
      </c>
      <c r="AC155" s="226">
        <v>31.840126000000001</v>
      </c>
      <c r="AD155" s="226">
        <v>33.282780000000002</v>
      </c>
      <c r="AE155" s="226">
        <v>34.770229</v>
      </c>
      <c r="AF155" s="226">
        <v>36.293658999999998</v>
      </c>
      <c r="AG155" s="226">
        <v>37.845149999999997</v>
      </c>
      <c r="AH155" s="226">
        <v>39.440356999999999</v>
      </c>
      <c r="AI155" s="226">
        <v>41.095238000000002</v>
      </c>
      <c r="AJ155" s="226">
        <v>42.792622000000001</v>
      </c>
      <c r="AK155" s="222">
        <v>5.2442000000000003E-2</v>
      </c>
    </row>
    <row r="156" spans="1:37" ht="15" customHeight="1" x14ac:dyDescent="0.35">
      <c r="A156" s="251" t="s">
        <v>577</v>
      </c>
      <c r="B156" s="202" t="s">
        <v>502</v>
      </c>
      <c r="C156" s="226">
        <v>7.4544119999999996</v>
      </c>
      <c r="D156" s="226">
        <v>7.9824840000000004</v>
      </c>
      <c r="E156" s="226">
        <v>8.5105810000000002</v>
      </c>
      <c r="F156" s="226">
        <v>9.0485299999999995</v>
      </c>
      <c r="G156" s="226">
        <v>9.593413</v>
      </c>
      <c r="H156" s="226">
        <v>10.163989000000001</v>
      </c>
      <c r="I156" s="226">
        <v>10.779294999999999</v>
      </c>
      <c r="J156" s="226">
        <v>11.439703</v>
      </c>
      <c r="K156" s="226">
        <v>12.129216</v>
      </c>
      <c r="L156" s="226">
        <v>12.849171999999999</v>
      </c>
      <c r="M156" s="226">
        <v>13.607685999999999</v>
      </c>
      <c r="N156" s="226">
        <v>14.399099</v>
      </c>
      <c r="O156" s="226">
        <v>15.215636</v>
      </c>
      <c r="P156" s="226">
        <v>16.058968</v>
      </c>
      <c r="Q156" s="226">
        <v>16.932005</v>
      </c>
      <c r="R156" s="226">
        <v>17.841825</v>
      </c>
      <c r="S156" s="226">
        <v>18.795591000000002</v>
      </c>
      <c r="T156" s="226">
        <v>19.787966000000001</v>
      </c>
      <c r="U156" s="226">
        <v>20.814594</v>
      </c>
      <c r="V156" s="226">
        <v>21.883209000000001</v>
      </c>
      <c r="W156" s="226">
        <v>22.993046</v>
      </c>
      <c r="X156" s="226">
        <v>24.143795000000001</v>
      </c>
      <c r="Y156" s="226">
        <v>25.326315000000001</v>
      </c>
      <c r="Z156" s="226">
        <v>26.553705000000001</v>
      </c>
      <c r="AA156" s="226">
        <v>27.828382000000001</v>
      </c>
      <c r="AB156" s="226">
        <v>29.137466</v>
      </c>
      <c r="AC156" s="226">
        <v>30.485227999999999</v>
      </c>
      <c r="AD156" s="226">
        <v>31.866491</v>
      </c>
      <c r="AE156" s="226">
        <v>33.290646000000002</v>
      </c>
      <c r="AF156" s="226">
        <v>34.749248999999999</v>
      </c>
      <c r="AG156" s="226">
        <v>36.234721999999998</v>
      </c>
      <c r="AH156" s="226">
        <v>37.762047000000003</v>
      </c>
      <c r="AI156" s="226">
        <v>39.346504000000003</v>
      </c>
      <c r="AJ156" s="226">
        <v>40.971668000000001</v>
      </c>
      <c r="AK156" s="222">
        <v>5.2442000000000003E-2</v>
      </c>
    </row>
    <row r="157" spans="1:37" ht="15" customHeight="1" x14ac:dyDescent="0.35">
      <c r="A157" s="251" t="s">
        <v>578</v>
      </c>
      <c r="B157" s="202" t="s">
        <v>526</v>
      </c>
      <c r="C157" s="226">
        <v>32.623344000000003</v>
      </c>
      <c r="D157" s="226">
        <v>33.393250000000002</v>
      </c>
      <c r="E157" s="226">
        <v>34.255257</v>
      </c>
      <c r="F157" s="226">
        <v>35.199181000000003</v>
      </c>
      <c r="G157" s="226">
        <v>36.249946999999999</v>
      </c>
      <c r="H157" s="226">
        <v>37.342125000000003</v>
      </c>
      <c r="I157" s="226">
        <v>38.369132999999998</v>
      </c>
      <c r="J157" s="226">
        <v>39.364657999999999</v>
      </c>
      <c r="K157" s="226">
        <v>40.317588999999998</v>
      </c>
      <c r="L157" s="226">
        <v>41.248534999999997</v>
      </c>
      <c r="M157" s="226">
        <v>42.190047999999997</v>
      </c>
      <c r="N157" s="226">
        <v>43.165565000000001</v>
      </c>
      <c r="O157" s="226">
        <v>44.157950999999997</v>
      </c>
      <c r="P157" s="226">
        <v>45.160736</v>
      </c>
      <c r="Q157" s="226">
        <v>46.148220000000002</v>
      </c>
      <c r="R157" s="226">
        <v>47.133316000000001</v>
      </c>
      <c r="S157" s="226">
        <v>48.182361999999998</v>
      </c>
      <c r="T157" s="226">
        <v>49.265166999999998</v>
      </c>
      <c r="U157" s="226">
        <v>50.353119</v>
      </c>
      <c r="V157" s="226">
        <v>51.444755999999998</v>
      </c>
      <c r="W157" s="226">
        <v>52.559902000000001</v>
      </c>
      <c r="X157" s="226">
        <v>53.692047000000002</v>
      </c>
      <c r="Y157" s="226">
        <v>54.834460999999997</v>
      </c>
      <c r="Z157" s="226">
        <v>55.996811000000001</v>
      </c>
      <c r="AA157" s="226">
        <v>57.193092</v>
      </c>
      <c r="AB157" s="226">
        <v>58.420707999999998</v>
      </c>
      <c r="AC157" s="226">
        <v>59.669243000000002</v>
      </c>
      <c r="AD157" s="226">
        <v>60.932785000000003</v>
      </c>
      <c r="AE157" s="226">
        <v>62.213478000000002</v>
      </c>
      <c r="AF157" s="226">
        <v>63.518089000000003</v>
      </c>
      <c r="AG157" s="226">
        <v>64.812195000000003</v>
      </c>
      <c r="AH157" s="226">
        <v>66.112030000000004</v>
      </c>
      <c r="AI157" s="226">
        <v>67.406265000000005</v>
      </c>
      <c r="AJ157" s="226">
        <v>68.681128999999999</v>
      </c>
      <c r="AK157" s="222">
        <v>2.2790999999999999E-2</v>
      </c>
    </row>
    <row r="158" spans="1:37" ht="15" customHeight="1" x14ac:dyDescent="0.35">
      <c r="A158" s="251" t="s">
        <v>579</v>
      </c>
      <c r="B158" s="202" t="s">
        <v>498</v>
      </c>
      <c r="C158" s="226">
        <v>15.667789000000001</v>
      </c>
      <c r="D158" s="226">
        <v>16.037548000000001</v>
      </c>
      <c r="E158" s="226">
        <v>16.451537999999999</v>
      </c>
      <c r="F158" s="226">
        <v>16.904869000000001</v>
      </c>
      <c r="G158" s="226">
        <v>17.409513</v>
      </c>
      <c r="H158" s="226">
        <v>17.934048000000001</v>
      </c>
      <c r="I158" s="226">
        <v>18.42728</v>
      </c>
      <c r="J158" s="226">
        <v>18.905396</v>
      </c>
      <c r="K158" s="226">
        <v>19.363054000000002</v>
      </c>
      <c r="L158" s="226">
        <v>19.81015</v>
      </c>
      <c r="M158" s="226">
        <v>20.262325000000001</v>
      </c>
      <c r="N158" s="226">
        <v>20.730830999999998</v>
      </c>
      <c r="O158" s="226">
        <v>21.207438</v>
      </c>
      <c r="P158" s="226">
        <v>21.689036999999999</v>
      </c>
      <c r="Q158" s="226">
        <v>22.16329</v>
      </c>
      <c r="R158" s="226">
        <v>22.636396000000001</v>
      </c>
      <c r="S158" s="226">
        <v>23.140215000000001</v>
      </c>
      <c r="T158" s="226">
        <v>23.660246000000001</v>
      </c>
      <c r="U158" s="226">
        <v>24.182749000000001</v>
      </c>
      <c r="V158" s="226">
        <v>24.707021999999998</v>
      </c>
      <c r="W158" s="226">
        <v>25.242584000000001</v>
      </c>
      <c r="X158" s="226">
        <v>25.786311999999999</v>
      </c>
      <c r="Y158" s="226">
        <v>26.334972</v>
      </c>
      <c r="Z158" s="226">
        <v>26.893205999999999</v>
      </c>
      <c r="AA158" s="226">
        <v>27.467732999999999</v>
      </c>
      <c r="AB158" s="226">
        <v>28.057314000000002</v>
      </c>
      <c r="AC158" s="226">
        <v>28.656939000000001</v>
      </c>
      <c r="AD158" s="226">
        <v>29.263773</v>
      </c>
      <c r="AE158" s="226">
        <v>29.878841000000001</v>
      </c>
      <c r="AF158" s="226">
        <v>30.505398</v>
      </c>
      <c r="AG158" s="226">
        <v>31.126906999999999</v>
      </c>
      <c r="AH158" s="226">
        <v>31.751169000000001</v>
      </c>
      <c r="AI158" s="226">
        <v>32.372745999999999</v>
      </c>
      <c r="AJ158" s="226">
        <v>32.985016000000002</v>
      </c>
      <c r="AK158" s="222">
        <v>2.2790999999999999E-2</v>
      </c>
    </row>
    <row r="159" spans="1:37" ht="15" customHeight="1" x14ac:dyDescent="0.35">
      <c r="A159" s="251" t="s">
        <v>580</v>
      </c>
      <c r="B159" s="202" t="s">
        <v>500</v>
      </c>
      <c r="C159" s="226">
        <v>7.2973270000000001</v>
      </c>
      <c r="D159" s="226">
        <v>7.4695429999999998</v>
      </c>
      <c r="E159" s="226">
        <v>7.6623609999999998</v>
      </c>
      <c r="F159" s="226">
        <v>7.8735010000000001</v>
      </c>
      <c r="G159" s="226">
        <v>8.1085410000000007</v>
      </c>
      <c r="H159" s="226">
        <v>8.3528439999999993</v>
      </c>
      <c r="I159" s="226">
        <v>8.5825689999999994</v>
      </c>
      <c r="J159" s="226">
        <v>8.8052530000000004</v>
      </c>
      <c r="K159" s="226">
        <v>9.0184090000000001</v>
      </c>
      <c r="L159" s="226">
        <v>9.2266449999999995</v>
      </c>
      <c r="M159" s="226">
        <v>9.4372469999999993</v>
      </c>
      <c r="N159" s="226">
        <v>9.6554559999999992</v>
      </c>
      <c r="O159" s="226">
        <v>9.8774370000000005</v>
      </c>
      <c r="P159" s="226">
        <v>10.101744</v>
      </c>
      <c r="Q159" s="226">
        <v>10.322628</v>
      </c>
      <c r="R159" s="226">
        <v>10.542979000000001</v>
      </c>
      <c r="S159" s="226">
        <v>10.777634000000001</v>
      </c>
      <c r="T159" s="226">
        <v>11.01984</v>
      </c>
      <c r="U159" s="226">
        <v>11.263197999999999</v>
      </c>
      <c r="V159" s="226">
        <v>11.507379999999999</v>
      </c>
      <c r="W159" s="226">
        <v>11.756819999999999</v>
      </c>
      <c r="X159" s="226">
        <v>12.010063000000001</v>
      </c>
      <c r="Y159" s="226">
        <v>12.265603</v>
      </c>
      <c r="Z159" s="226">
        <v>12.525601999999999</v>
      </c>
      <c r="AA159" s="226">
        <v>12.793191</v>
      </c>
      <c r="AB159" s="226">
        <v>13.06779</v>
      </c>
      <c r="AC159" s="226">
        <v>13.347066999999999</v>
      </c>
      <c r="AD159" s="226">
        <v>13.629702999999999</v>
      </c>
      <c r="AE159" s="226">
        <v>13.916173000000001</v>
      </c>
      <c r="AF159" s="226">
        <v>14.207993999999999</v>
      </c>
      <c r="AG159" s="226">
        <v>14.497463</v>
      </c>
      <c r="AH159" s="226">
        <v>14.788217</v>
      </c>
      <c r="AI159" s="226">
        <v>15.077717</v>
      </c>
      <c r="AJ159" s="226">
        <v>15.362883999999999</v>
      </c>
      <c r="AK159" s="222">
        <v>2.2790999999999999E-2</v>
      </c>
    </row>
    <row r="160" spans="1:37" ht="15" customHeight="1" x14ac:dyDescent="0.35">
      <c r="A160" s="251" t="s">
        <v>581</v>
      </c>
      <c r="B160" s="202" t="s">
        <v>502</v>
      </c>
      <c r="C160" s="226">
        <v>9.6582260000000009</v>
      </c>
      <c r="D160" s="226">
        <v>9.8861600000000003</v>
      </c>
      <c r="E160" s="226">
        <v>10.141359</v>
      </c>
      <c r="F160" s="226">
        <v>10.420812</v>
      </c>
      <c r="G160" s="226">
        <v>10.731890999999999</v>
      </c>
      <c r="H160" s="226">
        <v>11.055235</v>
      </c>
      <c r="I160" s="226">
        <v>11.359282</v>
      </c>
      <c r="J160" s="226">
        <v>11.654012</v>
      </c>
      <c r="K160" s="226">
        <v>11.936128999999999</v>
      </c>
      <c r="L160" s="226">
        <v>12.211738</v>
      </c>
      <c r="M160" s="226">
        <v>12.490475</v>
      </c>
      <c r="N160" s="226">
        <v>12.77928</v>
      </c>
      <c r="O160" s="226">
        <v>13.073078000000001</v>
      </c>
      <c r="P160" s="226">
        <v>13.369954999999999</v>
      </c>
      <c r="Q160" s="226">
        <v>13.662304000000001</v>
      </c>
      <c r="R160" s="226">
        <v>13.953943000000001</v>
      </c>
      <c r="S160" s="226">
        <v>14.264516</v>
      </c>
      <c r="T160" s="226">
        <v>14.585084</v>
      </c>
      <c r="U160" s="226">
        <v>14.907173</v>
      </c>
      <c r="V160" s="226">
        <v>15.230356</v>
      </c>
      <c r="W160" s="226">
        <v>15.560497</v>
      </c>
      <c r="X160" s="226">
        <v>15.895673</v>
      </c>
      <c r="Y160" s="226">
        <v>16.233886999999999</v>
      </c>
      <c r="Z160" s="226">
        <v>16.578002999999999</v>
      </c>
      <c r="AA160" s="226">
        <v>16.932165000000001</v>
      </c>
      <c r="AB160" s="226">
        <v>17.295604999999998</v>
      </c>
      <c r="AC160" s="226">
        <v>17.665236</v>
      </c>
      <c r="AD160" s="226">
        <v>18.039311999999999</v>
      </c>
      <c r="AE160" s="226">
        <v>18.418465000000001</v>
      </c>
      <c r="AF160" s="226">
        <v>18.804697000000001</v>
      </c>
      <c r="AG160" s="226">
        <v>19.187819999999999</v>
      </c>
      <c r="AH160" s="226">
        <v>19.572638999999999</v>
      </c>
      <c r="AI160" s="226">
        <v>19.955801000000001</v>
      </c>
      <c r="AJ160" s="226">
        <v>20.333228999999999</v>
      </c>
      <c r="AK160" s="222">
        <v>2.2790999999999999E-2</v>
      </c>
    </row>
    <row r="161" spans="1:37" ht="15" customHeight="1" x14ac:dyDescent="0.35">
      <c r="A161" s="251" t="s">
        <v>582</v>
      </c>
      <c r="B161" s="212" t="s">
        <v>583</v>
      </c>
      <c r="C161" s="204">
        <v>1752.0273440000001</v>
      </c>
      <c r="D161" s="204">
        <v>1814.933716</v>
      </c>
      <c r="E161" s="204">
        <v>1881.1293949999999</v>
      </c>
      <c r="F161" s="204">
        <v>1948.3891599999999</v>
      </c>
      <c r="G161" s="204">
        <v>2012.5882570000001</v>
      </c>
      <c r="H161" s="204">
        <v>2076.765625</v>
      </c>
      <c r="I161" s="204">
        <v>2141.0654300000001</v>
      </c>
      <c r="J161" s="204">
        <v>2207.3347170000002</v>
      </c>
      <c r="K161" s="204">
        <v>2273.6547850000002</v>
      </c>
      <c r="L161" s="204">
        <v>2339.470703</v>
      </c>
      <c r="M161" s="204">
        <v>2407.908203</v>
      </c>
      <c r="N161" s="204">
        <v>2478.7485350000002</v>
      </c>
      <c r="O161" s="204">
        <v>2551.0173340000001</v>
      </c>
      <c r="P161" s="204">
        <v>2623.2531739999999</v>
      </c>
      <c r="Q161" s="204">
        <v>2696.75</v>
      </c>
      <c r="R161" s="204">
        <v>2770.6901859999998</v>
      </c>
      <c r="S161" s="204">
        <v>2847.0505370000001</v>
      </c>
      <c r="T161" s="204">
        <v>2925.4760740000002</v>
      </c>
      <c r="U161" s="204">
        <v>3004.4797359999998</v>
      </c>
      <c r="V161" s="204">
        <v>3084.1079100000002</v>
      </c>
      <c r="W161" s="204">
        <v>3164.4873050000001</v>
      </c>
      <c r="X161" s="204">
        <v>3246.2346189999998</v>
      </c>
      <c r="Y161" s="204">
        <v>3328.944336</v>
      </c>
      <c r="Z161" s="204">
        <v>3412.4970699999999</v>
      </c>
      <c r="AA161" s="204">
        <v>3499.321289</v>
      </c>
      <c r="AB161" s="204">
        <v>3587.4077149999998</v>
      </c>
      <c r="AC161" s="204">
        <v>3676.3625489999999</v>
      </c>
      <c r="AD161" s="204">
        <v>3765.80249</v>
      </c>
      <c r="AE161" s="204">
        <v>3855.7753910000001</v>
      </c>
      <c r="AF161" s="204">
        <v>3946.889404</v>
      </c>
      <c r="AG161" s="204">
        <v>4036.951172</v>
      </c>
      <c r="AH161" s="204">
        <v>4128.8427730000003</v>
      </c>
      <c r="AI161" s="204">
        <v>4222.3364259999998</v>
      </c>
      <c r="AJ161" s="204">
        <v>4315.8237300000001</v>
      </c>
      <c r="AK161" s="230">
        <v>2.7439999999999999E-2</v>
      </c>
    </row>
    <row r="163" spans="1:37" ht="15" customHeight="1" x14ac:dyDescent="0.35">
      <c r="B163" s="212" t="s">
        <v>584</v>
      </c>
    </row>
    <row r="164" spans="1:37" ht="15" customHeight="1" x14ac:dyDescent="0.35">
      <c r="A164" s="251" t="s">
        <v>585</v>
      </c>
      <c r="B164" s="202" t="s">
        <v>586</v>
      </c>
      <c r="C164" s="269">
        <v>0.86</v>
      </c>
      <c r="D164" s="269">
        <v>0.93</v>
      </c>
      <c r="E164" s="269">
        <v>1</v>
      </c>
      <c r="F164" s="269">
        <v>0</v>
      </c>
      <c r="G164" s="269">
        <v>0</v>
      </c>
      <c r="H164" s="269">
        <v>0</v>
      </c>
      <c r="I164" s="269">
        <v>0</v>
      </c>
      <c r="J164" s="269">
        <v>0</v>
      </c>
      <c r="K164" s="269">
        <v>0</v>
      </c>
      <c r="L164" s="269">
        <v>0</v>
      </c>
      <c r="M164" s="269">
        <v>0</v>
      </c>
      <c r="N164" s="269">
        <v>0</v>
      </c>
      <c r="O164" s="269">
        <v>0</v>
      </c>
      <c r="P164" s="269">
        <v>0</v>
      </c>
      <c r="Q164" s="269">
        <v>0</v>
      </c>
      <c r="R164" s="269">
        <v>0</v>
      </c>
      <c r="S164" s="269">
        <v>0</v>
      </c>
      <c r="T164" s="269">
        <v>0</v>
      </c>
      <c r="U164" s="269">
        <v>0</v>
      </c>
      <c r="V164" s="269">
        <v>0</v>
      </c>
      <c r="W164" s="269">
        <v>0</v>
      </c>
      <c r="X164" s="269">
        <v>0</v>
      </c>
      <c r="Y164" s="269">
        <v>0</v>
      </c>
      <c r="Z164" s="269">
        <v>0</v>
      </c>
      <c r="AA164" s="269">
        <v>0</v>
      </c>
      <c r="AB164" s="269">
        <v>0</v>
      </c>
      <c r="AC164" s="269">
        <v>0</v>
      </c>
      <c r="AD164" s="269">
        <v>0</v>
      </c>
      <c r="AE164" s="269">
        <v>0</v>
      </c>
      <c r="AF164" s="269">
        <v>0</v>
      </c>
      <c r="AG164" s="269">
        <v>0</v>
      </c>
      <c r="AH164" s="269">
        <v>0</v>
      </c>
      <c r="AI164" s="269">
        <v>0</v>
      </c>
      <c r="AJ164" s="269">
        <v>0</v>
      </c>
      <c r="AK164" s="222" t="s">
        <v>779</v>
      </c>
    </row>
    <row r="165" spans="1:37" ht="15" customHeight="1" x14ac:dyDescent="0.35">
      <c r="A165" s="251" t="s">
        <v>587</v>
      </c>
      <c r="B165" s="202" t="s">
        <v>588</v>
      </c>
      <c r="C165" s="269">
        <v>0</v>
      </c>
      <c r="D165" s="269">
        <v>0</v>
      </c>
      <c r="E165" s="269">
        <v>0</v>
      </c>
      <c r="F165" s="269">
        <v>0.41699999999999998</v>
      </c>
      <c r="G165" s="269">
        <v>0.56299999999999994</v>
      </c>
      <c r="H165" s="269">
        <v>0.70799999999999996</v>
      </c>
      <c r="I165" s="269">
        <v>0.85399999999999998</v>
      </c>
      <c r="J165" s="269">
        <v>1</v>
      </c>
      <c r="K165" s="269">
        <v>0</v>
      </c>
      <c r="L165" s="269">
        <v>0</v>
      </c>
      <c r="M165" s="269">
        <v>0</v>
      </c>
      <c r="N165" s="269">
        <v>0</v>
      </c>
      <c r="O165" s="269">
        <v>0</v>
      </c>
      <c r="P165" s="269">
        <v>0</v>
      </c>
      <c r="Q165" s="269">
        <v>0</v>
      </c>
      <c r="R165" s="269">
        <v>0</v>
      </c>
      <c r="S165" s="269">
        <v>0</v>
      </c>
      <c r="T165" s="269">
        <v>0</v>
      </c>
      <c r="U165" s="269">
        <v>0</v>
      </c>
      <c r="V165" s="269">
        <v>0</v>
      </c>
      <c r="W165" s="269">
        <v>0</v>
      </c>
      <c r="X165" s="269">
        <v>0</v>
      </c>
      <c r="Y165" s="269">
        <v>0</v>
      </c>
      <c r="Z165" s="269">
        <v>0</v>
      </c>
      <c r="AA165" s="269">
        <v>0</v>
      </c>
      <c r="AB165" s="269">
        <v>0</v>
      </c>
      <c r="AC165" s="269">
        <v>0</v>
      </c>
      <c r="AD165" s="269">
        <v>0</v>
      </c>
      <c r="AE165" s="269">
        <v>0</v>
      </c>
      <c r="AF165" s="269">
        <v>0</v>
      </c>
      <c r="AG165" s="269">
        <v>0</v>
      </c>
      <c r="AH165" s="269">
        <v>0</v>
      </c>
      <c r="AI165" s="269">
        <v>0</v>
      </c>
      <c r="AJ165" s="269">
        <v>0</v>
      </c>
      <c r="AK165" s="222" t="s">
        <v>779</v>
      </c>
    </row>
    <row r="166" spans="1:37" ht="15" customHeight="1" x14ac:dyDescent="0.35">
      <c r="A166" s="251" t="s">
        <v>589</v>
      </c>
      <c r="B166" s="202" t="s">
        <v>590</v>
      </c>
      <c r="C166" s="269">
        <v>0</v>
      </c>
      <c r="D166" s="269">
        <v>0</v>
      </c>
      <c r="E166" s="269">
        <v>0</v>
      </c>
      <c r="F166" s="269">
        <v>0</v>
      </c>
      <c r="G166" s="269">
        <v>0</v>
      </c>
      <c r="H166" s="269">
        <v>0</v>
      </c>
      <c r="I166" s="269">
        <v>0</v>
      </c>
      <c r="J166" s="269">
        <v>0</v>
      </c>
      <c r="K166" s="269">
        <v>0.5</v>
      </c>
      <c r="L166" s="269">
        <v>0.625</v>
      </c>
      <c r="M166" s="269">
        <v>0.75</v>
      </c>
      <c r="N166" s="269">
        <v>0.875</v>
      </c>
      <c r="O166" s="269">
        <v>1</v>
      </c>
      <c r="P166" s="269">
        <v>0</v>
      </c>
      <c r="Q166" s="269">
        <v>0</v>
      </c>
      <c r="R166" s="269">
        <v>0</v>
      </c>
      <c r="S166" s="269">
        <v>0</v>
      </c>
      <c r="T166" s="269">
        <v>0</v>
      </c>
      <c r="U166" s="269">
        <v>0</v>
      </c>
      <c r="V166" s="269">
        <v>0</v>
      </c>
      <c r="W166" s="269">
        <v>0</v>
      </c>
      <c r="X166" s="269">
        <v>0</v>
      </c>
      <c r="Y166" s="269">
        <v>0</v>
      </c>
      <c r="Z166" s="269">
        <v>0</v>
      </c>
      <c r="AA166" s="269">
        <v>0</v>
      </c>
      <c r="AB166" s="269">
        <v>0</v>
      </c>
      <c r="AC166" s="269">
        <v>0</v>
      </c>
      <c r="AD166" s="269">
        <v>0</v>
      </c>
      <c r="AE166" s="269">
        <v>0</v>
      </c>
      <c r="AF166" s="269">
        <v>0</v>
      </c>
      <c r="AG166" s="269">
        <v>0</v>
      </c>
      <c r="AH166" s="269">
        <v>0</v>
      </c>
      <c r="AI166" s="269">
        <v>0</v>
      </c>
      <c r="AJ166" s="269">
        <v>0</v>
      </c>
      <c r="AK166" s="222" t="s">
        <v>779</v>
      </c>
    </row>
    <row r="167" spans="1:37" ht="15" customHeight="1" x14ac:dyDescent="0.35">
      <c r="A167" s="251" t="s">
        <v>591</v>
      </c>
      <c r="B167" s="202" t="s">
        <v>592</v>
      </c>
      <c r="C167" s="269">
        <v>0</v>
      </c>
      <c r="D167" s="269">
        <v>0</v>
      </c>
      <c r="E167" s="269">
        <v>0</v>
      </c>
      <c r="F167" s="269">
        <v>0</v>
      </c>
      <c r="G167" s="269">
        <v>0</v>
      </c>
      <c r="H167" s="269">
        <v>0</v>
      </c>
      <c r="I167" s="269">
        <v>0</v>
      </c>
      <c r="J167" s="269">
        <v>0</v>
      </c>
      <c r="K167" s="269">
        <v>0</v>
      </c>
      <c r="L167" s="269">
        <v>0</v>
      </c>
      <c r="M167" s="269">
        <v>0</v>
      </c>
      <c r="N167" s="269">
        <v>0</v>
      </c>
      <c r="O167" s="269">
        <v>0</v>
      </c>
      <c r="P167" s="269">
        <v>0.85699999999999998</v>
      </c>
      <c r="Q167" s="269">
        <v>0.89300000000000002</v>
      </c>
      <c r="R167" s="269">
        <v>0.92900000000000005</v>
      </c>
      <c r="S167" s="269">
        <v>0.96399999999999997</v>
      </c>
      <c r="T167" s="269">
        <v>1</v>
      </c>
      <c r="U167" s="269">
        <v>0</v>
      </c>
      <c r="V167" s="269">
        <v>0</v>
      </c>
      <c r="W167" s="269">
        <v>0</v>
      </c>
      <c r="X167" s="269">
        <v>0</v>
      </c>
      <c r="Y167" s="269">
        <v>0</v>
      </c>
      <c r="Z167" s="269">
        <v>0</v>
      </c>
      <c r="AA167" s="269">
        <v>0</v>
      </c>
      <c r="AB167" s="269">
        <v>0</v>
      </c>
      <c r="AC167" s="269">
        <v>0</v>
      </c>
      <c r="AD167" s="269">
        <v>0</v>
      </c>
      <c r="AE167" s="269">
        <v>0</v>
      </c>
      <c r="AF167" s="269">
        <v>0</v>
      </c>
      <c r="AG167" s="269">
        <v>0</v>
      </c>
      <c r="AH167" s="269">
        <v>0</v>
      </c>
      <c r="AI167" s="269">
        <v>0</v>
      </c>
      <c r="AJ167" s="269">
        <v>0</v>
      </c>
      <c r="AK167" s="222" t="s">
        <v>779</v>
      </c>
    </row>
    <row r="168" spans="1:37" ht="15" customHeight="1" x14ac:dyDescent="0.35">
      <c r="A168" s="251" t="s">
        <v>593</v>
      </c>
      <c r="B168" s="202" t="s">
        <v>594</v>
      </c>
      <c r="C168" s="269">
        <v>0</v>
      </c>
      <c r="D168" s="269">
        <v>0</v>
      </c>
      <c r="E168" s="269">
        <v>0</v>
      </c>
      <c r="F168" s="269">
        <v>0</v>
      </c>
      <c r="G168" s="269">
        <v>0</v>
      </c>
      <c r="H168" s="269">
        <v>0</v>
      </c>
      <c r="I168" s="269">
        <v>0</v>
      </c>
      <c r="J168" s="269">
        <v>0</v>
      </c>
      <c r="K168" s="269">
        <v>0</v>
      </c>
      <c r="L168" s="269">
        <v>0</v>
      </c>
      <c r="M168" s="269">
        <v>0</v>
      </c>
      <c r="N168" s="269">
        <v>0</v>
      </c>
      <c r="O168" s="269">
        <v>0</v>
      </c>
      <c r="P168" s="269">
        <v>0</v>
      </c>
      <c r="Q168" s="269">
        <v>0</v>
      </c>
      <c r="R168" s="269">
        <v>0</v>
      </c>
      <c r="S168" s="269">
        <v>0</v>
      </c>
      <c r="T168" s="269">
        <v>0</v>
      </c>
      <c r="U168" s="269">
        <v>0.82399999999999995</v>
      </c>
      <c r="V168" s="269">
        <v>0.85899999999999999</v>
      </c>
      <c r="W168" s="269">
        <v>0.89400000000000002</v>
      </c>
      <c r="X168" s="269">
        <v>0.92900000000000005</v>
      </c>
      <c r="Y168" s="269">
        <v>0.96499999999999997</v>
      </c>
      <c r="Z168" s="269">
        <v>1</v>
      </c>
      <c r="AA168" s="269">
        <v>1</v>
      </c>
      <c r="AB168" s="269">
        <v>1</v>
      </c>
      <c r="AC168" s="269">
        <v>1</v>
      </c>
      <c r="AD168" s="269">
        <v>1</v>
      </c>
      <c r="AE168" s="269">
        <v>1</v>
      </c>
      <c r="AF168" s="269">
        <v>1</v>
      </c>
      <c r="AG168" s="269">
        <v>1</v>
      </c>
      <c r="AH168" s="269">
        <v>1</v>
      </c>
      <c r="AI168" s="269">
        <v>1</v>
      </c>
      <c r="AJ168" s="269">
        <v>1</v>
      </c>
      <c r="AK168" s="222" t="s">
        <v>779</v>
      </c>
    </row>
    <row r="169" spans="1:37" ht="15" customHeight="1" x14ac:dyDescent="0.35">
      <c r="A169" s="251" t="s">
        <v>595</v>
      </c>
      <c r="B169" s="202" t="s">
        <v>596</v>
      </c>
      <c r="C169" s="269">
        <v>7.4999999999999993E-5</v>
      </c>
      <c r="D169" s="269">
        <v>7.4999999999999993E-5</v>
      </c>
      <c r="E169" s="269">
        <v>7.4999999999999993E-5</v>
      </c>
      <c r="F169" s="269">
        <v>7.4999999999999993E-5</v>
      </c>
      <c r="G169" s="269">
        <v>7.4999999999999993E-5</v>
      </c>
      <c r="H169" s="269">
        <v>7.4999999999999993E-5</v>
      </c>
      <c r="I169" s="269">
        <v>7.4999999999999993E-5</v>
      </c>
      <c r="J169" s="269">
        <v>7.4999999999999993E-5</v>
      </c>
      <c r="K169" s="269">
        <v>7.4999999999999993E-5</v>
      </c>
      <c r="L169" s="269">
        <v>7.4999999999999993E-5</v>
      </c>
      <c r="M169" s="269">
        <v>7.4999999999999993E-5</v>
      </c>
      <c r="N169" s="269">
        <v>7.4999999999999993E-5</v>
      </c>
      <c r="O169" s="269">
        <v>1.4100000000000001E-4</v>
      </c>
      <c r="P169" s="269">
        <v>2.0699999999999999E-4</v>
      </c>
      <c r="Q169" s="269">
        <v>3.2400000000000001E-4</v>
      </c>
      <c r="R169" s="269">
        <v>5.4100000000000003E-4</v>
      </c>
      <c r="S169" s="269">
        <v>8.2799999999999996E-4</v>
      </c>
      <c r="T169" s="269">
        <v>1.235E-3</v>
      </c>
      <c r="U169" s="269">
        <v>1.9139999999999999E-3</v>
      </c>
      <c r="V169" s="269">
        <v>3.0400000000000002E-3</v>
      </c>
      <c r="W169" s="269">
        <v>4.2770000000000004E-3</v>
      </c>
      <c r="X169" s="269">
        <v>6.4250000000000002E-3</v>
      </c>
      <c r="Y169" s="269">
        <v>9.5670000000000009E-3</v>
      </c>
      <c r="Z169" s="269">
        <v>1.3788999999999999E-2</v>
      </c>
      <c r="AA169" s="269">
        <v>1.9886000000000001E-2</v>
      </c>
      <c r="AB169" s="269">
        <v>2.9821E-2</v>
      </c>
      <c r="AC169" s="269">
        <v>4.2469E-2</v>
      </c>
      <c r="AD169" s="269">
        <v>5.7057999999999998E-2</v>
      </c>
      <c r="AE169" s="269">
        <v>8.1799999999999998E-2</v>
      </c>
      <c r="AF169" s="269">
        <v>0.109373</v>
      </c>
      <c r="AG169" s="269">
        <v>0.14768500000000001</v>
      </c>
      <c r="AH169" s="269">
        <v>0.20270199999999999</v>
      </c>
      <c r="AI169" s="269">
        <v>0.25794299999999998</v>
      </c>
      <c r="AJ169" s="269">
        <v>0.32362400000000002</v>
      </c>
      <c r="AK169" s="222">
        <v>0.299035</v>
      </c>
    </row>
    <row r="170" spans="1:37" ht="15" customHeight="1" x14ac:dyDescent="0.35">
      <c r="A170" s="251" t="s">
        <v>597</v>
      </c>
      <c r="B170" s="202" t="s">
        <v>598</v>
      </c>
      <c r="C170" s="269">
        <v>7.4999999999999993E-5</v>
      </c>
      <c r="D170" s="269">
        <v>7.4999999999999993E-5</v>
      </c>
      <c r="E170" s="269">
        <v>7.4999999999999993E-5</v>
      </c>
      <c r="F170" s="269">
        <v>7.4999999999999993E-5</v>
      </c>
      <c r="G170" s="269">
        <v>7.4999999999999993E-5</v>
      </c>
      <c r="H170" s="269">
        <v>7.4999999999999993E-5</v>
      </c>
      <c r="I170" s="269">
        <v>7.4999999999999993E-5</v>
      </c>
      <c r="J170" s="269">
        <v>7.4999999999999993E-5</v>
      </c>
      <c r="K170" s="269">
        <v>7.3200000000000001E-4</v>
      </c>
      <c r="L170" s="269">
        <v>1.206E-3</v>
      </c>
      <c r="M170" s="269">
        <v>2.0669999999999998E-3</v>
      </c>
      <c r="N170" s="269">
        <v>3.3430000000000001E-3</v>
      </c>
      <c r="O170" s="269">
        <v>6.0179999999999999E-3</v>
      </c>
      <c r="P170" s="269">
        <v>8.6910000000000008E-3</v>
      </c>
      <c r="Q170" s="269">
        <v>1.3098E-2</v>
      </c>
      <c r="R170" s="269">
        <v>2.0709999999999999E-2</v>
      </c>
      <c r="S170" s="269">
        <v>3.0592999999999999E-2</v>
      </c>
      <c r="T170" s="269">
        <v>4.4149000000000001E-2</v>
      </c>
      <c r="U170" s="269">
        <v>6.5078999999999998E-2</v>
      </c>
      <c r="V170" s="269">
        <v>9.6518999999999994E-2</v>
      </c>
      <c r="W170" s="269">
        <v>0.130299</v>
      </c>
      <c r="X170" s="269">
        <v>0.180864</v>
      </c>
      <c r="Y170" s="269">
        <v>0.24442</v>
      </c>
      <c r="Z170" s="269">
        <v>0.31644699999999998</v>
      </c>
      <c r="AA170" s="269">
        <v>0.39895399999999998</v>
      </c>
      <c r="AB170" s="269">
        <v>0.49565799999999999</v>
      </c>
      <c r="AC170" s="269">
        <v>0.58388300000000004</v>
      </c>
      <c r="AD170" s="269">
        <v>0.65769500000000003</v>
      </c>
      <c r="AE170" s="269">
        <v>0.73577999999999999</v>
      </c>
      <c r="AF170" s="269">
        <v>0.79349800000000004</v>
      </c>
      <c r="AG170" s="269">
        <v>0.84363699999999997</v>
      </c>
      <c r="AH170" s="269">
        <v>0.88636199999999998</v>
      </c>
      <c r="AI170" s="269">
        <v>0.91451199999999999</v>
      </c>
      <c r="AJ170" s="269">
        <v>0.93648900000000002</v>
      </c>
      <c r="AK170" s="222">
        <v>0.34289399999999998</v>
      </c>
    </row>
    <row r="171" spans="1:37" ht="15" customHeight="1" x14ac:dyDescent="0.35">
      <c r="A171" s="251" t="s">
        <v>599</v>
      </c>
      <c r="B171" s="202" t="s">
        <v>600</v>
      </c>
      <c r="C171" s="269">
        <v>7.4999999999999993E-5</v>
      </c>
      <c r="D171" s="269">
        <v>7.4999999999999993E-5</v>
      </c>
      <c r="E171" s="269">
        <v>7.4999999999999993E-5</v>
      </c>
      <c r="F171" s="269">
        <v>7.4999999999999993E-5</v>
      </c>
      <c r="G171" s="269">
        <v>7.4999999999999993E-5</v>
      </c>
      <c r="H171" s="269">
        <v>7.4999999999999993E-5</v>
      </c>
      <c r="I171" s="269">
        <v>7.4999999999999993E-5</v>
      </c>
      <c r="J171" s="269">
        <v>7.4999999999999993E-5</v>
      </c>
      <c r="K171" s="269">
        <v>7.4999999999999993E-5</v>
      </c>
      <c r="L171" s="269">
        <v>7.4999999999999993E-5</v>
      </c>
      <c r="M171" s="269">
        <v>7.4999999999999993E-5</v>
      </c>
      <c r="N171" s="269">
        <v>7.4999999999999993E-5</v>
      </c>
      <c r="O171" s="269">
        <v>7.4999999999999993E-5</v>
      </c>
      <c r="P171" s="269">
        <v>7.4999999999999993E-5</v>
      </c>
      <c r="Q171" s="269">
        <v>7.4999999999999993E-5</v>
      </c>
      <c r="R171" s="269">
        <v>7.4999999999999993E-5</v>
      </c>
      <c r="S171" s="269">
        <v>7.4999999999999993E-5</v>
      </c>
      <c r="T171" s="269">
        <v>7.4999999999999993E-5</v>
      </c>
      <c r="U171" s="269">
        <v>7.4999999999999993E-5</v>
      </c>
      <c r="V171" s="269">
        <v>7.4999999999999993E-5</v>
      </c>
      <c r="W171" s="269">
        <v>7.4999999999999993E-5</v>
      </c>
      <c r="X171" s="269">
        <v>7.4999999999999993E-5</v>
      </c>
      <c r="Y171" s="269">
        <v>7.4999999999999993E-5</v>
      </c>
      <c r="Z171" s="269">
        <v>7.4999999999999993E-5</v>
      </c>
      <c r="AA171" s="269">
        <v>7.4999999999999993E-5</v>
      </c>
      <c r="AB171" s="269">
        <v>7.4999999999999993E-5</v>
      </c>
      <c r="AC171" s="269">
        <v>7.4999999999999993E-5</v>
      </c>
      <c r="AD171" s="269">
        <v>7.4999999999999993E-5</v>
      </c>
      <c r="AE171" s="269">
        <v>7.4999999999999993E-5</v>
      </c>
      <c r="AF171" s="269">
        <v>7.4999999999999993E-5</v>
      </c>
      <c r="AG171" s="269">
        <v>7.4999999999999993E-5</v>
      </c>
      <c r="AH171" s="269">
        <v>7.4999999999999993E-5</v>
      </c>
      <c r="AI171" s="269">
        <v>7.4999999999999993E-5</v>
      </c>
      <c r="AJ171" s="269">
        <v>7.4999999999999993E-5</v>
      </c>
      <c r="AK171" s="222">
        <v>0</v>
      </c>
    </row>
    <row r="172" spans="1:37" ht="15" customHeight="1" x14ac:dyDescent="0.35">
      <c r="A172" s="251" t="s">
        <v>601</v>
      </c>
      <c r="B172" s="202" t="s">
        <v>602</v>
      </c>
      <c r="C172" s="269">
        <v>7.4999999999999993E-5</v>
      </c>
      <c r="D172" s="269">
        <v>7.4999999999999993E-5</v>
      </c>
      <c r="E172" s="269">
        <v>7.4999999999999993E-5</v>
      </c>
      <c r="F172" s="269">
        <v>7.4999999999999993E-5</v>
      </c>
      <c r="G172" s="269">
        <v>7.4999999999999993E-5</v>
      </c>
      <c r="H172" s="269">
        <v>7.4999999999999993E-5</v>
      </c>
      <c r="I172" s="269">
        <v>7.4999999999999993E-5</v>
      </c>
      <c r="J172" s="269">
        <v>7.4999999999999993E-5</v>
      </c>
      <c r="K172" s="269">
        <v>7.4999999999999993E-5</v>
      </c>
      <c r="L172" s="269">
        <v>7.4999999999999993E-5</v>
      </c>
      <c r="M172" s="269">
        <v>7.4999999999999993E-5</v>
      </c>
      <c r="N172" s="269">
        <v>7.4999999999999993E-5</v>
      </c>
      <c r="O172" s="269">
        <v>7.4999999999999993E-5</v>
      </c>
      <c r="P172" s="269">
        <v>7.4999999999999993E-5</v>
      </c>
      <c r="Q172" s="269">
        <v>7.4999999999999993E-5</v>
      </c>
      <c r="R172" s="269">
        <v>7.4999999999999993E-5</v>
      </c>
      <c r="S172" s="269">
        <v>7.4999999999999993E-5</v>
      </c>
      <c r="T172" s="269">
        <v>7.4999999999999993E-5</v>
      </c>
      <c r="U172" s="269">
        <v>7.4999999999999993E-5</v>
      </c>
      <c r="V172" s="269">
        <v>7.4999999999999993E-5</v>
      </c>
      <c r="W172" s="269">
        <v>7.4999999999999993E-5</v>
      </c>
      <c r="X172" s="269">
        <v>7.4999999999999993E-5</v>
      </c>
      <c r="Y172" s="269">
        <v>7.4999999999999993E-5</v>
      </c>
      <c r="Z172" s="269">
        <v>7.4999999999999993E-5</v>
      </c>
      <c r="AA172" s="269">
        <v>7.4999999999999993E-5</v>
      </c>
      <c r="AB172" s="269">
        <v>7.4999999999999993E-5</v>
      </c>
      <c r="AC172" s="269">
        <v>7.4999999999999993E-5</v>
      </c>
      <c r="AD172" s="269">
        <v>7.4999999999999993E-5</v>
      </c>
      <c r="AE172" s="269">
        <v>7.4999999999999993E-5</v>
      </c>
      <c r="AF172" s="269">
        <v>7.4999999999999993E-5</v>
      </c>
      <c r="AG172" s="269">
        <v>7.4999999999999993E-5</v>
      </c>
      <c r="AH172" s="269">
        <v>7.4999999999999993E-5</v>
      </c>
      <c r="AI172" s="269">
        <v>7.4999999999999993E-5</v>
      </c>
      <c r="AJ172" s="269">
        <v>7.4999999999999993E-5</v>
      </c>
      <c r="AK172" s="222">
        <v>0</v>
      </c>
    </row>
    <row r="174" spans="1:37" ht="15" customHeight="1" x14ac:dyDescent="0.35">
      <c r="B174" s="212" t="s">
        <v>603</v>
      </c>
    </row>
    <row r="175" spans="1:37" ht="15" customHeight="1" x14ac:dyDescent="0.35">
      <c r="B175" s="212" t="s">
        <v>604</v>
      </c>
    </row>
    <row r="176" spans="1:37" ht="15" customHeight="1" x14ac:dyDescent="0.35">
      <c r="A176" s="251" t="s">
        <v>605</v>
      </c>
      <c r="B176" s="202" t="s">
        <v>498</v>
      </c>
      <c r="C176" s="268">
        <v>76.983894000000006</v>
      </c>
      <c r="D176" s="268">
        <v>77.917090999999999</v>
      </c>
      <c r="E176" s="268">
        <v>78.050338999999994</v>
      </c>
      <c r="F176" s="268">
        <v>78.051865000000006</v>
      </c>
      <c r="G176" s="268">
        <v>78.718902999999997</v>
      </c>
      <c r="H176" s="268">
        <v>79.381377999999998</v>
      </c>
      <c r="I176" s="268">
        <v>80.048409000000007</v>
      </c>
      <c r="J176" s="268">
        <v>80.715462000000002</v>
      </c>
      <c r="K176" s="268">
        <v>80.716453999999999</v>
      </c>
      <c r="L176" s="268">
        <v>81.859375</v>
      </c>
      <c r="M176" s="268">
        <v>83.002883999999995</v>
      </c>
      <c r="N176" s="268">
        <v>84.147018000000003</v>
      </c>
      <c r="O176" s="268">
        <v>85.293532999999996</v>
      </c>
      <c r="P176" s="268">
        <v>85.296333000000004</v>
      </c>
      <c r="Q176" s="268">
        <v>85.687270999999996</v>
      </c>
      <c r="R176" s="268">
        <v>86.083472999999998</v>
      </c>
      <c r="S176" s="268">
        <v>86.472733000000005</v>
      </c>
      <c r="T176" s="268">
        <v>86.878699999999995</v>
      </c>
      <c r="U176" s="268">
        <v>86.919257999999999</v>
      </c>
      <c r="V176" s="268">
        <v>87.424484000000007</v>
      </c>
      <c r="W176" s="268">
        <v>87.933723000000001</v>
      </c>
      <c r="X176" s="268">
        <v>88.471969999999999</v>
      </c>
      <c r="Y176" s="268">
        <v>89.046745000000001</v>
      </c>
      <c r="Z176" s="268">
        <v>89.625579999999999</v>
      </c>
      <c r="AA176" s="268">
        <v>89.774437000000006</v>
      </c>
      <c r="AB176" s="268">
        <v>89.959534000000005</v>
      </c>
      <c r="AC176" s="268">
        <v>90.142052000000007</v>
      </c>
      <c r="AD176" s="268">
        <v>90.310012999999998</v>
      </c>
      <c r="AE176" s="268">
        <v>90.523116999999999</v>
      </c>
      <c r="AF176" s="268">
        <v>90.716003000000001</v>
      </c>
      <c r="AG176" s="268">
        <v>90.938239999999993</v>
      </c>
      <c r="AH176" s="268">
        <v>91.212761</v>
      </c>
      <c r="AI176" s="268">
        <v>91.465958000000001</v>
      </c>
      <c r="AJ176" s="268">
        <v>91.749495999999994</v>
      </c>
      <c r="AK176" s="222">
        <v>5.1200000000000004E-3</v>
      </c>
    </row>
    <row r="177" spans="1:37" ht="15" customHeight="1" x14ac:dyDescent="0.35">
      <c r="A177" s="251" t="s">
        <v>606</v>
      </c>
      <c r="B177" s="202" t="s">
        <v>500</v>
      </c>
      <c r="C177" s="268">
        <v>75.134986999999995</v>
      </c>
      <c r="D177" s="268">
        <v>76.045760999999999</v>
      </c>
      <c r="E177" s="268">
        <v>76.175811999999993</v>
      </c>
      <c r="F177" s="268">
        <v>76.177299000000005</v>
      </c>
      <c r="G177" s="268">
        <v>76.828322999999997</v>
      </c>
      <c r="H177" s="268">
        <v>77.474875999999995</v>
      </c>
      <c r="I177" s="268">
        <v>78.125907999999995</v>
      </c>
      <c r="J177" s="268">
        <v>78.776923999999994</v>
      </c>
      <c r="K177" s="268">
        <v>78.777901</v>
      </c>
      <c r="L177" s="268">
        <v>79.893371999999999</v>
      </c>
      <c r="M177" s="268">
        <v>81.009415000000004</v>
      </c>
      <c r="N177" s="268">
        <v>82.126075999999998</v>
      </c>
      <c r="O177" s="268">
        <v>83.245063999999999</v>
      </c>
      <c r="P177" s="268">
        <v>83.247787000000002</v>
      </c>
      <c r="Q177" s="268">
        <v>83.629333000000003</v>
      </c>
      <c r="R177" s="268">
        <v>84.016013999999998</v>
      </c>
      <c r="S177" s="268">
        <v>84.395920000000004</v>
      </c>
      <c r="T177" s="268">
        <v>84.792145000000005</v>
      </c>
      <c r="U177" s="268">
        <v>84.831733999999997</v>
      </c>
      <c r="V177" s="268">
        <v>85.324821</v>
      </c>
      <c r="W177" s="268">
        <v>85.821831000000003</v>
      </c>
      <c r="X177" s="268">
        <v>86.347160000000002</v>
      </c>
      <c r="Y177" s="268">
        <v>86.908126999999993</v>
      </c>
      <c r="Z177" s="268">
        <v>87.473061000000001</v>
      </c>
      <c r="AA177" s="268">
        <v>87.618331999999995</v>
      </c>
      <c r="AB177" s="268">
        <v>87.798996000000002</v>
      </c>
      <c r="AC177" s="268">
        <v>87.977126999999996</v>
      </c>
      <c r="AD177" s="268">
        <v>88.141045000000005</v>
      </c>
      <c r="AE177" s="268">
        <v>88.349045000000004</v>
      </c>
      <c r="AF177" s="268">
        <v>88.537284999999997</v>
      </c>
      <c r="AG177" s="268">
        <v>88.754188999999997</v>
      </c>
      <c r="AH177" s="268">
        <v>89.022118000000006</v>
      </c>
      <c r="AI177" s="268">
        <v>89.269233999999997</v>
      </c>
      <c r="AJ177" s="268">
        <v>89.545958999999996</v>
      </c>
      <c r="AK177" s="222">
        <v>5.1200000000000004E-3</v>
      </c>
    </row>
    <row r="178" spans="1:37" ht="15" customHeight="1" x14ac:dyDescent="0.35">
      <c r="A178" s="251" t="s">
        <v>607</v>
      </c>
      <c r="B178" s="202" t="s">
        <v>502</v>
      </c>
      <c r="C178" s="268">
        <v>49.160015000000001</v>
      </c>
      <c r="D178" s="268">
        <v>49.755920000000003</v>
      </c>
      <c r="E178" s="268">
        <v>49.841014999999999</v>
      </c>
      <c r="F178" s="268">
        <v>49.841991</v>
      </c>
      <c r="G178" s="268">
        <v>50.267947999999997</v>
      </c>
      <c r="H178" s="268">
        <v>50.690989999999999</v>
      </c>
      <c r="I178" s="268">
        <v>51.116947000000003</v>
      </c>
      <c r="J178" s="268">
        <v>51.542895999999999</v>
      </c>
      <c r="K178" s="268">
        <v>51.543532999999996</v>
      </c>
      <c r="L178" s="268">
        <v>52.273375999999999</v>
      </c>
      <c r="M178" s="268">
        <v>53.003593000000002</v>
      </c>
      <c r="N178" s="268">
        <v>53.734211000000002</v>
      </c>
      <c r="O178" s="268">
        <v>54.466351000000003</v>
      </c>
      <c r="P178" s="268">
        <v>54.468136000000001</v>
      </c>
      <c r="Q178" s="268">
        <v>54.717773000000001</v>
      </c>
      <c r="R178" s="268">
        <v>54.970776000000001</v>
      </c>
      <c r="S178" s="268">
        <v>55.219349000000001</v>
      </c>
      <c r="T178" s="268">
        <v>55.478591999999999</v>
      </c>
      <c r="U178" s="268">
        <v>55.504489999999997</v>
      </c>
      <c r="V178" s="268">
        <v>55.827117999999999</v>
      </c>
      <c r="W178" s="268">
        <v>56.152306000000003</v>
      </c>
      <c r="X178" s="268">
        <v>56.496017000000002</v>
      </c>
      <c r="Y178" s="268">
        <v>56.863052000000003</v>
      </c>
      <c r="Z178" s="268">
        <v>57.232680999999999</v>
      </c>
      <c r="AA178" s="268">
        <v>57.327736000000002</v>
      </c>
      <c r="AB178" s="268">
        <v>57.445945999999999</v>
      </c>
      <c r="AC178" s="268">
        <v>57.562488999999999</v>
      </c>
      <c r="AD178" s="268">
        <v>57.669739</v>
      </c>
      <c r="AE178" s="268">
        <v>57.805832000000002</v>
      </c>
      <c r="AF178" s="268">
        <v>57.929001</v>
      </c>
      <c r="AG178" s="268">
        <v>58.070911000000002</v>
      </c>
      <c r="AH178" s="268">
        <v>58.246215999999997</v>
      </c>
      <c r="AI178" s="268">
        <v>58.407905999999997</v>
      </c>
      <c r="AJ178" s="268">
        <v>58.588959000000003</v>
      </c>
      <c r="AK178" s="222">
        <v>5.1200000000000004E-3</v>
      </c>
    </row>
    <row r="179" spans="1:37" ht="15" customHeight="1" x14ac:dyDescent="0.35">
      <c r="A179" s="251" t="s">
        <v>608</v>
      </c>
      <c r="B179" s="202" t="s">
        <v>609</v>
      </c>
      <c r="C179" s="268">
        <v>72.672828999999993</v>
      </c>
      <c r="D179" s="268">
        <v>73.635513000000003</v>
      </c>
      <c r="E179" s="268">
        <v>73.842620999999994</v>
      </c>
      <c r="F179" s="268">
        <v>73.923462000000001</v>
      </c>
      <c r="G179" s="268">
        <v>74.633422999999993</v>
      </c>
      <c r="H179" s="268">
        <v>75.338631000000007</v>
      </c>
      <c r="I179" s="268">
        <v>76.047836000000004</v>
      </c>
      <c r="J179" s="268">
        <v>76.75676</v>
      </c>
      <c r="K179" s="268">
        <v>76.831406000000001</v>
      </c>
      <c r="L179" s="268">
        <v>77.992560999999995</v>
      </c>
      <c r="M179" s="268">
        <v>79.154769999999999</v>
      </c>
      <c r="N179" s="268">
        <v>80.318213999999998</v>
      </c>
      <c r="O179" s="268">
        <v>81.484336999999996</v>
      </c>
      <c r="P179" s="268">
        <v>81.557327000000001</v>
      </c>
      <c r="Q179" s="268">
        <v>82.000366</v>
      </c>
      <c r="R179" s="268">
        <v>82.447693000000001</v>
      </c>
      <c r="S179" s="268">
        <v>82.887634000000006</v>
      </c>
      <c r="T179" s="268">
        <v>83.342872999999997</v>
      </c>
      <c r="U179" s="268">
        <v>83.446601999999999</v>
      </c>
      <c r="V179" s="268">
        <v>83.995543999999995</v>
      </c>
      <c r="W179" s="268">
        <v>84.547813000000005</v>
      </c>
      <c r="X179" s="268">
        <v>85.127502000000007</v>
      </c>
      <c r="Y179" s="268">
        <v>85.741889999999998</v>
      </c>
      <c r="Z179" s="268">
        <v>86.359802000000002</v>
      </c>
      <c r="AA179" s="268">
        <v>86.557486999999995</v>
      </c>
      <c r="AB179" s="268">
        <v>86.789116000000007</v>
      </c>
      <c r="AC179" s="268">
        <v>87.017257999999998</v>
      </c>
      <c r="AD179" s="268">
        <v>87.230354000000005</v>
      </c>
      <c r="AE179" s="268">
        <v>87.486107000000004</v>
      </c>
      <c r="AF179" s="268">
        <v>87.721412999999998</v>
      </c>
      <c r="AG179" s="268">
        <v>87.984145999999996</v>
      </c>
      <c r="AH179" s="268">
        <v>88.296638000000002</v>
      </c>
      <c r="AI179" s="268">
        <v>88.587615999999997</v>
      </c>
      <c r="AJ179" s="268">
        <v>88.907043000000002</v>
      </c>
      <c r="AK179" s="222">
        <v>5.9069999999999999E-3</v>
      </c>
    </row>
    <row r="180" spans="1:37" ht="15" customHeight="1" x14ac:dyDescent="0.35">
      <c r="B180" s="212" t="s">
        <v>610</v>
      </c>
    </row>
    <row r="181" spans="1:37" ht="15" customHeight="1" x14ac:dyDescent="0.35">
      <c r="A181" s="251" t="s">
        <v>611</v>
      </c>
      <c r="B181" s="202" t="s">
        <v>498</v>
      </c>
      <c r="C181" s="268">
        <v>74.103470000000002</v>
      </c>
      <c r="D181" s="268">
        <v>74.376639999999995</v>
      </c>
      <c r="E181" s="268">
        <v>74.641022000000007</v>
      </c>
      <c r="F181" s="268">
        <v>74.90258</v>
      </c>
      <c r="G181" s="268">
        <v>75.153717</v>
      </c>
      <c r="H181" s="268">
        <v>75.405899000000005</v>
      </c>
      <c r="I181" s="268">
        <v>75.674721000000005</v>
      </c>
      <c r="J181" s="268">
        <v>75.952560000000005</v>
      </c>
      <c r="K181" s="268">
        <v>76.227692000000005</v>
      </c>
      <c r="L181" s="268">
        <v>76.538535999999993</v>
      </c>
      <c r="M181" s="268">
        <v>76.889747999999997</v>
      </c>
      <c r="N181" s="268">
        <v>77.273643000000007</v>
      </c>
      <c r="O181" s="268">
        <v>77.686035000000004</v>
      </c>
      <c r="P181" s="268">
        <v>78.092140000000001</v>
      </c>
      <c r="Q181" s="268">
        <v>78.501571999999996</v>
      </c>
      <c r="R181" s="268">
        <v>78.920952</v>
      </c>
      <c r="S181" s="268">
        <v>79.347054</v>
      </c>
      <c r="T181" s="268">
        <v>79.779510000000002</v>
      </c>
      <c r="U181" s="268">
        <v>80.217224000000002</v>
      </c>
      <c r="V181" s="268">
        <v>80.654410999999996</v>
      </c>
      <c r="W181" s="268">
        <v>81.104309000000001</v>
      </c>
      <c r="X181" s="268">
        <v>81.567802</v>
      </c>
      <c r="Y181" s="268">
        <v>82.045074</v>
      </c>
      <c r="Z181" s="268">
        <v>82.530777</v>
      </c>
      <c r="AA181" s="268">
        <v>83.003624000000002</v>
      </c>
      <c r="AB181" s="268">
        <v>83.462188999999995</v>
      </c>
      <c r="AC181" s="268">
        <v>83.906631000000004</v>
      </c>
      <c r="AD181" s="268">
        <v>84.330635000000001</v>
      </c>
      <c r="AE181" s="268">
        <v>84.743042000000003</v>
      </c>
      <c r="AF181" s="268">
        <v>85.138962000000006</v>
      </c>
      <c r="AG181" s="268">
        <v>85.529555999999999</v>
      </c>
      <c r="AH181" s="268">
        <v>85.913452000000007</v>
      </c>
      <c r="AI181" s="268">
        <v>86.293036999999998</v>
      </c>
      <c r="AJ181" s="268">
        <v>86.672272000000007</v>
      </c>
      <c r="AK181" s="222">
        <v>4.7920000000000003E-3</v>
      </c>
    </row>
    <row r="182" spans="1:37" ht="15" customHeight="1" x14ac:dyDescent="0.35">
      <c r="A182" s="251" t="s">
        <v>612</v>
      </c>
      <c r="B182" s="202" t="s">
        <v>500</v>
      </c>
      <c r="C182" s="268">
        <v>71.940146999999996</v>
      </c>
      <c r="D182" s="268">
        <v>72.224174000000005</v>
      </c>
      <c r="E182" s="268">
        <v>72.539116000000007</v>
      </c>
      <c r="F182" s="268">
        <v>72.827995000000001</v>
      </c>
      <c r="G182" s="268">
        <v>73.142753999999996</v>
      </c>
      <c r="H182" s="268">
        <v>73.475173999999996</v>
      </c>
      <c r="I182" s="268">
        <v>73.767273000000003</v>
      </c>
      <c r="J182" s="268">
        <v>74.108436999999995</v>
      </c>
      <c r="K182" s="268">
        <v>74.435492999999994</v>
      </c>
      <c r="L182" s="268">
        <v>74.839118999999997</v>
      </c>
      <c r="M182" s="268">
        <v>75.222892999999999</v>
      </c>
      <c r="N182" s="268">
        <v>75.674484000000007</v>
      </c>
      <c r="O182" s="268">
        <v>76.157471000000001</v>
      </c>
      <c r="P182" s="268">
        <v>76.599693000000002</v>
      </c>
      <c r="Q182" s="268">
        <v>76.995033000000006</v>
      </c>
      <c r="R182" s="268">
        <v>77.403960999999995</v>
      </c>
      <c r="S182" s="268">
        <v>77.835257999999996</v>
      </c>
      <c r="T182" s="268">
        <v>78.218208000000004</v>
      </c>
      <c r="U182" s="268">
        <v>78.637069999999994</v>
      </c>
      <c r="V182" s="268">
        <v>79.078461000000004</v>
      </c>
      <c r="W182" s="268">
        <v>79.500641000000002</v>
      </c>
      <c r="X182" s="268">
        <v>79.910576000000006</v>
      </c>
      <c r="Y182" s="268">
        <v>80.342751000000007</v>
      </c>
      <c r="Z182" s="268">
        <v>80.775420999999994</v>
      </c>
      <c r="AA182" s="268">
        <v>81.201369999999997</v>
      </c>
      <c r="AB182" s="268">
        <v>81.656165999999999</v>
      </c>
      <c r="AC182" s="268">
        <v>82.075828999999999</v>
      </c>
      <c r="AD182" s="268">
        <v>82.487685999999997</v>
      </c>
      <c r="AE182" s="268">
        <v>82.913651000000002</v>
      </c>
      <c r="AF182" s="268">
        <v>83.371521000000001</v>
      </c>
      <c r="AG182" s="268">
        <v>83.837753000000006</v>
      </c>
      <c r="AH182" s="268">
        <v>84.327393000000001</v>
      </c>
      <c r="AI182" s="268">
        <v>84.769347999999994</v>
      </c>
      <c r="AJ182" s="268">
        <v>85.192115999999999</v>
      </c>
      <c r="AK182" s="222">
        <v>5.1739999999999998E-3</v>
      </c>
    </row>
    <row r="183" spans="1:37" ht="15" customHeight="1" x14ac:dyDescent="0.35">
      <c r="A183" s="251" t="s">
        <v>613</v>
      </c>
      <c r="B183" s="202" t="s">
        <v>502</v>
      </c>
      <c r="C183" s="268">
        <v>48.898674</v>
      </c>
      <c r="D183" s="268">
        <v>49.028851000000003</v>
      </c>
      <c r="E183" s="268">
        <v>49.146872999999999</v>
      </c>
      <c r="F183" s="268">
        <v>49.271214000000001</v>
      </c>
      <c r="G183" s="268">
        <v>49.411406999999997</v>
      </c>
      <c r="H183" s="268">
        <v>49.570914999999999</v>
      </c>
      <c r="I183" s="268">
        <v>49.758113999999999</v>
      </c>
      <c r="J183" s="268">
        <v>49.942928000000002</v>
      </c>
      <c r="K183" s="268">
        <v>50.108376</v>
      </c>
      <c r="L183" s="268">
        <v>50.296173000000003</v>
      </c>
      <c r="M183" s="268">
        <v>50.509749999999997</v>
      </c>
      <c r="N183" s="268">
        <v>50.727631000000002</v>
      </c>
      <c r="O183" s="268">
        <v>50.961207999999999</v>
      </c>
      <c r="P183" s="268">
        <v>51.200530999999998</v>
      </c>
      <c r="Q183" s="268">
        <v>51.461486999999998</v>
      </c>
      <c r="R183" s="268">
        <v>51.740067000000003</v>
      </c>
      <c r="S183" s="268">
        <v>52.032046999999999</v>
      </c>
      <c r="T183" s="268">
        <v>52.319698000000002</v>
      </c>
      <c r="U183" s="268">
        <v>52.596255999999997</v>
      </c>
      <c r="V183" s="268">
        <v>52.881782999999999</v>
      </c>
      <c r="W183" s="268">
        <v>53.177264999999998</v>
      </c>
      <c r="X183" s="268">
        <v>53.473582999999998</v>
      </c>
      <c r="Y183" s="268">
        <v>53.780375999999997</v>
      </c>
      <c r="Z183" s="268">
        <v>54.100876</v>
      </c>
      <c r="AA183" s="268">
        <v>54.421515999999997</v>
      </c>
      <c r="AB183" s="268">
        <v>54.747345000000003</v>
      </c>
      <c r="AC183" s="268">
        <v>55.077052999999999</v>
      </c>
      <c r="AD183" s="268">
        <v>55.398071000000002</v>
      </c>
      <c r="AE183" s="268">
        <v>55.728043</v>
      </c>
      <c r="AF183" s="268">
        <v>56.056595000000002</v>
      </c>
      <c r="AG183" s="268">
        <v>56.373783000000003</v>
      </c>
      <c r="AH183" s="268">
        <v>56.730606000000002</v>
      </c>
      <c r="AI183" s="268">
        <v>57.099696999999999</v>
      </c>
      <c r="AJ183" s="268">
        <v>57.460537000000002</v>
      </c>
      <c r="AK183" s="222">
        <v>4.9709999999999997E-3</v>
      </c>
    </row>
    <row r="184" spans="1:37" ht="15" customHeight="1" x14ac:dyDescent="0.35">
      <c r="A184" s="251" t="s">
        <v>614</v>
      </c>
      <c r="B184" s="202" t="s">
        <v>609</v>
      </c>
      <c r="C184" s="268">
        <v>68.402602999999999</v>
      </c>
      <c r="D184" s="268">
        <v>68.732192999999995</v>
      </c>
      <c r="E184" s="268">
        <v>69.062111000000002</v>
      </c>
      <c r="F184" s="268">
        <v>69.384827000000001</v>
      </c>
      <c r="G184" s="268">
        <v>69.710151999999994</v>
      </c>
      <c r="H184" s="268">
        <v>70.043471999999994</v>
      </c>
      <c r="I184" s="268">
        <v>70.380814000000001</v>
      </c>
      <c r="J184" s="268">
        <v>70.734665000000007</v>
      </c>
      <c r="K184" s="268">
        <v>71.079346000000001</v>
      </c>
      <c r="L184" s="268">
        <v>71.468315000000004</v>
      </c>
      <c r="M184" s="268">
        <v>71.879920999999996</v>
      </c>
      <c r="N184" s="268">
        <v>72.329200999999998</v>
      </c>
      <c r="O184" s="268">
        <v>72.806061</v>
      </c>
      <c r="P184" s="268">
        <v>73.269019999999998</v>
      </c>
      <c r="Q184" s="268">
        <v>73.724204999999998</v>
      </c>
      <c r="R184" s="268">
        <v>74.190994000000003</v>
      </c>
      <c r="S184" s="268">
        <v>74.669257999999999</v>
      </c>
      <c r="T184" s="268">
        <v>75.136512999999994</v>
      </c>
      <c r="U184" s="268">
        <v>75.614670000000004</v>
      </c>
      <c r="V184" s="268">
        <v>76.099602000000004</v>
      </c>
      <c r="W184" s="268">
        <v>76.587378999999999</v>
      </c>
      <c r="X184" s="268">
        <v>77.079155</v>
      </c>
      <c r="Y184" s="268">
        <v>77.586296000000004</v>
      </c>
      <c r="Z184" s="268">
        <v>78.099670000000003</v>
      </c>
      <c r="AA184" s="268">
        <v>78.597785999999999</v>
      </c>
      <c r="AB184" s="268">
        <v>79.095817999999994</v>
      </c>
      <c r="AC184" s="268">
        <v>79.574516000000003</v>
      </c>
      <c r="AD184" s="268">
        <v>80.036766</v>
      </c>
      <c r="AE184" s="268">
        <v>80.496498000000003</v>
      </c>
      <c r="AF184" s="268">
        <v>80.955223000000004</v>
      </c>
      <c r="AG184" s="268">
        <v>81.4114</v>
      </c>
      <c r="AH184" s="268">
        <v>81.874283000000005</v>
      </c>
      <c r="AI184" s="268">
        <v>82.320076</v>
      </c>
      <c r="AJ184" s="268">
        <v>82.757705999999999</v>
      </c>
      <c r="AK184" s="222">
        <v>5.8199999999999997E-3</v>
      </c>
    </row>
    <row r="186" spans="1:37" ht="15" customHeight="1" x14ac:dyDescent="0.35">
      <c r="B186" s="212" t="s">
        <v>615</v>
      </c>
    </row>
    <row r="187" spans="1:37" ht="15" customHeight="1" x14ac:dyDescent="0.35">
      <c r="B187" s="212" t="s">
        <v>616</v>
      </c>
    </row>
    <row r="188" spans="1:37" s="273" customFormat="1" ht="15" customHeight="1" x14ac:dyDescent="0.35">
      <c r="A188" s="271" t="s">
        <v>617</v>
      </c>
      <c r="B188" s="255" t="s">
        <v>410</v>
      </c>
      <c r="C188" s="256">
        <v>2501.3615719999998</v>
      </c>
      <c r="D188" s="256">
        <v>2520.9882809999999</v>
      </c>
      <c r="E188" s="256">
        <v>2558.9643550000001</v>
      </c>
      <c r="F188" s="256">
        <v>2592.0590820000002</v>
      </c>
      <c r="G188" s="256">
        <v>2617.203125</v>
      </c>
      <c r="H188" s="256">
        <v>2640.4506839999999</v>
      </c>
      <c r="I188" s="256">
        <v>2666.4155270000001</v>
      </c>
      <c r="J188" s="256">
        <v>2693.985596</v>
      </c>
      <c r="K188" s="256">
        <v>2725.3623050000001</v>
      </c>
      <c r="L188" s="256">
        <v>2756.533203</v>
      </c>
      <c r="M188" s="256">
        <v>2784.9555660000001</v>
      </c>
      <c r="N188" s="256">
        <v>2822.7116700000001</v>
      </c>
      <c r="O188" s="256">
        <v>2852.7202149999998</v>
      </c>
      <c r="P188" s="256">
        <v>2883.3496089999999</v>
      </c>
      <c r="Q188" s="256">
        <v>2915.3339839999999</v>
      </c>
      <c r="R188" s="256">
        <v>2946.6027829999998</v>
      </c>
      <c r="S188" s="256">
        <v>2977.9797359999998</v>
      </c>
      <c r="T188" s="256">
        <v>3010.7990719999998</v>
      </c>
      <c r="U188" s="256">
        <v>3042.7053219999998</v>
      </c>
      <c r="V188" s="256">
        <v>3073.7851559999999</v>
      </c>
      <c r="W188" s="256">
        <v>3105.3007809999999</v>
      </c>
      <c r="X188" s="256">
        <v>3137.5463869999999</v>
      </c>
      <c r="Y188" s="256">
        <v>3168.9265140000002</v>
      </c>
      <c r="Z188" s="256">
        <v>3200.6801759999998</v>
      </c>
      <c r="AA188" s="256">
        <v>3232.3542480000001</v>
      </c>
      <c r="AB188" s="256">
        <v>3264.3422850000002</v>
      </c>
      <c r="AC188" s="256">
        <v>3299.1091310000002</v>
      </c>
      <c r="AD188" s="256">
        <v>3334.2829590000001</v>
      </c>
      <c r="AE188" s="256">
        <v>3371.8327640000002</v>
      </c>
      <c r="AF188" s="256">
        <v>3409.2958979999999</v>
      </c>
      <c r="AG188" s="256">
        <v>3448.4309079999998</v>
      </c>
      <c r="AH188" s="256">
        <v>3487.3718260000001</v>
      </c>
      <c r="AI188" s="256">
        <v>3526.0620119999999</v>
      </c>
      <c r="AJ188" s="256">
        <v>3563.938232</v>
      </c>
      <c r="AK188" s="257">
        <v>1.0878000000000001E-2</v>
      </c>
    </row>
    <row r="189" spans="1:37" ht="15" customHeight="1" x14ac:dyDescent="0.35">
      <c r="A189" s="251" t="s">
        <v>618</v>
      </c>
      <c r="B189" s="202" t="s">
        <v>412</v>
      </c>
      <c r="C189" s="226">
        <v>306.99826000000002</v>
      </c>
      <c r="D189" s="226">
        <v>312.398346</v>
      </c>
      <c r="E189" s="226">
        <v>316.73498499999999</v>
      </c>
      <c r="F189" s="226">
        <v>321.76828</v>
      </c>
      <c r="G189" s="226">
        <v>326.661224</v>
      </c>
      <c r="H189" s="226">
        <v>331.54806500000001</v>
      </c>
      <c r="I189" s="226">
        <v>336.61721799999998</v>
      </c>
      <c r="J189" s="226">
        <v>341.944031</v>
      </c>
      <c r="K189" s="226">
        <v>347.177795</v>
      </c>
      <c r="L189" s="226">
        <v>352.06173699999999</v>
      </c>
      <c r="M189" s="226">
        <v>357.30523699999998</v>
      </c>
      <c r="N189" s="226">
        <v>362.57074</v>
      </c>
      <c r="O189" s="226">
        <v>367.81332400000002</v>
      </c>
      <c r="P189" s="226">
        <v>373.35595699999999</v>
      </c>
      <c r="Q189" s="226">
        <v>378.95715300000001</v>
      </c>
      <c r="R189" s="226">
        <v>384.82043499999997</v>
      </c>
      <c r="S189" s="226">
        <v>391.13772599999999</v>
      </c>
      <c r="T189" s="226">
        <v>397.88363600000002</v>
      </c>
      <c r="U189" s="226">
        <v>404.70324699999998</v>
      </c>
      <c r="V189" s="226">
        <v>411.51254299999999</v>
      </c>
      <c r="W189" s="226">
        <v>418.59320100000002</v>
      </c>
      <c r="X189" s="226">
        <v>426.01409899999999</v>
      </c>
      <c r="Y189" s="226">
        <v>433.26327500000002</v>
      </c>
      <c r="Z189" s="226">
        <v>440.55630500000001</v>
      </c>
      <c r="AA189" s="226">
        <v>448.22119099999998</v>
      </c>
      <c r="AB189" s="226">
        <v>456.07611100000003</v>
      </c>
      <c r="AC189" s="226">
        <v>464.21176100000002</v>
      </c>
      <c r="AD189" s="226">
        <v>472.52578699999998</v>
      </c>
      <c r="AE189" s="226">
        <v>481.11166400000002</v>
      </c>
      <c r="AF189" s="226">
        <v>489.91342200000003</v>
      </c>
      <c r="AG189" s="226">
        <v>498.80929600000002</v>
      </c>
      <c r="AH189" s="226">
        <v>507.84970099999998</v>
      </c>
      <c r="AI189" s="226">
        <v>517.30895999999996</v>
      </c>
      <c r="AJ189" s="226">
        <v>526.93298300000004</v>
      </c>
      <c r="AK189" s="222">
        <v>1.6472000000000001E-2</v>
      </c>
    </row>
    <row r="190" spans="1:37" ht="15" customHeight="1" x14ac:dyDescent="0.35">
      <c r="A190" s="251" t="s">
        <v>619</v>
      </c>
      <c r="B190" s="202" t="s">
        <v>414</v>
      </c>
      <c r="C190" s="226">
        <v>215.07969700000001</v>
      </c>
      <c r="D190" s="226">
        <v>221.43498199999999</v>
      </c>
      <c r="E190" s="226">
        <v>228.774216</v>
      </c>
      <c r="F190" s="226">
        <v>236.838211</v>
      </c>
      <c r="G190" s="226">
        <v>245.12910500000001</v>
      </c>
      <c r="H190" s="226">
        <v>253.78971899999999</v>
      </c>
      <c r="I190" s="226">
        <v>262.447205</v>
      </c>
      <c r="J190" s="226">
        <v>271.20471199999997</v>
      </c>
      <c r="K190" s="226">
        <v>279.51855499999999</v>
      </c>
      <c r="L190" s="226">
        <v>287.33209199999999</v>
      </c>
      <c r="M190" s="226">
        <v>295.27801499999998</v>
      </c>
      <c r="N190" s="226">
        <v>303.36364700000001</v>
      </c>
      <c r="O190" s="226">
        <v>311.631348</v>
      </c>
      <c r="P190" s="226">
        <v>320.16503899999998</v>
      </c>
      <c r="Q190" s="226">
        <v>328.99328600000001</v>
      </c>
      <c r="R190" s="226">
        <v>337.82965100000001</v>
      </c>
      <c r="S190" s="226">
        <v>347.22100799999998</v>
      </c>
      <c r="T190" s="226">
        <v>357.15185500000001</v>
      </c>
      <c r="U190" s="226">
        <v>366.98620599999998</v>
      </c>
      <c r="V190" s="226">
        <v>376.77923600000003</v>
      </c>
      <c r="W190" s="226">
        <v>386.663208</v>
      </c>
      <c r="X190" s="226">
        <v>396.85571299999998</v>
      </c>
      <c r="Y190" s="226">
        <v>406.576843</v>
      </c>
      <c r="Z190" s="226">
        <v>422.54315200000002</v>
      </c>
      <c r="AA190" s="226">
        <v>434.56622299999998</v>
      </c>
      <c r="AB190" s="226">
        <v>446.63610799999998</v>
      </c>
      <c r="AC190" s="226">
        <v>458.99438500000002</v>
      </c>
      <c r="AD190" s="226">
        <v>471.37200899999999</v>
      </c>
      <c r="AE190" s="226">
        <v>483.94982900000002</v>
      </c>
      <c r="AF190" s="226">
        <v>496.628784</v>
      </c>
      <c r="AG190" s="226">
        <v>509.046875</v>
      </c>
      <c r="AH190" s="226">
        <v>521.631348</v>
      </c>
      <c r="AI190" s="226">
        <v>534.86956799999996</v>
      </c>
      <c r="AJ190" s="226">
        <v>548.33605999999997</v>
      </c>
      <c r="AK190" s="222">
        <v>2.8740999999999999E-2</v>
      </c>
    </row>
    <row r="191" spans="1:37" ht="15" customHeight="1" x14ac:dyDescent="0.35">
      <c r="A191" s="251" t="s">
        <v>620</v>
      </c>
      <c r="B191" s="202" t="s">
        <v>416</v>
      </c>
      <c r="C191" s="226">
        <v>548.28741500000001</v>
      </c>
      <c r="D191" s="226">
        <v>561.05444299999999</v>
      </c>
      <c r="E191" s="226">
        <v>577.34960899999999</v>
      </c>
      <c r="F191" s="226">
        <v>594.88952600000005</v>
      </c>
      <c r="G191" s="226">
        <v>611.90051300000005</v>
      </c>
      <c r="H191" s="226">
        <v>629.011841</v>
      </c>
      <c r="I191" s="226">
        <v>646.52929700000004</v>
      </c>
      <c r="J191" s="226">
        <v>664.286743</v>
      </c>
      <c r="K191" s="226">
        <v>681.90747099999999</v>
      </c>
      <c r="L191" s="226">
        <v>698.88586399999997</v>
      </c>
      <c r="M191" s="226">
        <v>715.33691399999998</v>
      </c>
      <c r="N191" s="226">
        <v>731.85290499999996</v>
      </c>
      <c r="O191" s="226">
        <v>748.68640100000005</v>
      </c>
      <c r="P191" s="226">
        <v>766.04040499999996</v>
      </c>
      <c r="Q191" s="226">
        <v>783.75439500000005</v>
      </c>
      <c r="R191" s="226">
        <v>801.45495600000004</v>
      </c>
      <c r="S191" s="226">
        <v>819.92285200000003</v>
      </c>
      <c r="T191" s="226">
        <v>839.26342799999998</v>
      </c>
      <c r="U191" s="226">
        <v>858.87658699999997</v>
      </c>
      <c r="V191" s="226">
        <v>878.97399900000005</v>
      </c>
      <c r="W191" s="226">
        <v>899.43737799999997</v>
      </c>
      <c r="X191" s="226">
        <v>920.62109399999997</v>
      </c>
      <c r="Y191" s="226">
        <v>942.10168499999997</v>
      </c>
      <c r="Z191" s="226">
        <v>963.06237799999997</v>
      </c>
      <c r="AA191" s="226">
        <v>987.32141100000001</v>
      </c>
      <c r="AB191" s="226">
        <v>1011.782104</v>
      </c>
      <c r="AC191" s="226">
        <v>1037.0048830000001</v>
      </c>
      <c r="AD191" s="226">
        <v>1063.0371090000001</v>
      </c>
      <c r="AE191" s="226">
        <v>1089.852173</v>
      </c>
      <c r="AF191" s="226">
        <v>1117.469971</v>
      </c>
      <c r="AG191" s="226">
        <v>1145.174072</v>
      </c>
      <c r="AH191" s="226">
        <v>1173.7210689999999</v>
      </c>
      <c r="AI191" s="226">
        <v>1203.7104489999999</v>
      </c>
      <c r="AJ191" s="226">
        <v>1234.487061</v>
      </c>
      <c r="AK191" s="222">
        <v>2.495E-2</v>
      </c>
    </row>
    <row r="192" spans="1:37" ht="15" customHeight="1" x14ac:dyDescent="0.35">
      <c r="A192" s="251" t="s">
        <v>621</v>
      </c>
      <c r="B192" s="202" t="s">
        <v>418</v>
      </c>
      <c r="C192" s="226">
        <v>2803.47876</v>
      </c>
      <c r="D192" s="226">
        <v>2866.694336</v>
      </c>
      <c r="E192" s="226">
        <v>2922.6206050000001</v>
      </c>
      <c r="F192" s="226">
        <v>2976.0673830000001</v>
      </c>
      <c r="G192" s="226">
        <v>3026.9721679999998</v>
      </c>
      <c r="H192" s="226">
        <v>3078.1628420000002</v>
      </c>
      <c r="I192" s="226">
        <v>3130.133057</v>
      </c>
      <c r="J192" s="226">
        <v>3183.9946289999998</v>
      </c>
      <c r="K192" s="226">
        <v>3238.5991210000002</v>
      </c>
      <c r="L192" s="226">
        <v>3290.2148440000001</v>
      </c>
      <c r="M192" s="226">
        <v>3342.922607</v>
      </c>
      <c r="N192" s="226">
        <v>3395.1208499999998</v>
      </c>
      <c r="O192" s="226">
        <v>3446.1132809999999</v>
      </c>
      <c r="P192" s="226">
        <v>3497.8991700000001</v>
      </c>
      <c r="Q192" s="226">
        <v>3551.1125489999999</v>
      </c>
      <c r="R192" s="226">
        <v>3604.3937989999999</v>
      </c>
      <c r="S192" s="226">
        <v>3658.8928219999998</v>
      </c>
      <c r="T192" s="226">
        <v>3715.2036130000001</v>
      </c>
      <c r="U192" s="226">
        <v>3771.4096679999998</v>
      </c>
      <c r="V192" s="226">
        <v>3828.4726559999999</v>
      </c>
      <c r="W192" s="226">
        <v>3886.2299800000001</v>
      </c>
      <c r="X192" s="226">
        <v>3945.1708979999999</v>
      </c>
      <c r="Y192" s="226">
        <v>4003.0825199999999</v>
      </c>
      <c r="Z192" s="226">
        <v>4058.850586</v>
      </c>
      <c r="AA192" s="226">
        <v>4119.625</v>
      </c>
      <c r="AB192" s="226">
        <v>4181.0571289999998</v>
      </c>
      <c r="AC192" s="226">
        <v>4243.5712890000004</v>
      </c>
      <c r="AD192" s="226">
        <v>4306.9497069999998</v>
      </c>
      <c r="AE192" s="226">
        <v>4371.7246089999999</v>
      </c>
      <c r="AF192" s="226">
        <v>4438.46875</v>
      </c>
      <c r="AG192" s="226">
        <v>4507.2084960000002</v>
      </c>
      <c r="AH192" s="226">
        <v>4579.8383789999998</v>
      </c>
      <c r="AI192" s="226">
        <v>4659.4819340000004</v>
      </c>
      <c r="AJ192" s="226">
        <v>4744.0268550000001</v>
      </c>
      <c r="AK192" s="222">
        <v>1.5866000000000002E-2</v>
      </c>
    </row>
    <row r="193" spans="1:37" ht="15" customHeight="1" x14ac:dyDescent="0.35">
      <c r="A193" s="251" t="s">
        <v>622</v>
      </c>
      <c r="B193" s="202" t="s">
        <v>420</v>
      </c>
      <c r="C193" s="226">
        <v>430.94415300000003</v>
      </c>
      <c r="D193" s="226">
        <v>442.06646699999999</v>
      </c>
      <c r="E193" s="226">
        <v>454.84670999999997</v>
      </c>
      <c r="F193" s="226">
        <v>469.46279900000002</v>
      </c>
      <c r="G193" s="226">
        <v>484.800049</v>
      </c>
      <c r="H193" s="226">
        <v>500.92379799999998</v>
      </c>
      <c r="I193" s="226">
        <v>517.88250700000003</v>
      </c>
      <c r="J193" s="226">
        <v>535.38958700000001</v>
      </c>
      <c r="K193" s="226">
        <v>553.396118</v>
      </c>
      <c r="L193" s="226">
        <v>571.469604</v>
      </c>
      <c r="M193" s="226">
        <v>589.83227499999998</v>
      </c>
      <c r="N193" s="226">
        <v>608.47436500000003</v>
      </c>
      <c r="O193" s="226">
        <v>627.62194799999997</v>
      </c>
      <c r="P193" s="226">
        <v>647.38147000000004</v>
      </c>
      <c r="Q193" s="226">
        <v>668.07714799999997</v>
      </c>
      <c r="R193" s="226">
        <v>689.08837900000003</v>
      </c>
      <c r="S193" s="226">
        <v>710.983521</v>
      </c>
      <c r="T193" s="226">
        <v>734.07080099999996</v>
      </c>
      <c r="U193" s="226">
        <v>758.02221699999996</v>
      </c>
      <c r="V193" s="226">
        <v>782.85998500000005</v>
      </c>
      <c r="W193" s="226">
        <v>808.53479000000004</v>
      </c>
      <c r="X193" s="226">
        <v>835.05602999999996</v>
      </c>
      <c r="Y193" s="226">
        <v>862.44982900000002</v>
      </c>
      <c r="Z193" s="226">
        <v>893.62463400000001</v>
      </c>
      <c r="AA193" s="226">
        <v>924.79650900000001</v>
      </c>
      <c r="AB193" s="226">
        <v>956.92382799999996</v>
      </c>
      <c r="AC193" s="226">
        <v>990.49182099999996</v>
      </c>
      <c r="AD193" s="226">
        <v>1025.5889890000001</v>
      </c>
      <c r="AE193" s="226">
        <v>1062.1479489999999</v>
      </c>
      <c r="AF193" s="226">
        <v>1100.1204829999999</v>
      </c>
      <c r="AG193" s="226">
        <v>1139.0478519999999</v>
      </c>
      <c r="AH193" s="226">
        <v>1179.564331</v>
      </c>
      <c r="AI193" s="226">
        <v>1222.1647949999999</v>
      </c>
      <c r="AJ193" s="226">
        <v>1266.6839600000001</v>
      </c>
      <c r="AK193" s="222">
        <v>3.3444000000000002E-2</v>
      </c>
    </row>
    <row r="194" spans="1:37" ht="15" customHeight="1" x14ac:dyDescent="0.35">
      <c r="A194" s="251" t="s">
        <v>623</v>
      </c>
      <c r="B194" s="202" t="s">
        <v>422</v>
      </c>
      <c r="C194" s="226">
        <v>846.66473399999995</v>
      </c>
      <c r="D194" s="226">
        <v>867.62976100000003</v>
      </c>
      <c r="E194" s="226">
        <v>895.18261700000005</v>
      </c>
      <c r="F194" s="226">
        <v>926.42285200000003</v>
      </c>
      <c r="G194" s="226">
        <v>955.55487100000005</v>
      </c>
      <c r="H194" s="226">
        <v>983.76629600000001</v>
      </c>
      <c r="I194" s="226">
        <v>1012.714233</v>
      </c>
      <c r="J194" s="226">
        <v>1042.1669919999999</v>
      </c>
      <c r="K194" s="226">
        <v>1071.4404300000001</v>
      </c>
      <c r="L194" s="226">
        <v>1099.901611</v>
      </c>
      <c r="M194" s="226">
        <v>1130.3637699999999</v>
      </c>
      <c r="N194" s="226">
        <v>1157.8054199999999</v>
      </c>
      <c r="O194" s="226">
        <v>1186.096436</v>
      </c>
      <c r="P194" s="226">
        <v>1215.578125</v>
      </c>
      <c r="Q194" s="226">
        <v>1246.8442379999999</v>
      </c>
      <c r="R194" s="226">
        <v>1278.2749020000001</v>
      </c>
      <c r="S194" s="226">
        <v>1309.892578</v>
      </c>
      <c r="T194" s="226">
        <v>1343.2932129999999</v>
      </c>
      <c r="U194" s="226">
        <v>1377.5493160000001</v>
      </c>
      <c r="V194" s="226">
        <v>1412.49585</v>
      </c>
      <c r="W194" s="226">
        <v>1447.790039</v>
      </c>
      <c r="X194" s="226">
        <v>1482.1735839999999</v>
      </c>
      <c r="Y194" s="226">
        <v>1517.2102050000001</v>
      </c>
      <c r="Z194" s="226">
        <v>1549.4169919999999</v>
      </c>
      <c r="AA194" s="226">
        <v>1588.4243160000001</v>
      </c>
      <c r="AB194" s="226">
        <v>1628.661621</v>
      </c>
      <c r="AC194" s="226">
        <v>1668.2033690000001</v>
      </c>
      <c r="AD194" s="226">
        <v>1709.315918</v>
      </c>
      <c r="AE194" s="226">
        <v>1752.2788089999999</v>
      </c>
      <c r="AF194" s="226">
        <v>1797.088379</v>
      </c>
      <c r="AG194" s="226">
        <v>1843.0329589999999</v>
      </c>
      <c r="AH194" s="226">
        <v>1887.2143550000001</v>
      </c>
      <c r="AI194" s="226">
        <v>1933.7036129999999</v>
      </c>
      <c r="AJ194" s="226">
        <v>1982.4169919999999</v>
      </c>
      <c r="AK194" s="222">
        <v>2.6158000000000001E-2</v>
      </c>
    </row>
    <row r="195" spans="1:37" ht="15" customHeight="1" x14ac:dyDescent="0.35">
      <c r="A195" s="251" t="s">
        <v>624</v>
      </c>
      <c r="B195" s="202" t="s">
        <v>424</v>
      </c>
      <c r="C195" s="226">
        <v>594.518372</v>
      </c>
      <c r="D195" s="226">
        <v>602.92016599999999</v>
      </c>
      <c r="E195" s="226">
        <v>611.57794200000001</v>
      </c>
      <c r="F195" s="226">
        <v>620.98602300000005</v>
      </c>
      <c r="G195" s="226">
        <v>629.04119900000001</v>
      </c>
      <c r="H195" s="226">
        <v>636.34966999999995</v>
      </c>
      <c r="I195" s="226">
        <v>643.50427200000001</v>
      </c>
      <c r="J195" s="226">
        <v>650.425476</v>
      </c>
      <c r="K195" s="226">
        <v>657.34338400000001</v>
      </c>
      <c r="L195" s="226">
        <v>664.10382100000004</v>
      </c>
      <c r="M195" s="226">
        <v>671.41711399999997</v>
      </c>
      <c r="N195" s="226">
        <v>679.07220500000005</v>
      </c>
      <c r="O195" s="226">
        <v>687.00878899999998</v>
      </c>
      <c r="P195" s="226">
        <v>696.000854</v>
      </c>
      <c r="Q195" s="226">
        <v>706.20788600000003</v>
      </c>
      <c r="R195" s="226">
        <v>717.41540499999996</v>
      </c>
      <c r="S195" s="226">
        <v>729.03125</v>
      </c>
      <c r="T195" s="226">
        <v>740.87738000000002</v>
      </c>
      <c r="U195" s="226">
        <v>752.26245100000006</v>
      </c>
      <c r="V195" s="226">
        <v>763.26330600000006</v>
      </c>
      <c r="W195" s="226">
        <v>774.41564900000003</v>
      </c>
      <c r="X195" s="226">
        <v>785.37127699999996</v>
      </c>
      <c r="Y195" s="226">
        <v>796.344604</v>
      </c>
      <c r="Z195" s="226">
        <v>800.55377199999998</v>
      </c>
      <c r="AA195" s="226">
        <v>813.31451400000003</v>
      </c>
      <c r="AB195" s="226">
        <v>826.242615</v>
      </c>
      <c r="AC195" s="226">
        <v>839.47210700000005</v>
      </c>
      <c r="AD195" s="226">
        <v>853.16632100000004</v>
      </c>
      <c r="AE195" s="226">
        <v>867.10070800000005</v>
      </c>
      <c r="AF195" s="226">
        <v>881.24511700000005</v>
      </c>
      <c r="AG195" s="226">
        <v>895.43237299999998</v>
      </c>
      <c r="AH195" s="226">
        <v>909.95165999999995</v>
      </c>
      <c r="AI195" s="226">
        <v>925.32495100000006</v>
      </c>
      <c r="AJ195" s="226">
        <v>941.78686500000003</v>
      </c>
      <c r="AK195" s="222">
        <v>1.4035000000000001E-2</v>
      </c>
    </row>
    <row r="196" spans="1:37" ht="15" customHeight="1" x14ac:dyDescent="0.35">
      <c r="A196" s="251" t="s">
        <v>625</v>
      </c>
      <c r="B196" s="202" t="s">
        <v>426</v>
      </c>
      <c r="C196" s="226">
        <v>1641.2532960000001</v>
      </c>
      <c r="D196" s="226">
        <v>1735.1098629999999</v>
      </c>
      <c r="E196" s="226">
        <v>1830.6876219999999</v>
      </c>
      <c r="F196" s="226">
        <v>1927.724121</v>
      </c>
      <c r="G196" s="226">
        <v>2026.0986330000001</v>
      </c>
      <c r="H196" s="226">
        <v>2130.6208499999998</v>
      </c>
      <c r="I196" s="226">
        <v>2233.2697750000002</v>
      </c>
      <c r="J196" s="226">
        <v>2340.4448240000002</v>
      </c>
      <c r="K196" s="226">
        <v>2448.5439449999999</v>
      </c>
      <c r="L196" s="226">
        <v>2553.7973630000001</v>
      </c>
      <c r="M196" s="226">
        <v>2664.005615</v>
      </c>
      <c r="N196" s="226">
        <v>2780.4399410000001</v>
      </c>
      <c r="O196" s="226">
        <v>2899.2739259999998</v>
      </c>
      <c r="P196" s="226">
        <v>3019.4560550000001</v>
      </c>
      <c r="Q196" s="226">
        <v>3142.601318</v>
      </c>
      <c r="R196" s="226">
        <v>3267.0307619999999</v>
      </c>
      <c r="S196" s="226">
        <v>3398.1228030000002</v>
      </c>
      <c r="T196" s="226">
        <v>3532.9846189999998</v>
      </c>
      <c r="U196" s="226">
        <v>3669.1604000000002</v>
      </c>
      <c r="V196" s="226">
        <v>3808.007568</v>
      </c>
      <c r="W196" s="226">
        <v>3949.2407229999999</v>
      </c>
      <c r="X196" s="226">
        <v>4094.1010740000002</v>
      </c>
      <c r="Y196" s="226">
        <v>4241.9643550000001</v>
      </c>
      <c r="Z196" s="226">
        <v>4353.6484380000002</v>
      </c>
      <c r="AA196" s="226">
        <v>4499.451172</v>
      </c>
      <c r="AB196" s="226">
        <v>4649.4282229999999</v>
      </c>
      <c r="AC196" s="226">
        <v>4802.7270509999998</v>
      </c>
      <c r="AD196" s="226">
        <v>4957.6303710000002</v>
      </c>
      <c r="AE196" s="226">
        <v>5111.7314450000003</v>
      </c>
      <c r="AF196" s="226">
        <v>5267.8315430000002</v>
      </c>
      <c r="AG196" s="226">
        <v>5421.7597660000001</v>
      </c>
      <c r="AH196" s="226">
        <v>5579.2065430000002</v>
      </c>
      <c r="AI196" s="226">
        <v>5737.1601559999999</v>
      </c>
      <c r="AJ196" s="226">
        <v>5891.642578</v>
      </c>
      <c r="AK196" s="222">
        <v>3.8941000000000003E-2</v>
      </c>
    </row>
    <row r="197" spans="1:37" ht="15" customHeight="1" x14ac:dyDescent="0.35">
      <c r="A197" s="251" t="s">
        <v>626</v>
      </c>
      <c r="B197" s="202" t="s">
        <v>428</v>
      </c>
      <c r="C197" s="226">
        <v>759.21167000000003</v>
      </c>
      <c r="D197" s="226">
        <v>772.33184800000004</v>
      </c>
      <c r="E197" s="226">
        <v>781.57067900000004</v>
      </c>
      <c r="F197" s="226">
        <v>786.94586200000003</v>
      </c>
      <c r="G197" s="226">
        <v>795.79724099999999</v>
      </c>
      <c r="H197" s="226">
        <v>803.82781999999997</v>
      </c>
      <c r="I197" s="226">
        <v>811.85626200000002</v>
      </c>
      <c r="J197" s="226">
        <v>820.24499500000002</v>
      </c>
      <c r="K197" s="226">
        <v>828.41430700000001</v>
      </c>
      <c r="L197" s="226">
        <v>835.67132600000002</v>
      </c>
      <c r="M197" s="226">
        <v>842.94769299999996</v>
      </c>
      <c r="N197" s="226">
        <v>850.32977300000005</v>
      </c>
      <c r="O197" s="226">
        <v>857.08734100000004</v>
      </c>
      <c r="P197" s="226">
        <v>862.969604</v>
      </c>
      <c r="Q197" s="226">
        <v>868.05255099999999</v>
      </c>
      <c r="R197" s="226">
        <v>872.71527100000003</v>
      </c>
      <c r="S197" s="226">
        <v>877.80835000000002</v>
      </c>
      <c r="T197" s="226">
        <v>883.76794400000006</v>
      </c>
      <c r="U197" s="226">
        <v>889.84094200000004</v>
      </c>
      <c r="V197" s="226">
        <v>895.33221400000002</v>
      </c>
      <c r="W197" s="226">
        <v>900.11144999999999</v>
      </c>
      <c r="X197" s="226">
        <v>904.60974099999999</v>
      </c>
      <c r="Y197" s="226">
        <v>908.702271</v>
      </c>
      <c r="Z197" s="226">
        <v>910.38562000000002</v>
      </c>
      <c r="AA197" s="226">
        <v>915.69512899999995</v>
      </c>
      <c r="AB197" s="226">
        <v>921.76684599999999</v>
      </c>
      <c r="AC197" s="226">
        <v>928.51953100000003</v>
      </c>
      <c r="AD197" s="226">
        <v>935.48767099999998</v>
      </c>
      <c r="AE197" s="226">
        <v>942.42047100000002</v>
      </c>
      <c r="AF197" s="226">
        <v>949.50726299999997</v>
      </c>
      <c r="AG197" s="226">
        <v>956.71099900000002</v>
      </c>
      <c r="AH197" s="226">
        <v>964.198669</v>
      </c>
      <c r="AI197" s="226">
        <v>972.56158400000004</v>
      </c>
      <c r="AJ197" s="226">
        <v>981.73742700000003</v>
      </c>
      <c r="AK197" s="222">
        <v>7.5249999999999996E-3</v>
      </c>
    </row>
    <row r="198" spans="1:37" ht="15" customHeight="1" x14ac:dyDescent="0.35">
      <c r="A198" s="251" t="s">
        <v>627</v>
      </c>
      <c r="B198" s="202" t="s">
        <v>430</v>
      </c>
      <c r="C198" s="226">
        <v>1227.17749</v>
      </c>
      <c r="D198" s="226">
        <v>1281.091553</v>
      </c>
      <c r="E198" s="226">
        <v>1336.993774</v>
      </c>
      <c r="F198" s="226">
        <v>1394.5722659999999</v>
      </c>
      <c r="G198" s="226">
        <v>1454.5654300000001</v>
      </c>
      <c r="H198" s="226">
        <v>1518.3892820000001</v>
      </c>
      <c r="I198" s="226">
        <v>1585.948975</v>
      </c>
      <c r="J198" s="226">
        <v>1656.4652100000001</v>
      </c>
      <c r="K198" s="226">
        <v>1729.3085940000001</v>
      </c>
      <c r="L198" s="226">
        <v>1802.880981</v>
      </c>
      <c r="M198" s="226">
        <v>1879.7045900000001</v>
      </c>
      <c r="N198" s="226">
        <v>1959.598389</v>
      </c>
      <c r="O198" s="226">
        <v>2041.0585940000001</v>
      </c>
      <c r="P198" s="226">
        <v>2125.2065429999998</v>
      </c>
      <c r="Q198" s="226">
        <v>2211.9477539999998</v>
      </c>
      <c r="R198" s="226">
        <v>2300.78125</v>
      </c>
      <c r="S198" s="226">
        <v>2393.4003910000001</v>
      </c>
      <c r="T198" s="226">
        <v>2490.4875489999999</v>
      </c>
      <c r="U198" s="226">
        <v>2590.35376</v>
      </c>
      <c r="V198" s="226">
        <v>2693.2734380000002</v>
      </c>
      <c r="W198" s="226">
        <v>2799.6127929999998</v>
      </c>
      <c r="X198" s="226">
        <v>2910.3215329999998</v>
      </c>
      <c r="Y198" s="226">
        <v>3023.7204590000001</v>
      </c>
      <c r="Z198" s="226">
        <v>3168.8173830000001</v>
      </c>
      <c r="AA198" s="226">
        <v>3296.741943</v>
      </c>
      <c r="AB198" s="226">
        <v>3428.5756839999999</v>
      </c>
      <c r="AC198" s="226">
        <v>3565.923828</v>
      </c>
      <c r="AD198" s="226">
        <v>3708.4467770000001</v>
      </c>
      <c r="AE198" s="226">
        <v>3856.7751459999999</v>
      </c>
      <c r="AF198" s="226">
        <v>4009.5854490000002</v>
      </c>
      <c r="AG198" s="226">
        <v>4165.2617190000001</v>
      </c>
      <c r="AH198" s="226">
        <v>4327.1972660000001</v>
      </c>
      <c r="AI198" s="226">
        <v>4498.8623049999997</v>
      </c>
      <c r="AJ198" s="226">
        <v>4677.0117190000001</v>
      </c>
      <c r="AK198" s="222">
        <v>4.1297E-2</v>
      </c>
    </row>
    <row r="199" spans="1:37" ht="15" customHeight="1" x14ac:dyDescent="0.35">
      <c r="A199" s="251" t="s">
        <v>628</v>
      </c>
      <c r="B199" s="202" t="s">
        <v>432</v>
      </c>
      <c r="C199" s="226">
        <v>415.37814300000002</v>
      </c>
      <c r="D199" s="226">
        <v>445.51187099999999</v>
      </c>
      <c r="E199" s="226">
        <v>475.93545499999999</v>
      </c>
      <c r="F199" s="226">
        <v>507.26873799999998</v>
      </c>
      <c r="G199" s="226">
        <v>539.29705799999999</v>
      </c>
      <c r="H199" s="226">
        <v>573.04956100000004</v>
      </c>
      <c r="I199" s="226">
        <v>609.66455099999996</v>
      </c>
      <c r="J199" s="226">
        <v>649.08807400000001</v>
      </c>
      <c r="K199" s="226">
        <v>690.69183299999997</v>
      </c>
      <c r="L199" s="226">
        <v>734.03552200000001</v>
      </c>
      <c r="M199" s="226">
        <v>779.80255099999999</v>
      </c>
      <c r="N199" s="226">
        <v>827.49530000000004</v>
      </c>
      <c r="O199" s="226">
        <v>876.76232900000002</v>
      </c>
      <c r="P199" s="226">
        <v>928.23126200000002</v>
      </c>
      <c r="Q199" s="226">
        <v>982.05456500000003</v>
      </c>
      <c r="R199" s="226">
        <v>1038.4316409999999</v>
      </c>
      <c r="S199" s="226">
        <v>1097.8149410000001</v>
      </c>
      <c r="T199" s="226">
        <v>1160.2788089999999</v>
      </c>
      <c r="U199" s="226">
        <v>1225.2810059999999</v>
      </c>
      <c r="V199" s="226">
        <v>1293.3863530000001</v>
      </c>
      <c r="W199" s="226">
        <v>1364.669312</v>
      </c>
      <c r="X199" s="226">
        <v>1439.147461</v>
      </c>
      <c r="Y199" s="226">
        <v>1516.099121</v>
      </c>
      <c r="Z199" s="226">
        <v>1608.2016599999999</v>
      </c>
      <c r="AA199" s="226">
        <v>1694.8088379999999</v>
      </c>
      <c r="AB199" s="226">
        <v>1784.740845</v>
      </c>
      <c r="AC199" s="226">
        <v>1878.809082</v>
      </c>
      <c r="AD199" s="226">
        <v>1976.769775</v>
      </c>
      <c r="AE199" s="226">
        <v>2078.9970699999999</v>
      </c>
      <c r="AF199" s="226">
        <v>2185.0280760000001</v>
      </c>
      <c r="AG199" s="226">
        <v>2294.5263669999999</v>
      </c>
      <c r="AH199" s="226">
        <v>2408.2846679999998</v>
      </c>
      <c r="AI199" s="226">
        <v>2528.1279300000001</v>
      </c>
      <c r="AJ199" s="226">
        <v>2652.9025879999999</v>
      </c>
      <c r="AK199" s="222">
        <v>5.7339000000000001E-2</v>
      </c>
    </row>
    <row r="200" spans="1:37" ht="15" customHeight="1" x14ac:dyDescent="0.35">
      <c r="A200" s="251" t="s">
        <v>629</v>
      </c>
      <c r="B200" s="202" t="s">
        <v>434</v>
      </c>
      <c r="C200" s="226">
        <v>360.56115699999998</v>
      </c>
      <c r="D200" s="226">
        <v>370.26953099999997</v>
      </c>
      <c r="E200" s="226">
        <v>381.03747600000003</v>
      </c>
      <c r="F200" s="226">
        <v>392.83609000000001</v>
      </c>
      <c r="G200" s="226">
        <v>405.90982100000002</v>
      </c>
      <c r="H200" s="226">
        <v>419.55480999999997</v>
      </c>
      <c r="I200" s="226">
        <v>432.654877</v>
      </c>
      <c r="J200" s="226">
        <v>445.48019399999998</v>
      </c>
      <c r="K200" s="226">
        <v>458.064392</v>
      </c>
      <c r="L200" s="226">
        <v>470.27676400000001</v>
      </c>
      <c r="M200" s="226">
        <v>482.60205100000002</v>
      </c>
      <c r="N200" s="226">
        <v>495.19515999999999</v>
      </c>
      <c r="O200" s="226">
        <v>507.92611699999998</v>
      </c>
      <c r="P200" s="226">
        <v>521.01275599999997</v>
      </c>
      <c r="Q200" s="226">
        <v>534.13207999999997</v>
      </c>
      <c r="R200" s="226">
        <v>547.29180899999994</v>
      </c>
      <c r="S200" s="226">
        <v>561.24530000000004</v>
      </c>
      <c r="T200" s="226">
        <v>575.82739300000003</v>
      </c>
      <c r="U200" s="226">
        <v>590.55371100000002</v>
      </c>
      <c r="V200" s="226">
        <v>605.43951400000003</v>
      </c>
      <c r="W200" s="226">
        <v>620.74737500000003</v>
      </c>
      <c r="X200" s="226">
        <v>636.39898700000003</v>
      </c>
      <c r="Y200" s="226">
        <v>652.22479199999998</v>
      </c>
      <c r="Z200" s="226">
        <v>671.854919</v>
      </c>
      <c r="AA200" s="226">
        <v>688.99127199999998</v>
      </c>
      <c r="AB200" s="226">
        <v>706.71173099999999</v>
      </c>
      <c r="AC200" s="226">
        <v>725.07720900000004</v>
      </c>
      <c r="AD200" s="226">
        <v>744.00695800000005</v>
      </c>
      <c r="AE200" s="226">
        <v>763.41021699999999</v>
      </c>
      <c r="AF200" s="226">
        <v>783.36554000000001</v>
      </c>
      <c r="AG200" s="226">
        <v>803.47344999999996</v>
      </c>
      <c r="AH200" s="226">
        <v>823.84551999999996</v>
      </c>
      <c r="AI200" s="226">
        <v>844.58612100000005</v>
      </c>
      <c r="AJ200" s="226">
        <v>865.44146699999999</v>
      </c>
      <c r="AK200" s="222">
        <v>2.6887000000000001E-2</v>
      </c>
    </row>
    <row r="201" spans="1:37" ht="15" customHeight="1" x14ac:dyDescent="0.35">
      <c r="A201" s="251" t="s">
        <v>630</v>
      </c>
      <c r="B201" s="202" t="s">
        <v>493</v>
      </c>
      <c r="C201" s="226">
        <v>12650.915039</v>
      </c>
      <c r="D201" s="226">
        <v>12999.501953000001</v>
      </c>
      <c r="E201" s="226">
        <v>13372.275390999999</v>
      </c>
      <c r="F201" s="226">
        <v>13747.841796999999</v>
      </c>
      <c r="G201" s="226">
        <v>14118.929688</v>
      </c>
      <c r="H201" s="226">
        <v>14499.446289</v>
      </c>
      <c r="I201" s="226">
        <v>14889.637694999999</v>
      </c>
      <c r="J201" s="226">
        <v>15295.122069999999</v>
      </c>
      <c r="K201" s="226">
        <v>15709.768555000001</v>
      </c>
      <c r="L201" s="226">
        <v>16117.164062</v>
      </c>
      <c r="M201" s="226">
        <v>16536.472656000002</v>
      </c>
      <c r="N201" s="226">
        <v>16974.03125</v>
      </c>
      <c r="O201" s="226">
        <v>17409.798827999999</v>
      </c>
      <c r="P201" s="226">
        <v>17856.648438</v>
      </c>
      <c r="Q201" s="226">
        <v>18318.070312</v>
      </c>
      <c r="R201" s="226">
        <v>18786.128906000002</v>
      </c>
      <c r="S201" s="226">
        <v>19273.455077999999</v>
      </c>
      <c r="T201" s="226">
        <v>19781.888672000001</v>
      </c>
      <c r="U201" s="226">
        <v>20297.707031000002</v>
      </c>
      <c r="V201" s="226">
        <v>20823.583984000001</v>
      </c>
      <c r="W201" s="226">
        <v>21361.349609000001</v>
      </c>
      <c r="X201" s="226">
        <v>21913.386718999998</v>
      </c>
      <c r="Y201" s="226">
        <v>22472.667968999998</v>
      </c>
      <c r="Z201" s="226">
        <v>23042.197265999999</v>
      </c>
      <c r="AA201" s="226">
        <v>23644.3125</v>
      </c>
      <c r="AB201" s="226">
        <v>24262.945312</v>
      </c>
      <c r="AC201" s="226">
        <v>24902.115234000001</v>
      </c>
      <c r="AD201" s="226">
        <v>25558.582031000002</v>
      </c>
      <c r="AE201" s="226">
        <v>26233.332031000002</v>
      </c>
      <c r="AF201" s="226">
        <v>26925.546875</v>
      </c>
      <c r="AG201" s="226">
        <v>27627.914062</v>
      </c>
      <c r="AH201" s="226">
        <v>28349.876952999999</v>
      </c>
      <c r="AI201" s="226">
        <v>29103.929688</v>
      </c>
      <c r="AJ201" s="226">
        <v>29877.34375</v>
      </c>
      <c r="AK201" s="222">
        <v>2.6346999999999999E-2</v>
      </c>
    </row>
    <row r="202" spans="1:37" ht="15" customHeight="1" x14ac:dyDescent="0.35">
      <c r="A202" s="251" t="s">
        <v>631</v>
      </c>
      <c r="B202" s="202" t="s">
        <v>632</v>
      </c>
      <c r="C202" s="226">
        <v>22.522085000000001</v>
      </c>
      <c r="D202" s="226">
        <v>22.493759000000001</v>
      </c>
      <c r="E202" s="226">
        <v>22.470324000000002</v>
      </c>
      <c r="F202" s="226">
        <v>22.450932999999999</v>
      </c>
      <c r="G202" s="226">
        <v>22.434891</v>
      </c>
      <c r="H202" s="226">
        <v>22.421617999999999</v>
      </c>
      <c r="I202" s="226">
        <v>22.410634999999999</v>
      </c>
      <c r="J202" s="226">
        <v>22.401547999999998</v>
      </c>
      <c r="K202" s="226">
        <v>22.394031999999999</v>
      </c>
      <c r="L202" s="226">
        <v>22.387812</v>
      </c>
      <c r="M202" s="226">
        <v>22.382666</v>
      </c>
      <c r="N202" s="226">
        <v>22.378406999999999</v>
      </c>
      <c r="O202" s="226">
        <v>22.374884000000002</v>
      </c>
      <c r="P202" s="226">
        <v>22.371969</v>
      </c>
      <c r="Q202" s="226">
        <v>22.369558000000001</v>
      </c>
      <c r="R202" s="226">
        <v>22.367563000000001</v>
      </c>
      <c r="S202" s="226">
        <v>22.365911000000001</v>
      </c>
      <c r="T202" s="226">
        <v>22.364546000000001</v>
      </c>
      <c r="U202" s="226">
        <v>22.363416999999998</v>
      </c>
      <c r="V202" s="226">
        <v>22.362480000000001</v>
      </c>
      <c r="W202" s="226">
        <v>22.361708</v>
      </c>
      <c r="X202" s="226">
        <v>22.361066999999998</v>
      </c>
      <c r="Y202" s="226">
        <v>22.360537999999998</v>
      </c>
      <c r="Z202" s="226">
        <v>22.360099999999999</v>
      </c>
      <c r="AA202" s="226">
        <v>22.359736999999999</v>
      </c>
      <c r="AB202" s="226">
        <v>22.359438000000001</v>
      </c>
      <c r="AC202" s="226">
        <v>22.359190000000002</v>
      </c>
      <c r="AD202" s="226">
        <v>22.358984</v>
      </c>
      <c r="AE202" s="226">
        <v>22.358813999999999</v>
      </c>
      <c r="AF202" s="226">
        <v>22.358673</v>
      </c>
      <c r="AG202" s="226">
        <v>22.358557000000001</v>
      </c>
      <c r="AH202" s="226">
        <v>22.358460999999998</v>
      </c>
      <c r="AI202" s="226">
        <v>22.358381000000001</v>
      </c>
      <c r="AJ202" s="226">
        <v>22.358315000000001</v>
      </c>
      <c r="AK202" s="222">
        <v>-1.8900000000000001E-4</v>
      </c>
    </row>
    <row r="203" spans="1:37" ht="15" customHeight="1" x14ac:dyDescent="0.35">
      <c r="A203" s="251" t="s">
        <v>633</v>
      </c>
      <c r="B203" s="202" t="s">
        <v>634</v>
      </c>
      <c r="C203" s="226">
        <v>411.78094499999997</v>
      </c>
      <c r="D203" s="226">
        <v>429.67706299999998</v>
      </c>
      <c r="E203" s="226">
        <v>447.25524899999999</v>
      </c>
      <c r="F203" s="226">
        <v>451.317047</v>
      </c>
      <c r="G203" s="226">
        <v>447.31091300000003</v>
      </c>
      <c r="H203" s="226">
        <v>442.75149499999998</v>
      </c>
      <c r="I203" s="226">
        <v>429.70361300000002</v>
      </c>
      <c r="J203" s="226">
        <v>421.29785199999998</v>
      </c>
      <c r="K203" s="226">
        <v>420.37631199999998</v>
      </c>
      <c r="L203" s="226">
        <v>419.68908699999997</v>
      </c>
      <c r="M203" s="226">
        <v>420.04205300000001</v>
      </c>
      <c r="N203" s="226">
        <v>422.947632</v>
      </c>
      <c r="O203" s="226">
        <v>423.71697999999998</v>
      </c>
      <c r="P203" s="226">
        <v>424.18457000000001</v>
      </c>
      <c r="Q203" s="226">
        <v>424.62884500000001</v>
      </c>
      <c r="R203" s="226">
        <v>425.051422</v>
      </c>
      <c r="S203" s="226">
        <v>425.45495599999998</v>
      </c>
      <c r="T203" s="226">
        <v>425.84115600000001</v>
      </c>
      <c r="U203" s="226">
        <v>426.212402</v>
      </c>
      <c r="V203" s="226">
        <v>426.57330300000001</v>
      </c>
      <c r="W203" s="226">
        <v>426.92501800000002</v>
      </c>
      <c r="X203" s="226">
        <v>427.267517</v>
      </c>
      <c r="Y203" s="226">
        <v>427.60040300000003</v>
      </c>
      <c r="Z203" s="226">
        <v>427.92352299999999</v>
      </c>
      <c r="AA203" s="226">
        <v>428.23648100000003</v>
      </c>
      <c r="AB203" s="226">
        <v>428.539062</v>
      </c>
      <c r="AC203" s="226">
        <v>428.83099399999998</v>
      </c>
      <c r="AD203" s="226">
        <v>429.11193800000001</v>
      </c>
      <c r="AE203" s="226">
        <v>429.38171399999999</v>
      </c>
      <c r="AF203" s="226">
        <v>429.64001500000001</v>
      </c>
      <c r="AG203" s="226">
        <v>429.88656600000002</v>
      </c>
      <c r="AH203" s="226">
        <v>430.12118500000003</v>
      </c>
      <c r="AI203" s="226">
        <v>429.90521200000001</v>
      </c>
      <c r="AJ203" s="226">
        <v>429.724152</v>
      </c>
      <c r="AK203" s="222">
        <v>3.0000000000000001E-6</v>
      </c>
    </row>
    <row r="204" spans="1:37" ht="15" customHeight="1" thickBot="1" x14ac:dyDescent="0.4"/>
    <row r="205" spans="1:37" ht="15" customHeight="1" x14ac:dyDescent="0.35">
      <c r="B205" s="288" t="s">
        <v>635</v>
      </c>
      <c r="C205" s="288"/>
      <c r="D205" s="288"/>
      <c r="E205" s="288"/>
      <c r="F205" s="288"/>
      <c r="G205" s="288"/>
      <c r="H205" s="288"/>
      <c r="I205" s="288"/>
      <c r="J205" s="288"/>
      <c r="K205" s="288"/>
      <c r="L205" s="288"/>
      <c r="M205" s="288"/>
      <c r="N205" s="288"/>
      <c r="O205" s="288"/>
      <c r="P205" s="288"/>
      <c r="Q205" s="288"/>
      <c r="R205" s="288"/>
      <c r="S205" s="288"/>
      <c r="T205" s="288"/>
      <c r="U205" s="288"/>
      <c r="V205" s="288"/>
      <c r="W205" s="288"/>
      <c r="X205" s="288"/>
      <c r="Y205" s="288"/>
      <c r="Z205" s="288"/>
      <c r="AA205" s="288"/>
      <c r="AB205" s="288"/>
      <c r="AC205" s="288"/>
      <c r="AD205" s="288"/>
      <c r="AE205" s="288"/>
      <c r="AF205" s="288"/>
      <c r="AG205" s="288"/>
      <c r="AH205" s="288"/>
      <c r="AI205" s="288"/>
      <c r="AJ205" s="288"/>
      <c r="AK205" s="288"/>
    </row>
    <row r="206" spans="1:37" ht="15" customHeight="1" x14ac:dyDescent="0.35">
      <c r="B206" s="270" t="s">
        <v>636</v>
      </c>
    </row>
    <row r="207" spans="1:37" ht="15" customHeight="1" x14ac:dyDescent="0.35">
      <c r="B207" s="270" t="s">
        <v>637</v>
      </c>
    </row>
    <row r="208" spans="1:37" ht="15" customHeight="1" x14ac:dyDescent="0.35">
      <c r="B208" s="270" t="s">
        <v>638</v>
      </c>
    </row>
    <row r="209" spans="2:2" ht="15" customHeight="1" x14ac:dyDescent="0.35">
      <c r="B209" s="270" t="s">
        <v>639</v>
      </c>
    </row>
    <row r="210" spans="2:2" ht="15" customHeight="1" x14ac:dyDescent="0.35">
      <c r="B210" s="270" t="s">
        <v>640</v>
      </c>
    </row>
    <row r="211" spans="2:2" ht="15" customHeight="1" x14ac:dyDescent="0.35">
      <c r="B211" s="270" t="s">
        <v>641</v>
      </c>
    </row>
    <row r="212" spans="2:2" ht="15" customHeight="1" x14ac:dyDescent="0.35">
      <c r="B212" s="270" t="s">
        <v>642</v>
      </c>
    </row>
    <row r="213" spans="2:2" ht="15" customHeight="1" x14ac:dyDescent="0.35">
      <c r="B213" s="270" t="s">
        <v>643</v>
      </c>
    </row>
    <row r="214" spans="2:2" ht="15" customHeight="1" x14ac:dyDescent="0.35">
      <c r="B214" s="270" t="s">
        <v>644</v>
      </c>
    </row>
  </sheetData>
  <mergeCells count="1">
    <mergeCell ref="B205:AK20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topLeftCell="B10" workbookViewId="0"/>
  </sheetViews>
  <sheetFormatPr defaultColWidth="12.625" defaultRowHeight="15" customHeight="1" x14ac:dyDescent="0.35"/>
  <cols>
    <col min="1" max="1" width="9.625" customWidth="1"/>
    <col min="2" max="2" width="40" customWidth="1"/>
    <col min="3" max="37" width="7.625" customWidth="1"/>
  </cols>
  <sheetData>
    <row r="1" spans="1:37" ht="15" customHeight="1" x14ac:dyDescent="0.35">
      <c r="B1" s="70" t="s">
        <v>119</v>
      </c>
      <c r="C1" s="71">
        <v>2017</v>
      </c>
      <c r="D1" s="71">
        <v>2018</v>
      </c>
      <c r="E1" s="71">
        <v>2019</v>
      </c>
      <c r="F1" s="71">
        <v>2020</v>
      </c>
      <c r="G1" s="71">
        <v>2021</v>
      </c>
      <c r="H1" s="71">
        <v>2022</v>
      </c>
      <c r="I1" s="71">
        <v>2023</v>
      </c>
      <c r="J1" s="71">
        <v>2024</v>
      </c>
      <c r="K1" s="71">
        <v>2025</v>
      </c>
      <c r="L1" s="71">
        <v>2026</v>
      </c>
      <c r="M1" s="71">
        <v>2027</v>
      </c>
      <c r="N1" s="71">
        <v>2028</v>
      </c>
      <c r="O1" s="71">
        <v>2029</v>
      </c>
      <c r="P1" s="71">
        <v>2030</v>
      </c>
      <c r="Q1" s="71">
        <v>2031</v>
      </c>
      <c r="R1" s="71">
        <v>2032</v>
      </c>
      <c r="S1" s="71">
        <v>2033</v>
      </c>
      <c r="T1" s="71">
        <v>2034</v>
      </c>
      <c r="U1" s="71">
        <v>2035</v>
      </c>
      <c r="V1" s="71">
        <v>2036</v>
      </c>
      <c r="W1" s="71">
        <v>2037</v>
      </c>
      <c r="X1" s="71">
        <v>2038</v>
      </c>
      <c r="Y1" s="71">
        <v>2039</v>
      </c>
      <c r="Z1" s="71">
        <v>2040</v>
      </c>
      <c r="AA1" s="71">
        <v>2041</v>
      </c>
      <c r="AB1" s="71">
        <v>2042</v>
      </c>
      <c r="AC1" s="71">
        <v>2043</v>
      </c>
      <c r="AD1" s="71">
        <v>2044</v>
      </c>
      <c r="AE1" s="71">
        <v>2045</v>
      </c>
      <c r="AF1" s="71">
        <v>2046</v>
      </c>
      <c r="AG1" s="71">
        <v>2047</v>
      </c>
      <c r="AH1" s="71">
        <v>2048</v>
      </c>
      <c r="AI1" s="71">
        <v>2049</v>
      </c>
      <c r="AJ1" s="71">
        <v>2050</v>
      </c>
    </row>
    <row r="3" spans="1:37" ht="15" customHeight="1" x14ac:dyDescent="0.35">
      <c r="C3" s="72" t="s">
        <v>120</v>
      </c>
      <c r="D3" s="72" t="s">
        <v>4</v>
      </c>
      <c r="E3" s="72"/>
      <c r="F3" s="72"/>
      <c r="G3" s="72"/>
    </row>
    <row r="4" spans="1:37" ht="15" customHeight="1" x14ac:dyDescent="0.45">
      <c r="C4" s="72" t="s">
        <v>123</v>
      </c>
      <c r="D4" s="72" t="s">
        <v>124</v>
      </c>
      <c r="E4" s="72"/>
      <c r="F4" s="72"/>
      <c r="G4" s="72" t="s">
        <v>125</v>
      </c>
      <c r="N4" s="12" t="s">
        <v>381</v>
      </c>
      <c r="O4" s="73"/>
      <c r="P4" s="73"/>
      <c r="Q4" s="11"/>
      <c r="R4" s="11"/>
      <c r="S4" s="11"/>
      <c r="T4" s="11"/>
      <c r="U4" s="11"/>
      <c r="V4" s="11"/>
    </row>
    <row r="5" spans="1:37" ht="15" customHeight="1" x14ac:dyDescent="0.45">
      <c r="C5" s="72" t="s">
        <v>128</v>
      </c>
      <c r="D5" s="72" t="s">
        <v>129</v>
      </c>
      <c r="E5" s="72"/>
      <c r="F5" s="72"/>
      <c r="G5" s="72"/>
      <c r="N5" s="74" t="s">
        <v>382</v>
      </c>
      <c r="O5" s="75">
        <v>11766123874</v>
      </c>
      <c r="P5" s="76"/>
      <c r="Q5" s="74" t="s">
        <v>383</v>
      </c>
      <c r="R5" s="77">
        <v>181562000000</v>
      </c>
      <c r="S5" s="76"/>
      <c r="T5" s="74" t="s">
        <v>384</v>
      </c>
      <c r="U5" s="74">
        <v>6.4805029E-2</v>
      </c>
      <c r="V5" s="11"/>
    </row>
    <row r="6" spans="1:37" ht="15" customHeight="1" x14ac:dyDescent="0.45">
      <c r="C6" s="72" t="s">
        <v>131</v>
      </c>
      <c r="D6" s="72"/>
      <c r="E6" s="72" t="s">
        <v>271</v>
      </c>
      <c r="F6" s="72"/>
      <c r="G6" s="72"/>
      <c r="N6" s="11"/>
      <c r="O6" s="11"/>
      <c r="P6" s="11"/>
      <c r="Q6" s="11"/>
      <c r="R6" s="11"/>
      <c r="S6" s="11"/>
      <c r="T6" s="11"/>
      <c r="U6" s="11"/>
      <c r="V6" s="11"/>
    </row>
    <row r="7" spans="1:37" ht="14.25" x14ac:dyDescent="0.45">
      <c r="N7" s="11"/>
      <c r="O7" s="11"/>
      <c r="P7" s="11"/>
      <c r="Q7" s="11"/>
      <c r="R7" s="11"/>
      <c r="S7" s="11"/>
      <c r="T7" s="11"/>
      <c r="U7" s="11"/>
      <c r="V7" s="11"/>
    </row>
    <row r="8" spans="1:37" ht="14.25" x14ac:dyDescent="0.45">
      <c r="N8" s="12" t="s">
        <v>385</v>
      </c>
      <c r="O8" s="73"/>
      <c r="P8" s="11"/>
      <c r="Q8" s="11"/>
      <c r="R8" s="11"/>
      <c r="S8" s="11"/>
      <c r="T8" s="11"/>
      <c r="U8" s="11"/>
      <c r="V8" s="11"/>
    </row>
    <row r="9" spans="1:37" ht="28.5" x14ac:dyDescent="0.45">
      <c r="N9" s="74" t="s">
        <v>386</v>
      </c>
      <c r="O9" s="74">
        <v>900737193</v>
      </c>
      <c r="P9" s="11"/>
      <c r="Q9" s="11"/>
      <c r="R9" s="74" t="s">
        <v>387</v>
      </c>
      <c r="S9" s="75">
        <v>86473609</v>
      </c>
      <c r="T9" s="11"/>
      <c r="U9" s="74" t="s">
        <v>388</v>
      </c>
      <c r="V9" s="74">
        <v>9.6003150999999995E-2</v>
      </c>
      <c r="X9" s="8" t="s">
        <v>389</v>
      </c>
    </row>
    <row r="10" spans="1:37" ht="15" customHeight="1" x14ac:dyDescent="0.5">
      <c r="A10" s="60" t="s">
        <v>390</v>
      </c>
      <c r="B10" s="78" t="s">
        <v>391</v>
      </c>
    </row>
    <row r="11" spans="1:37" ht="15" customHeight="1" x14ac:dyDescent="0.35">
      <c r="B11" s="70" t="s">
        <v>277</v>
      </c>
    </row>
    <row r="12" spans="1:37" ht="15" customHeight="1" x14ac:dyDescent="0.45">
      <c r="B12" s="70" t="s">
        <v>277</v>
      </c>
      <c r="C12" s="4" t="s">
        <v>277</v>
      </c>
      <c r="D12" s="4" t="s">
        <v>277</v>
      </c>
      <c r="E12" s="4" t="s">
        <v>277</v>
      </c>
      <c r="F12" s="4" t="s">
        <v>277</v>
      </c>
      <c r="G12" s="4" t="s">
        <v>277</v>
      </c>
      <c r="H12" s="4" t="s">
        <v>277</v>
      </c>
      <c r="I12" s="4" t="s">
        <v>277</v>
      </c>
      <c r="J12" s="4" t="s">
        <v>277</v>
      </c>
      <c r="K12" s="4" t="s">
        <v>277</v>
      </c>
      <c r="L12" s="4" t="s">
        <v>277</v>
      </c>
      <c r="M12" s="4" t="s">
        <v>277</v>
      </c>
      <c r="N12" s="4" t="s">
        <v>277</v>
      </c>
      <c r="O12" s="4" t="s">
        <v>277</v>
      </c>
      <c r="P12" s="4" t="s">
        <v>277</v>
      </c>
      <c r="Q12" s="4" t="s">
        <v>277</v>
      </c>
      <c r="R12" s="4" t="s">
        <v>277</v>
      </c>
      <c r="S12" s="4" t="s">
        <v>277</v>
      </c>
      <c r="T12" s="4" t="s">
        <v>277</v>
      </c>
      <c r="U12" s="4" t="s">
        <v>277</v>
      </c>
      <c r="V12" s="4" t="s">
        <v>277</v>
      </c>
      <c r="W12" s="4" t="s">
        <v>277</v>
      </c>
      <c r="X12" s="4" t="s">
        <v>277</v>
      </c>
      <c r="Y12" s="4" t="s">
        <v>277</v>
      </c>
      <c r="Z12" s="4" t="s">
        <v>277</v>
      </c>
      <c r="AA12" s="4" t="s">
        <v>277</v>
      </c>
      <c r="AB12" s="4" t="s">
        <v>277</v>
      </c>
      <c r="AC12" s="4" t="s">
        <v>277</v>
      </c>
      <c r="AD12" s="4" t="s">
        <v>277</v>
      </c>
      <c r="AE12" s="4" t="s">
        <v>277</v>
      </c>
      <c r="AF12" s="4" t="s">
        <v>277</v>
      </c>
      <c r="AG12" s="4" t="s">
        <v>277</v>
      </c>
      <c r="AH12" s="4" t="s">
        <v>277</v>
      </c>
      <c r="AI12" s="4" t="s">
        <v>277</v>
      </c>
      <c r="AJ12" s="4" t="s">
        <v>277</v>
      </c>
      <c r="AK12" s="4" t="s">
        <v>139</v>
      </c>
    </row>
    <row r="13" spans="1:37" ht="15" customHeight="1" x14ac:dyDescent="0.35">
      <c r="B13" s="71" t="s">
        <v>392</v>
      </c>
      <c r="C13" s="71">
        <v>2017</v>
      </c>
      <c r="D13" s="71">
        <v>2018</v>
      </c>
      <c r="E13" s="71">
        <v>2019</v>
      </c>
      <c r="F13" s="71">
        <v>2020</v>
      </c>
      <c r="G13" s="71">
        <v>2021</v>
      </c>
      <c r="H13" s="71">
        <v>2022</v>
      </c>
      <c r="I13" s="71">
        <v>2023</v>
      </c>
      <c r="J13" s="71">
        <v>2024</v>
      </c>
      <c r="K13" s="71">
        <v>2025</v>
      </c>
      <c r="L13" s="71">
        <v>2026</v>
      </c>
      <c r="M13" s="71">
        <v>2027</v>
      </c>
      <c r="N13" s="71">
        <v>2028</v>
      </c>
      <c r="O13" s="71">
        <v>2029</v>
      </c>
      <c r="P13" s="71">
        <v>2030</v>
      </c>
      <c r="Q13" s="71">
        <v>2031</v>
      </c>
      <c r="R13" s="71">
        <v>2032</v>
      </c>
      <c r="S13" s="71">
        <v>2033</v>
      </c>
      <c r="T13" s="71">
        <v>2034</v>
      </c>
      <c r="U13" s="71">
        <v>2035</v>
      </c>
      <c r="V13" s="71">
        <v>2036</v>
      </c>
      <c r="W13" s="71">
        <v>2037</v>
      </c>
      <c r="X13" s="71">
        <v>2038</v>
      </c>
      <c r="Y13" s="71">
        <v>2039</v>
      </c>
      <c r="Z13" s="71">
        <v>2040</v>
      </c>
      <c r="AA13" s="71">
        <v>2041</v>
      </c>
      <c r="AB13" s="71">
        <v>2042</v>
      </c>
      <c r="AC13" s="71">
        <v>2043</v>
      </c>
      <c r="AD13" s="71">
        <v>2044</v>
      </c>
      <c r="AE13" s="71">
        <v>2045</v>
      </c>
      <c r="AF13" s="71">
        <v>2046</v>
      </c>
      <c r="AG13" s="71">
        <v>2047</v>
      </c>
      <c r="AH13" s="71">
        <v>2048</v>
      </c>
      <c r="AI13" s="71">
        <v>2049</v>
      </c>
      <c r="AJ13" s="71">
        <v>2050</v>
      </c>
      <c r="AK13" s="71">
        <v>2050</v>
      </c>
    </row>
    <row r="14" spans="1:37" ht="15" hidden="1" customHeight="1" x14ac:dyDescent="0.35"/>
    <row r="15" spans="1:37" ht="15" hidden="1" customHeight="1" x14ac:dyDescent="0.35">
      <c r="A15" s="60" t="s">
        <v>393</v>
      </c>
      <c r="B15" s="79" t="s">
        <v>394</v>
      </c>
      <c r="C15" s="80">
        <v>6.4072519999999997</v>
      </c>
      <c r="D15" s="80">
        <v>8.3736029999999992</v>
      </c>
      <c r="E15" s="80">
        <v>8.4071540000000002</v>
      </c>
      <c r="F15" s="80">
        <v>9.0137289999999997</v>
      </c>
      <c r="G15" s="80">
        <v>8.8692430000000009</v>
      </c>
      <c r="H15" s="80">
        <v>8.7947410000000001</v>
      </c>
      <c r="I15" s="80">
        <v>8.9261479999999995</v>
      </c>
      <c r="J15" s="80">
        <v>9.0693950000000001</v>
      </c>
      <c r="K15" s="80">
        <v>9.2090300000000003</v>
      </c>
      <c r="L15" s="80">
        <v>9.4135489999999997</v>
      </c>
      <c r="M15" s="80">
        <v>9.6769660000000002</v>
      </c>
      <c r="N15" s="80">
        <v>9.8797709999999999</v>
      </c>
      <c r="O15" s="80">
        <v>10.242647</v>
      </c>
      <c r="P15" s="80">
        <v>10.307064</v>
      </c>
      <c r="Q15" s="80">
        <v>10.437167000000001</v>
      </c>
      <c r="R15" s="80">
        <v>10.648626</v>
      </c>
      <c r="S15" s="80">
        <v>10.765126</v>
      </c>
      <c r="T15" s="80">
        <v>10.853281000000001</v>
      </c>
      <c r="U15" s="80">
        <v>10.990458</v>
      </c>
      <c r="V15" s="80">
        <v>11.161595999999999</v>
      </c>
      <c r="W15" s="80">
        <v>11.183837</v>
      </c>
      <c r="X15" s="80">
        <v>11.290907000000001</v>
      </c>
      <c r="Y15" s="80">
        <v>11.389704</v>
      </c>
      <c r="Z15" s="80">
        <v>11.448588000000001</v>
      </c>
      <c r="AA15" s="80">
        <v>11.511438999999999</v>
      </c>
      <c r="AB15" s="80">
        <v>11.633391</v>
      </c>
      <c r="AC15" s="80">
        <v>11.690496</v>
      </c>
      <c r="AD15" s="80">
        <v>11.670795</v>
      </c>
      <c r="AE15" s="80">
        <v>11.756205</v>
      </c>
      <c r="AF15" s="80">
        <v>11.7506</v>
      </c>
      <c r="AG15" s="80">
        <v>11.777502</v>
      </c>
      <c r="AH15" s="80">
        <v>11.859650999999999</v>
      </c>
      <c r="AI15" s="80">
        <v>11.842397</v>
      </c>
      <c r="AJ15" s="80">
        <v>11.83466</v>
      </c>
      <c r="AK15" s="81">
        <v>1.0869999999999999E-2</v>
      </c>
    </row>
    <row r="16" spans="1:37" ht="13.5" hidden="1" x14ac:dyDescent="0.35"/>
    <row r="17" spans="1:37" ht="15" hidden="1" customHeight="1" x14ac:dyDescent="0.35">
      <c r="B17" s="79" t="s">
        <v>395</v>
      </c>
    </row>
    <row r="18" spans="1:37" ht="15" hidden="1" customHeight="1" x14ac:dyDescent="0.45">
      <c r="A18" s="60" t="s">
        <v>396</v>
      </c>
      <c r="B18" s="82" t="s">
        <v>397</v>
      </c>
      <c r="C18" s="83">
        <v>9.5472789999999996</v>
      </c>
      <c r="D18" s="83">
        <v>10.190569</v>
      </c>
      <c r="E18" s="83">
        <v>10.438098999999999</v>
      </c>
      <c r="F18" s="83">
        <v>10.790193</v>
      </c>
      <c r="G18" s="83">
        <v>10.983091</v>
      </c>
      <c r="H18" s="83">
        <v>11.172456</v>
      </c>
      <c r="I18" s="83">
        <v>11.40348</v>
      </c>
      <c r="J18" s="83">
        <v>11.628451</v>
      </c>
      <c r="K18" s="83">
        <v>11.844325</v>
      </c>
      <c r="L18" s="83">
        <v>12.064339</v>
      </c>
      <c r="M18" s="83">
        <v>12.289833</v>
      </c>
      <c r="N18" s="83">
        <v>12.496699</v>
      </c>
      <c r="O18" s="83">
        <v>12.729668</v>
      </c>
      <c r="P18" s="83">
        <v>12.895953</v>
      </c>
      <c r="Q18" s="83">
        <v>13.069399000000001</v>
      </c>
      <c r="R18" s="83">
        <v>13.251818999999999</v>
      </c>
      <c r="S18" s="83">
        <v>13.410335999999999</v>
      </c>
      <c r="T18" s="83">
        <v>13.557912</v>
      </c>
      <c r="U18" s="83">
        <v>13.711077</v>
      </c>
      <c r="V18" s="83">
        <v>13.864549999999999</v>
      </c>
      <c r="W18" s="83">
        <v>13.983489000000001</v>
      </c>
      <c r="X18" s="83">
        <v>14.114743000000001</v>
      </c>
      <c r="Y18" s="83">
        <v>14.239988</v>
      </c>
      <c r="Z18" s="83">
        <v>14.352982000000001</v>
      </c>
      <c r="AA18" s="83">
        <v>14.462063000000001</v>
      </c>
      <c r="AB18" s="83">
        <v>14.579583</v>
      </c>
      <c r="AC18" s="83">
        <v>14.680387</v>
      </c>
      <c r="AD18" s="83">
        <v>14.762219999999999</v>
      </c>
      <c r="AE18" s="83">
        <v>14.861527000000001</v>
      </c>
      <c r="AF18" s="83">
        <v>14.939385</v>
      </c>
      <c r="AG18" s="83">
        <v>15.020659999999999</v>
      </c>
      <c r="AH18" s="83">
        <v>15.10899</v>
      </c>
      <c r="AI18" s="83">
        <v>15.175922999999999</v>
      </c>
      <c r="AJ18" s="83">
        <v>15.242027999999999</v>
      </c>
      <c r="AK18" s="84">
        <v>1.2661E-2</v>
      </c>
    </row>
    <row r="19" spans="1:37" ht="15" hidden="1" customHeight="1" x14ac:dyDescent="0.45">
      <c r="A19" s="60" t="s">
        <v>398</v>
      </c>
      <c r="B19" s="82" t="s">
        <v>399</v>
      </c>
      <c r="C19" s="83">
        <v>10.445128</v>
      </c>
      <c r="D19" s="83">
        <v>11.853942999999999</v>
      </c>
      <c r="E19" s="83">
        <v>12.737541999999999</v>
      </c>
      <c r="F19" s="83">
        <v>13.383433</v>
      </c>
      <c r="G19" s="83">
        <v>13.826231</v>
      </c>
      <c r="H19" s="83">
        <v>14.16826</v>
      </c>
      <c r="I19" s="83">
        <v>14.458601</v>
      </c>
      <c r="J19" s="83">
        <v>14.709557999999999</v>
      </c>
      <c r="K19" s="83">
        <v>14.935437</v>
      </c>
      <c r="L19" s="83">
        <v>15.148963999999999</v>
      </c>
      <c r="M19" s="83">
        <v>15.356094000000001</v>
      </c>
      <c r="N19" s="83">
        <v>15.554306</v>
      </c>
      <c r="O19" s="83">
        <v>15.756933</v>
      </c>
      <c r="P19" s="83">
        <v>15.942156000000001</v>
      </c>
      <c r="Q19" s="83">
        <v>16.129266999999999</v>
      </c>
      <c r="R19" s="83">
        <v>16.319327999999999</v>
      </c>
      <c r="S19" s="83">
        <v>16.504269000000001</v>
      </c>
      <c r="T19" s="83">
        <v>16.687474999999999</v>
      </c>
      <c r="U19" s="83">
        <v>16.873083000000001</v>
      </c>
      <c r="V19" s="83">
        <v>17.059958999999999</v>
      </c>
      <c r="W19" s="83">
        <v>17.239343999999999</v>
      </c>
      <c r="X19" s="83">
        <v>17.422947000000001</v>
      </c>
      <c r="Y19" s="83">
        <v>17.606134000000001</v>
      </c>
      <c r="Z19" s="83">
        <v>17.787306000000001</v>
      </c>
      <c r="AA19" s="83">
        <v>17.968565000000002</v>
      </c>
      <c r="AB19" s="83">
        <v>18.152902999999998</v>
      </c>
      <c r="AC19" s="83">
        <v>18.333981000000001</v>
      </c>
      <c r="AD19" s="83">
        <v>18.511208</v>
      </c>
      <c r="AE19" s="83">
        <v>18.693680000000001</v>
      </c>
      <c r="AF19" s="83">
        <v>18.871608999999999</v>
      </c>
      <c r="AG19" s="83">
        <v>19.051179999999999</v>
      </c>
      <c r="AH19" s="83">
        <v>19.233357999999999</v>
      </c>
      <c r="AI19" s="83">
        <v>19.410834999999999</v>
      </c>
      <c r="AJ19" s="83">
        <v>19.588753000000001</v>
      </c>
      <c r="AK19" s="84">
        <v>1.5821000000000002E-2</v>
      </c>
    </row>
    <row r="20" spans="1:37" ht="15" hidden="1" customHeight="1" x14ac:dyDescent="0.45">
      <c r="A20" s="60" t="s">
        <v>400</v>
      </c>
      <c r="B20" s="82" t="s">
        <v>401</v>
      </c>
      <c r="C20" s="83">
        <v>10.445128</v>
      </c>
      <c r="D20" s="83">
        <v>11.853942999999999</v>
      </c>
      <c r="E20" s="83">
        <v>12.737541999999999</v>
      </c>
      <c r="F20" s="83">
        <v>13.383433</v>
      </c>
      <c r="G20" s="83">
        <v>13.826231</v>
      </c>
      <c r="H20" s="83">
        <v>14.16826</v>
      </c>
      <c r="I20" s="83">
        <v>14.458601</v>
      </c>
      <c r="J20" s="83">
        <v>14.709557999999999</v>
      </c>
      <c r="K20" s="83">
        <v>14.935437</v>
      </c>
      <c r="L20" s="83">
        <v>15.148963999999999</v>
      </c>
      <c r="M20" s="83">
        <v>15.356094000000001</v>
      </c>
      <c r="N20" s="83">
        <v>15.554306</v>
      </c>
      <c r="O20" s="83">
        <v>15.756933</v>
      </c>
      <c r="P20" s="83">
        <v>15.942156000000001</v>
      </c>
      <c r="Q20" s="83">
        <v>16.129266999999999</v>
      </c>
      <c r="R20" s="83">
        <v>16.319327999999999</v>
      </c>
      <c r="S20" s="83">
        <v>16.504269000000001</v>
      </c>
      <c r="T20" s="83">
        <v>16.687474999999999</v>
      </c>
      <c r="U20" s="83">
        <v>16.873083000000001</v>
      </c>
      <c r="V20" s="83">
        <v>17.059958999999999</v>
      </c>
      <c r="W20" s="83">
        <v>17.239343999999999</v>
      </c>
      <c r="X20" s="83">
        <v>17.422947000000001</v>
      </c>
      <c r="Y20" s="83">
        <v>17.606134000000001</v>
      </c>
      <c r="Z20" s="83">
        <v>17.787306000000001</v>
      </c>
      <c r="AA20" s="83">
        <v>17.968565000000002</v>
      </c>
      <c r="AB20" s="83">
        <v>18.152902999999998</v>
      </c>
      <c r="AC20" s="83">
        <v>18.333981000000001</v>
      </c>
      <c r="AD20" s="83">
        <v>18.511208</v>
      </c>
      <c r="AE20" s="83">
        <v>18.693680000000001</v>
      </c>
      <c r="AF20" s="83">
        <v>18.871608999999999</v>
      </c>
      <c r="AG20" s="83">
        <v>19.051179999999999</v>
      </c>
      <c r="AH20" s="83">
        <v>19.233357999999999</v>
      </c>
      <c r="AI20" s="83">
        <v>19.410834999999999</v>
      </c>
      <c r="AJ20" s="83">
        <v>19.588753000000001</v>
      </c>
      <c r="AK20" s="84">
        <v>1.5821000000000002E-2</v>
      </c>
    </row>
    <row r="21" spans="1:37" ht="15.75" hidden="1" customHeight="1" x14ac:dyDescent="0.35"/>
    <row r="22" spans="1:37" ht="15" hidden="1" customHeight="1" x14ac:dyDescent="0.35">
      <c r="B22" s="79" t="s">
        <v>402</v>
      </c>
    </row>
    <row r="23" spans="1:37" ht="15" hidden="1" customHeight="1" x14ac:dyDescent="0.45">
      <c r="A23" s="60" t="s">
        <v>403</v>
      </c>
      <c r="B23" s="82" t="s">
        <v>404</v>
      </c>
      <c r="C23" s="85">
        <v>0.84860100000000005</v>
      </c>
      <c r="D23" s="85">
        <v>0.85141299999999998</v>
      </c>
      <c r="E23" s="85">
        <v>0.85378500000000002</v>
      </c>
      <c r="F23" s="85">
        <v>0.85582800000000003</v>
      </c>
      <c r="G23" s="85">
        <v>0.857622</v>
      </c>
      <c r="H23" s="85">
        <v>0.85920099999999999</v>
      </c>
      <c r="I23" s="85">
        <v>0.86059399999999997</v>
      </c>
      <c r="J23" s="85">
        <v>0.86182599999999998</v>
      </c>
      <c r="K23" s="85">
        <v>0.86291799999999996</v>
      </c>
      <c r="L23" s="85">
        <v>0.86388900000000002</v>
      </c>
      <c r="M23" s="85">
        <v>0.86475400000000002</v>
      </c>
      <c r="N23" s="85">
        <v>0.86552799999999996</v>
      </c>
      <c r="O23" s="85">
        <v>0.86622200000000005</v>
      </c>
      <c r="P23" s="85">
        <v>0.86684600000000001</v>
      </c>
      <c r="Q23" s="85">
        <v>0.86740700000000004</v>
      </c>
      <c r="R23" s="85">
        <v>0.86791399999999996</v>
      </c>
      <c r="S23" s="85">
        <v>0.86837500000000001</v>
      </c>
      <c r="T23" s="85">
        <v>0.86879499999999998</v>
      </c>
      <c r="U23" s="85">
        <v>0.86917900000000003</v>
      </c>
      <c r="V23" s="85">
        <v>0.86953000000000003</v>
      </c>
      <c r="W23" s="85">
        <v>0.86985400000000002</v>
      </c>
      <c r="X23" s="85">
        <v>0.87015200000000004</v>
      </c>
      <c r="Y23" s="85">
        <v>0.87044999999999995</v>
      </c>
      <c r="Z23" s="85">
        <v>0.870749</v>
      </c>
      <c r="AA23" s="85">
        <v>0.87104800000000004</v>
      </c>
      <c r="AB23" s="85">
        <v>0.87134599999999995</v>
      </c>
      <c r="AC23" s="85">
        <v>0.871645</v>
      </c>
      <c r="AD23" s="85">
        <v>0.87194400000000005</v>
      </c>
      <c r="AE23" s="85">
        <v>0.87224299999999999</v>
      </c>
      <c r="AF23" s="85">
        <v>0.87254200000000004</v>
      </c>
      <c r="AG23" s="85">
        <v>0.87284200000000001</v>
      </c>
      <c r="AH23" s="85">
        <v>0.87314099999999994</v>
      </c>
      <c r="AI23" s="85">
        <v>0.87343999999999999</v>
      </c>
      <c r="AJ23" s="85">
        <v>0.87343999999999999</v>
      </c>
      <c r="AK23" s="84">
        <v>7.9799999999999999E-4</v>
      </c>
    </row>
    <row r="24" spans="1:37" ht="15" hidden="1" customHeight="1" x14ac:dyDescent="0.45">
      <c r="A24" s="60" t="s">
        <v>405</v>
      </c>
      <c r="B24" s="82" t="s">
        <v>406</v>
      </c>
      <c r="C24" s="85">
        <v>0.81303400000000003</v>
      </c>
      <c r="D24" s="85">
        <v>0.81323199999999995</v>
      </c>
      <c r="E24" s="85">
        <v>0.81311199999999995</v>
      </c>
      <c r="F24" s="85">
        <v>0.81307600000000002</v>
      </c>
      <c r="G24" s="85">
        <v>0.813083</v>
      </c>
      <c r="H24" s="85">
        <v>0.81312300000000004</v>
      </c>
      <c r="I24" s="85">
        <v>0.81317799999999996</v>
      </c>
      <c r="J24" s="85">
        <v>0.81324399999999997</v>
      </c>
      <c r="K24" s="85">
        <v>0.81331399999999998</v>
      </c>
      <c r="L24" s="85">
        <v>0.81339399999999995</v>
      </c>
      <c r="M24" s="85">
        <v>0.81347499999999995</v>
      </c>
      <c r="N24" s="85">
        <v>0.81355</v>
      </c>
      <c r="O24" s="85">
        <v>0.81362500000000004</v>
      </c>
      <c r="P24" s="85">
        <v>0.81369899999999995</v>
      </c>
      <c r="Q24" s="85">
        <v>0.81377200000000005</v>
      </c>
      <c r="R24" s="85">
        <v>0.81384599999999996</v>
      </c>
      <c r="S24" s="85">
        <v>0.81391999999999998</v>
      </c>
      <c r="T24" s="85">
        <v>0.81399299999999997</v>
      </c>
      <c r="U24" s="85">
        <v>0.81406599999999996</v>
      </c>
      <c r="V24" s="85">
        <v>0.81413899999999995</v>
      </c>
      <c r="W24" s="85">
        <v>0.81421100000000002</v>
      </c>
      <c r="X24" s="85">
        <v>0.81428199999999995</v>
      </c>
      <c r="Y24" s="85">
        <v>0.81435299999999999</v>
      </c>
      <c r="Z24" s="85">
        <v>0.81442499999999995</v>
      </c>
      <c r="AA24" s="85">
        <v>0.814496</v>
      </c>
      <c r="AB24" s="85">
        <v>0.81456700000000004</v>
      </c>
      <c r="AC24" s="85">
        <v>0.81463799999999997</v>
      </c>
      <c r="AD24" s="85">
        <v>0.81471000000000005</v>
      </c>
      <c r="AE24" s="85">
        <v>0.81478099999999998</v>
      </c>
      <c r="AF24" s="85">
        <v>0.81485200000000002</v>
      </c>
      <c r="AG24" s="85">
        <v>0.81492399999999998</v>
      </c>
      <c r="AH24" s="85">
        <v>0.81499500000000002</v>
      </c>
      <c r="AI24" s="85">
        <v>0.81506599999999996</v>
      </c>
      <c r="AJ24" s="85">
        <v>0.81506599999999996</v>
      </c>
      <c r="AK24" s="84">
        <v>6.9999999999999994E-5</v>
      </c>
    </row>
    <row r="25" spans="1:37" ht="15.75" hidden="1" customHeight="1" x14ac:dyDescent="0.35"/>
    <row r="26" spans="1:37" ht="15" hidden="1" customHeight="1" x14ac:dyDescent="0.35">
      <c r="B26" s="79" t="s">
        <v>407</v>
      </c>
    </row>
    <row r="27" spans="1:37" ht="15" hidden="1" customHeight="1" x14ac:dyDescent="0.35">
      <c r="B27" s="79" t="s">
        <v>408</v>
      </c>
    </row>
    <row r="28" spans="1:37" ht="15" hidden="1" customHeight="1" x14ac:dyDescent="0.45">
      <c r="A28" s="60" t="s">
        <v>409</v>
      </c>
      <c r="B28" s="82" t="s">
        <v>410</v>
      </c>
      <c r="C28" s="86">
        <v>325.915863</v>
      </c>
      <c r="D28" s="86">
        <v>328.36496</v>
      </c>
      <c r="E28" s="86">
        <v>330.70339999999999</v>
      </c>
      <c r="F28" s="86">
        <v>333.052032</v>
      </c>
      <c r="G28" s="86">
        <v>335.38943499999999</v>
      </c>
      <c r="H28" s="86">
        <v>337.71182299999998</v>
      </c>
      <c r="I28" s="86">
        <v>340.01290899999998</v>
      </c>
      <c r="J28" s="86">
        <v>342.28939800000001</v>
      </c>
      <c r="K28" s="86">
        <v>344.53961199999998</v>
      </c>
      <c r="L28" s="86">
        <v>346.76464800000002</v>
      </c>
      <c r="M28" s="86">
        <v>348.957245</v>
      </c>
      <c r="N28" s="86">
        <v>351.11312900000001</v>
      </c>
      <c r="O28" s="86">
        <v>353.227936</v>
      </c>
      <c r="P28" s="86">
        <v>355.29925500000002</v>
      </c>
      <c r="Q28" s="86">
        <v>357.32492100000002</v>
      </c>
      <c r="R28" s="86">
        <v>359.30371100000002</v>
      </c>
      <c r="S28" s="86">
        <v>361.23538200000002</v>
      </c>
      <c r="T28" s="86">
        <v>363.120361</v>
      </c>
      <c r="U28" s="86">
        <v>364.95953400000002</v>
      </c>
      <c r="V28" s="86">
        <v>366.75424199999998</v>
      </c>
      <c r="W28" s="86">
        <v>368.506348</v>
      </c>
      <c r="X28" s="86">
        <v>370.21768200000002</v>
      </c>
      <c r="Y28" s="86">
        <v>371.890625</v>
      </c>
      <c r="Z28" s="86">
        <v>373.52771000000001</v>
      </c>
      <c r="AA28" s="86">
        <v>375.13192700000002</v>
      </c>
      <c r="AB28" s="86">
        <v>376.70654300000001</v>
      </c>
      <c r="AC28" s="86">
        <v>378.25518799999998</v>
      </c>
      <c r="AD28" s="86">
        <v>379.78213499999998</v>
      </c>
      <c r="AE28" s="86">
        <v>381.292145</v>
      </c>
      <c r="AF28" s="86">
        <v>382.78964200000001</v>
      </c>
      <c r="AG28" s="86">
        <v>384.27773999999999</v>
      </c>
      <c r="AH28" s="86">
        <v>385.76049799999998</v>
      </c>
      <c r="AI28" s="86">
        <v>387.24206500000003</v>
      </c>
      <c r="AJ28" s="86">
        <v>388.72586100000001</v>
      </c>
      <c r="AK28" s="84">
        <v>5.287E-3</v>
      </c>
    </row>
    <row r="29" spans="1:37" ht="15" hidden="1" customHeight="1" x14ac:dyDescent="0.45">
      <c r="A29" s="60" t="s">
        <v>411</v>
      </c>
      <c r="B29" s="82" t="s">
        <v>412</v>
      </c>
      <c r="C29" s="86">
        <v>36.635300000000001</v>
      </c>
      <c r="D29" s="86">
        <v>37.020499999999998</v>
      </c>
      <c r="E29" s="86">
        <v>37.376499000000003</v>
      </c>
      <c r="F29" s="86">
        <v>37.731200999999999</v>
      </c>
      <c r="G29" s="86">
        <v>38.084301000000004</v>
      </c>
      <c r="H29" s="86">
        <v>38.435600000000001</v>
      </c>
      <c r="I29" s="86">
        <v>38.785702000000001</v>
      </c>
      <c r="J29" s="86">
        <v>39.134300000000003</v>
      </c>
      <c r="K29" s="86">
        <v>39.480801</v>
      </c>
      <c r="L29" s="86">
        <v>39.824500999999998</v>
      </c>
      <c r="M29" s="86">
        <v>40.164901999999998</v>
      </c>
      <c r="N29" s="86">
        <v>40.501499000000003</v>
      </c>
      <c r="O29" s="86">
        <v>40.833697999999998</v>
      </c>
      <c r="P29" s="86">
        <v>41.161301000000002</v>
      </c>
      <c r="Q29" s="86">
        <v>41.484000999999999</v>
      </c>
      <c r="R29" s="86">
        <v>41.8018</v>
      </c>
      <c r="S29" s="86">
        <v>42.114699999999999</v>
      </c>
      <c r="T29" s="86">
        <v>42.423000000000002</v>
      </c>
      <c r="U29" s="86">
        <v>42.727001000000001</v>
      </c>
      <c r="V29" s="86">
        <v>43.027000000000001</v>
      </c>
      <c r="W29" s="86">
        <v>43.323501999999998</v>
      </c>
      <c r="X29" s="86">
        <v>43.617001000000002</v>
      </c>
      <c r="Y29" s="86">
        <v>43.907699999999998</v>
      </c>
      <c r="Z29" s="86">
        <v>44.196201000000002</v>
      </c>
      <c r="AA29" s="86">
        <v>44.482700000000001</v>
      </c>
      <c r="AB29" s="86">
        <v>44.767798999999997</v>
      </c>
      <c r="AC29" s="86">
        <v>45.051498000000002</v>
      </c>
      <c r="AD29" s="86">
        <v>45.334301000000004</v>
      </c>
      <c r="AE29" s="86">
        <v>45.616501</v>
      </c>
      <c r="AF29" s="86">
        <v>45.898398999999998</v>
      </c>
      <c r="AG29" s="86">
        <v>46.180301999999998</v>
      </c>
      <c r="AH29" s="86">
        <v>46.462600999999999</v>
      </c>
      <c r="AI29" s="86">
        <v>46.745601999999998</v>
      </c>
      <c r="AJ29" s="86">
        <v>46.926898999999999</v>
      </c>
      <c r="AK29" s="84">
        <v>7.437E-3</v>
      </c>
    </row>
    <row r="30" spans="1:37" ht="15" hidden="1" customHeight="1" x14ac:dyDescent="0.45">
      <c r="A30" s="60" t="s">
        <v>413</v>
      </c>
      <c r="B30" s="82" t="s">
        <v>414</v>
      </c>
      <c r="C30" s="86">
        <v>218.51828</v>
      </c>
      <c r="D30" s="86">
        <v>220.92337000000001</v>
      </c>
      <c r="E30" s="86">
        <v>223.293015</v>
      </c>
      <c r="F30" s="86">
        <v>225.624481</v>
      </c>
      <c r="G30" s="86">
        <v>227.87544299999999</v>
      </c>
      <c r="H30" s="86">
        <v>230.09162900000001</v>
      </c>
      <c r="I30" s="86">
        <v>232.270309</v>
      </c>
      <c r="J30" s="86">
        <v>234.408401</v>
      </c>
      <c r="K30" s="86">
        <v>236.50340299999999</v>
      </c>
      <c r="L30" s="86">
        <v>238.50779700000001</v>
      </c>
      <c r="M30" s="86">
        <v>240.471542</v>
      </c>
      <c r="N30" s="86">
        <v>242.39334099999999</v>
      </c>
      <c r="O30" s="86">
        <v>244.27140800000001</v>
      </c>
      <c r="P30" s="86">
        <v>246.104401</v>
      </c>
      <c r="Q30" s="86">
        <v>247.83586099999999</v>
      </c>
      <c r="R30" s="86">
        <v>249.523087</v>
      </c>
      <c r="S30" s="86">
        <v>251.166214</v>
      </c>
      <c r="T30" s="86">
        <v>252.76554899999999</v>
      </c>
      <c r="U30" s="86">
        <v>254.32131999999999</v>
      </c>
      <c r="V30" s="86">
        <v>255.77548200000001</v>
      </c>
      <c r="W30" s="86">
        <v>257.18585200000001</v>
      </c>
      <c r="X30" s="86">
        <v>258.55242900000002</v>
      </c>
      <c r="Y30" s="86">
        <v>259.875519</v>
      </c>
      <c r="Z30" s="86">
        <v>261.15564000000001</v>
      </c>
      <c r="AA30" s="86">
        <v>262.33441199999999</v>
      </c>
      <c r="AB30" s="86">
        <v>263.470032</v>
      </c>
      <c r="AC30" s="86">
        <v>264.56213400000001</v>
      </c>
      <c r="AD30" s="86">
        <v>265.61059599999999</v>
      </c>
      <c r="AE30" s="86">
        <v>266.61239599999999</v>
      </c>
      <c r="AF30" s="86">
        <v>267.49368299999998</v>
      </c>
      <c r="AG30" s="86">
        <v>268.31723</v>
      </c>
      <c r="AH30" s="86">
        <v>269.10873400000003</v>
      </c>
      <c r="AI30" s="86">
        <v>269.89547700000003</v>
      </c>
      <c r="AJ30" s="86">
        <v>270.69632000000001</v>
      </c>
      <c r="AK30" s="84">
        <v>6.3699999999999998E-3</v>
      </c>
    </row>
    <row r="31" spans="1:37" ht="15" hidden="1" customHeight="1" x14ac:dyDescent="0.45">
      <c r="A31" s="60" t="s">
        <v>415</v>
      </c>
      <c r="B31" s="82" t="s">
        <v>416</v>
      </c>
      <c r="C31" s="86">
        <v>424.07015999999999</v>
      </c>
      <c r="D31" s="86">
        <v>427.80148300000002</v>
      </c>
      <c r="E31" s="86">
        <v>431.45648199999999</v>
      </c>
      <c r="F31" s="86">
        <v>435.03106700000001</v>
      </c>
      <c r="G31" s="86">
        <v>438.42877199999998</v>
      </c>
      <c r="H31" s="86">
        <v>441.74908399999998</v>
      </c>
      <c r="I31" s="86">
        <v>444.99130200000002</v>
      </c>
      <c r="J31" s="86">
        <v>448.15499899999998</v>
      </c>
      <c r="K31" s="86">
        <v>451.23928799999999</v>
      </c>
      <c r="L31" s="86">
        <v>454.13662699999998</v>
      </c>
      <c r="M31" s="86">
        <v>456.95474200000001</v>
      </c>
      <c r="N31" s="86">
        <v>459.69357300000001</v>
      </c>
      <c r="O31" s="86">
        <v>462.353363</v>
      </c>
      <c r="P31" s="86">
        <v>464.93392899999998</v>
      </c>
      <c r="Q31" s="86">
        <v>467.31066900000002</v>
      </c>
      <c r="R31" s="86">
        <v>469.60745200000002</v>
      </c>
      <c r="S31" s="86">
        <v>471.82504299999999</v>
      </c>
      <c r="T31" s="86">
        <v>473.96469100000002</v>
      </c>
      <c r="U31" s="86">
        <v>476.02716099999998</v>
      </c>
      <c r="V31" s="86">
        <v>477.88455199999999</v>
      </c>
      <c r="W31" s="86">
        <v>479.66339099999999</v>
      </c>
      <c r="X31" s="86">
        <v>481.36468500000001</v>
      </c>
      <c r="Y31" s="86">
        <v>482.99035600000002</v>
      </c>
      <c r="Z31" s="86">
        <v>484.54113799999999</v>
      </c>
      <c r="AA31" s="86">
        <v>485.88729899999998</v>
      </c>
      <c r="AB31" s="86">
        <v>487.15609699999999</v>
      </c>
      <c r="AC31" s="86">
        <v>488.35095200000001</v>
      </c>
      <c r="AD31" s="86">
        <v>489.47482300000001</v>
      </c>
      <c r="AE31" s="86">
        <v>490.526276</v>
      </c>
      <c r="AF31" s="86">
        <v>491.35308800000001</v>
      </c>
      <c r="AG31" s="86">
        <v>492.08837899999997</v>
      </c>
      <c r="AH31" s="86">
        <v>492.77105699999998</v>
      </c>
      <c r="AI31" s="86">
        <v>493.44274899999999</v>
      </c>
      <c r="AJ31" s="86">
        <v>494.13211100000001</v>
      </c>
      <c r="AK31" s="84">
        <v>4.5149999999999999E-3</v>
      </c>
    </row>
    <row r="32" spans="1:37" ht="15" hidden="1" customHeight="1" x14ac:dyDescent="0.45">
      <c r="A32" s="60" t="s">
        <v>417</v>
      </c>
      <c r="B32" s="82" t="s">
        <v>418</v>
      </c>
      <c r="C32" s="86">
        <v>634.20495600000004</v>
      </c>
      <c r="D32" s="86">
        <v>636.79425000000003</v>
      </c>
      <c r="E32" s="86">
        <v>639.06109600000002</v>
      </c>
      <c r="F32" s="86">
        <v>641.00024399999995</v>
      </c>
      <c r="G32" s="86">
        <v>642.56573500000002</v>
      </c>
      <c r="H32" s="86">
        <v>643.83770800000002</v>
      </c>
      <c r="I32" s="86">
        <v>644.94006300000001</v>
      </c>
      <c r="J32" s="86">
        <v>645.94451900000001</v>
      </c>
      <c r="K32" s="86">
        <v>646.94030799999996</v>
      </c>
      <c r="L32" s="86">
        <v>647.87536599999999</v>
      </c>
      <c r="M32" s="86">
        <v>648.75286900000003</v>
      </c>
      <c r="N32" s="86">
        <v>649.57720900000004</v>
      </c>
      <c r="O32" s="86">
        <v>650.34802200000001</v>
      </c>
      <c r="P32" s="86">
        <v>651.09234600000002</v>
      </c>
      <c r="Q32" s="86">
        <v>651.77179000000001</v>
      </c>
      <c r="R32" s="86">
        <v>652.40765399999998</v>
      </c>
      <c r="S32" s="86">
        <v>652.98724400000003</v>
      </c>
      <c r="T32" s="86">
        <v>653.49932899999999</v>
      </c>
      <c r="U32" s="86">
        <v>653.93969700000002</v>
      </c>
      <c r="V32" s="86">
        <v>654.30737299999998</v>
      </c>
      <c r="W32" s="86">
        <v>654.60601799999995</v>
      </c>
      <c r="X32" s="86">
        <v>654.83569299999999</v>
      </c>
      <c r="Y32" s="86">
        <v>654.99517800000001</v>
      </c>
      <c r="Z32" s="86">
        <v>655.07330300000001</v>
      </c>
      <c r="AA32" s="86">
        <v>655.07141100000001</v>
      </c>
      <c r="AB32" s="86">
        <v>655.00683600000002</v>
      </c>
      <c r="AC32" s="86">
        <v>654.84973100000002</v>
      </c>
      <c r="AD32" s="86">
        <v>654.60833700000001</v>
      </c>
      <c r="AE32" s="86">
        <v>654.27923599999997</v>
      </c>
      <c r="AF32" s="86">
        <v>653.82940699999995</v>
      </c>
      <c r="AG32" s="86">
        <v>653.30267300000003</v>
      </c>
      <c r="AH32" s="86">
        <v>652.68481399999996</v>
      </c>
      <c r="AI32" s="86">
        <v>652.01037599999995</v>
      </c>
      <c r="AJ32" s="86">
        <v>651.27984600000002</v>
      </c>
      <c r="AK32" s="84">
        <v>7.0299999999999996E-4</v>
      </c>
    </row>
    <row r="33" spans="1:37" ht="15" hidden="1" customHeight="1" x14ac:dyDescent="0.45">
      <c r="A33" s="60" t="s">
        <v>419</v>
      </c>
      <c r="B33" s="82" t="s">
        <v>420</v>
      </c>
      <c r="C33" s="86">
        <v>1235.5729980000001</v>
      </c>
      <c r="D33" s="86">
        <v>1265.0469969999999</v>
      </c>
      <c r="E33" s="86">
        <v>1294.498047</v>
      </c>
      <c r="F33" s="86">
        <v>1323.9239500000001</v>
      </c>
      <c r="G33" s="86">
        <v>1355.1610109999999</v>
      </c>
      <c r="H33" s="86">
        <v>1386.3759769999999</v>
      </c>
      <c r="I33" s="86">
        <v>1417.5660399999999</v>
      </c>
      <c r="J33" s="86">
        <v>1448.730957</v>
      </c>
      <c r="K33" s="86">
        <v>1479.8680420000001</v>
      </c>
      <c r="L33" s="86">
        <v>1512.948975</v>
      </c>
      <c r="M33" s="86">
        <v>1546.001953</v>
      </c>
      <c r="N33" s="86">
        <v>1579.0310059999999</v>
      </c>
      <c r="O33" s="86">
        <v>1612.0419919999999</v>
      </c>
      <c r="P33" s="86">
        <v>1645.0389399999999</v>
      </c>
      <c r="Q33" s="86">
        <v>1680.089966</v>
      </c>
      <c r="R33" s="86">
        <v>1715.123047</v>
      </c>
      <c r="S33" s="86">
        <v>1750.139038</v>
      </c>
      <c r="T33" s="86">
        <v>1785.140991</v>
      </c>
      <c r="U33" s="86">
        <v>1820.1290280000001</v>
      </c>
      <c r="V33" s="86">
        <v>1856.9279790000001</v>
      </c>
      <c r="W33" s="86">
        <v>1893.713013</v>
      </c>
      <c r="X33" s="86">
        <v>1930.4830320000001</v>
      </c>
      <c r="Y33" s="86">
        <v>1967.239014</v>
      </c>
      <c r="Z33" s="86">
        <v>2003.979004</v>
      </c>
      <c r="AA33" s="86">
        <v>2041.9799800000001</v>
      </c>
      <c r="AB33" s="86">
        <v>2079.9670409999999</v>
      </c>
      <c r="AC33" s="86">
        <v>2117.9379880000001</v>
      </c>
      <c r="AD33" s="86">
        <v>2155.8930660000001</v>
      </c>
      <c r="AE33" s="86">
        <v>2193.8278810000002</v>
      </c>
      <c r="AF33" s="86">
        <v>2232.468018</v>
      </c>
      <c r="AG33" s="86">
        <v>2271.0839839999999</v>
      </c>
      <c r="AH33" s="86">
        <v>2309.6879880000001</v>
      </c>
      <c r="AI33" s="86">
        <v>2348.2919919999999</v>
      </c>
      <c r="AJ33" s="86">
        <v>2386.906982</v>
      </c>
      <c r="AK33" s="84">
        <v>2.0038E-2</v>
      </c>
    </row>
    <row r="34" spans="1:37" ht="15" hidden="1" customHeight="1" x14ac:dyDescent="0.45">
      <c r="A34" s="60" t="s">
        <v>421</v>
      </c>
      <c r="B34" s="82" t="s">
        <v>422</v>
      </c>
      <c r="C34" s="86">
        <v>239.819107</v>
      </c>
      <c r="D34" s="86">
        <v>243.62600699999999</v>
      </c>
      <c r="E34" s="86">
        <v>247.463303</v>
      </c>
      <c r="F34" s="86">
        <v>251.356506</v>
      </c>
      <c r="G34" s="86">
        <v>254.768494</v>
      </c>
      <c r="H34" s="86">
        <v>258.15121499999998</v>
      </c>
      <c r="I34" s="86">
        <v>261.53381300000001</v>
      </c>
      <c r="J34" s="86">
        <v>264.926086</v>
      </c>
      <c r="K34" s="86">
        <v>268.32888800000001</v>
      </c>
      <c r="L34" s="86">
        <v>271.39761399999998</v>
      </c>
      <c r="M34" s="86">
        <v>274.47820999999999</v>
      </c>
      <c r="N34" s="86">
        <v>277.57089200000001</v>
      </c>
      <c r="O34" s="86">
        <v>280.67208900000003</v>
      </c>
      <c r="P34" s="86">
        <v>283.776093</v>
      </c>
      <c r="Q34" s="86">
        <v>286.64898699999998</v>
      </c>
      <c r="R34" s="86">
        <v>289.528412</v>
      </c>
      <c r="S34" s="86">
        <v>292.41668700000002</v>
      </c>
      <c r="T34" s="86">
        <v>295.31478900000002</v>
      </c>
      <c r="U34" s="86">
        <v>298.21850599999999</v>
      </c>
      <c r="V34" s="86">
        <v>300.96640000000002</v>
      </c>
      <c r="W34" s="86">
        <v>303.72399899999999</v>
      </c>
      <c r="X34" s="86">
        <v>306.48599200000001</v>
      </c>
      <c r="Y34" s="86">
        <v>309.25149499999998</v>
      </c>
      <c r="Z34" s="86">
        <v>312.01901199999998</v>
      </c>
      <c r="AA34" s="86">
        <v>314.64639299999999</v>
      </c>
      <c r="AB34" s="86">
        <v>317.283997</v>
      </c>
      <c r="AC34" s="86">
        <v>319.92990099999997</v>
      </c>
      <c r="AD34" s="86">
        <v>322.58050500000002</v>
      </c>
      <c r="AE34" s="86">
        <v>325.23458900000003</v>
      </c>
      <c r="AF34" s="86">
        <v>327.66778599999998</v>
      </c>
      <c r="AG34" s="86">
        <v>330.10269199999999</v>
      </c>
      <c r="AH34" s="86">
        <v>332.540009</v>
      </c>
      <c r="AI34" s="86">
        <v>334.980591</v>
      </c>
      <c r="AJ34" s="86">
        <v>337.42300399999999</v>
      </c>
      <c r="AK34" s="84">
        <v>1.023E-2</v>
      </c>
    </row>
    <row r="35" spans="1:37" ht="15" hidden="1" customHeight="1" x14ac:dyDescent="0.45">
      <c r="A35" s="60" t="s">
        <v>423</v>
      </c>
      <c r="B35" s="82" t="s">
        <v>424</v>
      </c>
      <c r="C35" s="86">
        <v>283.966949</v>
      </c>
      <c r="D35" s="86">
        <v>284.09274299999998</v>
      </c>
      <c r="E35" s="86">
        <v>284.08569299999999</v>
      </c>
      <c r="F35" s="86">
        <v>284.036743</v>
      </c>
      <c r="G35" s="86">
        <v>283.85732999999999</v>
      </c>
      <c r="H35" s="86">
        <v>283.58648699999998</v>
      </c>
      <c r="I35" s="86">
        <v>283.28619400000002</v>
      </c>
      <c r="J35" s="86">
        <v>282.90820300000001</v>
      </c>
      <c r="K35" s="86">
        <v>282.514771</v>
      </c>
      <c r="L35" s="86">
        <v>281.98602299999999</v>
      </c>
      <c r="M35" s="86">
        <v>281.40417500000001</v>
      </c>
      <c r="N35" s="86">
        <v>280.78417999999999</v>
      </c>
      <c r="O35" s="86">
        <v>280.14111300000002</v>
      </c>
      <c r="P35" s="86">
        <v>279.51861600000001</v>
      </c>
      <c r="Q35" s="86">
        <v>278.81866500000001</v>
      </c>
      <c r="R35" s="86">
        <v>278.09124800000001</v>
      </c>
      <c r="S35" s="86">
        <v>277.35281400000002</v>
      </c>
      <c r="T35" s="86">
        <v>276.62503099999998</v>
      </c>
      <c r="U35" s="86">
        <v>275.92275999999998</v>
      </c>
      <c r="V35" s="86">
        <v>275.22488399999997</v>
      </c>
      <c r="W35" s="86">
        <v>274.53198200000003</v>
      </c>
      <c r="X35" s="86">
        <v>273.85324100000003</v>
      </c>
      <c r="Y35" s="86">
        <v>273.19802900000002</v>
      </c>
      <c r="Z35" s="86">
        <v>272.57278400000001</v>
      </c>
      <c r="AA35" s="86">
        <v>271.965149</v>
      </c>
      <c r="AB35" s="86">
        <v>271.41427599999997</v>
      </c>
      <c r="AC35" s="86">
        <v>270.85751299999998</v>
      </c>
      <c r="AD35" s="86">
        <v>270.31564300000002</v>
      </c>
      <c r="AE35" s="86">
        <v>269.808807</v>
      </c>
      <c r="AF35" s="86">
        <v>269.25894199999999</v>
      </c>
      <c r="AG35" s="86">
        <v>268.75732399999998</v>
      </c>
      <c r="AH35" s="86">
        <v>268.23818999999997</v>
      </c>
      <c r="AI35" s="86">
        <v>267.74749800000001</v>
      </c>
      <c r="AJ35" s="86">
        <v>267.22180200000003</v>
      </c>
      <c r="AK35" s="84">
        <v>-1.9109999999999999E-3</v>
      </c>
    </row>
    <row r="36" spans="1:37" ht="15" hidden="1" customHeight="1" x14ac:dyDescent="0.45">
      <c r="A36" s="60" t="s">
        <v>425</v>
      </c>
      <c r="B36" s="82" t="s">
        <v>426</v>
      </c>
      <c r="C36" s="86">
        <v>1418.9071039999999</v>
      </c>
      <c r="D36" s="86">
        <v>1424.540405</v>
      </c>
      <c r="E36" s="86">
        <v>1429.6586910000001</v>
      </c>
      <c r="F36" s="86">
        <v>1434.1889650000001</v>
      </c>
      <c r="G36" s="86">
        <v>1438.1188959999999</v>
      </c>
      <c r="H36" s="86">
        <v>1441.5008539999999</v>
      </c>
      <c r="I36" s="86">
        <v>1444.3666989999999</v>
      </c>
      <c r="J36" s="86">
        <v>1446.7482910000001</v>
      </c>
      <c r="K36" s="86">
        <v>1448.6674800000001</v>
      </c>
      <c r="L36" s="86">
        <v>1450.0898440000001</v>
      </c>
      <c r="M36" s="86">
        <v>1451.008789</v>
      </c>
      <c r="N36" s="86">
        <v>1451.470581</v>
      </c>
      <c r="O36" s="86">
        <v>1451.520874</v>
      </c>
      <c r="P36" s="86">
        <v>1451.195557</v>
      </c>
      <c r="Q36" s="86">
        <v>1450.4646</v>
      </c>
      <c r="R36" s="86">
        <v>1449.3110349999999</v>
      </c>
      <c r="S36" s="86">
        <v>1447.772217</v>
      </c>
      <c r="T36" s="86">
        <v>1445.8914789999999</v>
      </c>
      <c r="U36" s="86">
        <v>1443.6961670000001</v>
      </c>
      <c r="V36" s="86">
        <v>1441.165039</v>
      </c>
      <c r="W36" s="86">
        <v>1438.2822269999999</v>
      </c>
      <c r="X36" s="86">
        <v>1435.0756839999999</v>
      </c>
      <c r="Y36" s="86">
        <v>1431.5805660000001</v>
      </c>
      <c r="Z36" s="86">
        <v>1427.81897</v>
      </c>
      <c r="AA36" s="86">
        <v>1423.784058</v>
      </c>
      <c r="AB36" s="86">
        <v>1419.461548</v>
      </c>
      <c r="AC36" s="86">
        <v>1414.857544</v>
      </c>
      <c r="AD36" s="86">
        <v>1409.977905</v>
      </c>
      <c r="AE36" s="86">
        <v>1404.8291019999999</v>
      </c>
      <c r="AF36" s="86">
        <v>1399.3945309999999</v>
      </c>
      <c r="AG36" s="86">
        <v>1393.67749</v>
      </c>
      <c r="AH36" s="86">
        <v>1387.6949460000001</v>
      </c>
      <c r="AI36" s="86">
        <v>1381.4664310000001</v>
      </c>
      <c r="AJ36" s="86">
        <v>1375.001221</v>
      </c>
      <c r="AK36" s="84">
        <v>-1.1050000000000001E-3</v>
      </c>
    </row>
    <row r="37" spans="1:37" ht="15" hidden="1" customHeight="1" x14ac:dyDescent="0.45">
      <c r="A37" s="60" t="s">
        <v>427</v>
      </c>
      <c r="B37" s="82" t="s">
        <v>428</v>
      </c>
      <c r="C37" s="86">
        <v>178.44650300000001</v>
      </c>
      <c r="D37" s="86">
        <v>178.325806</v>
      </c>
      <c r="E37" s="86">
        <v>178.16810599999999</v>
      </c>
      <c r="F37" s="86">
        <v>177.97569300000001</v>
      </c>
      <c r="G37" s="86">
        <v>177.74659700000001</v>
      </c>
      <c r="H37" s="86">
        <v>177.47950700000001</v>
      </c>
      <c r="I37" s="86">
        <v>177.17759699999999</v>
      </c>
      <c r="J37" s="86">
        <v>176.84410099999999</v>
      </c>
      <c r="K37" s="86">
        <v>176.48170500000001</v>
      </c>
      <c r="L37" s="86">
        <v>176.08959999999999</v>
      </c>
      <c r="M37" s="86">
        <v>175.66580200000001</v>
      </c>
      <c r="N37" s="86">
        <v>175.21170000000001</v>
      </c>
      <c r="O37" s="86">
        <v>174.72830200000001</v>
      </c>
      <c r="P37" s="86">
        <v>174.21620200000001</v>
      </c>
      <c r="Q37" s="86">
        <v>173.67520099999999</v>
      </c>
      <c r="R37" s="86">
        <v>173.10459900000001</v>
      </c>
      <c r="S37" s="86">
        <v>172.50520299999999</v>
      </c>
      <c r="T37" s="86">
        <v>171.87750199999999</v>
      </c>
      <c r="U37" s="86">
        <v>171.22110000000001</v>
      </c>
      <c r="V37" s="86">
        <v>170.532196</v>
      </c>
      <c r="W37" s="86">
        <v>169.81140099999999</v>
      </c>
      <c r="X37" s="86">
        <v>169.06530799999999</v>
      </c>
      <c r="Y37" s="86">
        <v>168.300995</v>
      </c>
      <c r="Z37" s="86">
        <v>167.52330000000001</v>
      </c>
      <c r="AA37" s="86">
        <v>166.72770700000001</v>
      </c>
      <c r="AB37" s="86">
        <v>165.91149899999999</v>
      </c>
      <c r="AC37" s="86">
        <v>165.08120700000001</v>
      </c>
      <c r="AD37" s="86">
        <v>164.24380500000001</v>
      </c>
      <c r="AE37" s="86">
        <v>163.40490700000001</v>
      </c>
      <c r="AF37" s="86">
        <v>162.5625</v>
      </c>
      <c r="AG37" s="86">
        <v>161.71319600000001</v>
      </c>
      <c r="AH37" s="86">
        <v>160.858994</v>
      </c>
      <c r="AI37" s="86">
        <v>160.002106</v>
      </c>
      <c r="AJ37" s="86">
        <v>159.14480599999999</v>
      </c>
      <c r="AK37" s="84">
        <v>-3.5500000000000002E-3</v>
      </c>
    </row>
    <row r="38" spans="1:37" ht="15" hidden="1" customHeight="1" x14ac:dyDescent="0.45">
      <c r="A38" s="60" t="s">
        <v>429</v>
      </c>
      <c r="B38" s="82" t="s">
        <v>430</v>
      </c>
      <c r="C38" s="86">
        <v>715.64404300000001</v>
      </c>
      <c r="D38" s="86">
        <v>724.35430899999994</v>
      </c>
      <c r="E38" s="86">
        <v>732.97448699999995</v>
      </c>
      <c r="F38" s="86">
        <v>741.50860599999999</v>
      </c>
      <c r="G38" s="86">
        <v>749.86358600000005</v>
      </c>
      <c r="H38" s="86">
        <v>758.13366699999995</v>
      </c>
      <c r="I38" s="86">
        <v>766.31182899999999</v>
      </c>
      <c r="J38" s="86">
        <v>774.38922100000002</v>
      </c>
      <c r="K38" s="86">
        <v>782.36169400000006</v>
      </c>
      <c r="L38" s="86">
        <v>789.92394999999999</v>
      </c>
      <c r="M38" s="86">
        <v>797.39141800000004</v>
      </c>
      <c r="N38" s="86">
        <v>804.75280799999996</v>
      </c>
      <c r="O38" s="86">
        <v>811.996216</v>
      </c>
      <c r="P38" s="86">
        <v>819.10772699999995</v>
      </c>
      <c r="Q38" s="86">
        <v>825.83727999999996</v>
      </c>
      <c r="R38" s="86">
        <v>832.45422399999995</v>
      </c>
      <c r="S38" s="86">
        <v>838.95288100000005</v>
      </c>
      <c r="T38" s="86">
        <v>845.31176800000003</v>
      </c>
      <c r="U38" s="86">
        <v>851.52978499999995</v>
      </c>
      <c r="V38" s="86">
        <v>857.43316700000003</v>
      </c>
      <c r="W38" s="86">
        <v>863.20739700000001</v>
      </c>
      <c r="X38" s="86">
        <v>868.84320100000002</v>
      </c>
      <c r="Y38" s="86">
        <v>874.34875499999998</v>
      </c>
      <c r="Z38" s="86">
        <v>879.73638900000003</v>
      </c>
      <c r="AA38" s="86">
        <v>884.77459699999997</v>
      </c>
      <c r="AB38" s="86">
        <v>889.67962599999998</v>
      </c>
      <c r="AC38" s="86">
        <v>894.45849599999997</v>
      </c>
      <c r="AD38" s="86">
        <v>899.12365699999998</v>
      </c>
      <c r="AE38" s="86">
        <v>903.677368</v>
      </c>
      <c r="AF38" s="86">
        <v>907.769226</v>
      </c>
      <c r="AG38" s="86">
        <v>911.73828100000003</v>
      </c>
      <c r="AH38" s="86">
        <v>915.59722899999997</v>
      </c>
      <c r="AI38" s="86">
        <v>919.35131799999999</v>
      </c>
      <c r="AJ38" s="86">
        <v>922.99926800000003</v>
      </c>
      <c r="AK38" s="84">
        <v>7.6020000000000003E-3</v>
      </c>
    </row>
    <row r="39" spans="1:37" ht="15" hidden="1" customHeight="1" x14ac:dyDescent="0.45">
      <c r="A39" s="60" t="s">
        <v>431</v>
      </c>
      <c r="B39" s="82" t="s">
        <v>432</v>
      </c>
      <c r="C39" s="86">
        <v>1824.3326420000001</v>
      </c>
      <c r="D39" s="86">
        <v>1845.0557859999999</v>
      </c>
      <c r="E39" s="86">
        <v>1865.5031739999999</v>
      </c>
      <c r="F39" s="86">
        <v>1885.6514890000001</v>
      </c>
      <c r="G39" s="86">
        <v>1905.4688719999999</v>
      </c>
      <c r="H39" s="86">
        <v>1925.033813</v>
      </c>
      <c r="I39" s="86">
        <v>1944.293823</v>
      </c>
      <c r="J39" s="86">
        <v>1963.1956789999999</v>
      </c>
      <c r="K39" s="86">
        <v>1981.7017820000001</v>
      </c>
      <c r="L39" s="86">
        <v>1999.6389160000001</v>
      </c>
      <c r="M39" s="86">
        <v>2017.239014</v>
      </c>
      <c r="N39" s="86">
        <v>2034.4454350000001</v>
      </c>
      <c r="O39" s="86">
        <v>2051.1992190000001</v>
      </c>
      <c r="P39" s="86">
        <v>2067.4499510000001</v>
      </c>
      <c r="Q39" s="86">
        <v>2083.0517580000001</v>
      </c>
      <c r="R39" s="86">
        <v>2098.210693</v>
      </c>
      <c r="S39" s="86">
        <v>2112.892578</v>
      </c>
      <c r="T39" s="86">
        <v>2127.0539549999999</v>
      </c>
      <c r="U39" s="86">
        <v>2140.6655270000001</v>
      </c>
      <c r="V39" s="86">
        <v>2153.5974120000001</v>
      </c>
      <c r="W39" s="86">
        <v>2165.9953609999998</v>
      </c>
      <c r="X39" s="86">
        <v>2177.8808589999999</v>
      </c>
      <c r="Y39" s="86">
        <v>2189.2871089999999</v>
      </c>
      <c r="Z39" s="86">
        <v>2200.2438959999999</v>
      </c>
      <c r="AA39" s="86">
        <v>2210.5795899999998</v>
      </c>
      <c r="AB39" s="86">
        <v>2220.4255370000001</v>
      </c>
      <c r="AC39" s="86">
        <v>2229.8122560000002</v>
      </c>
      <c r="AD39" s="86">
        <v>2238.77124</v>
      </c>
      <c r="AE39" s="86">
        <v>2247.3239749999998</v>
      </c>
      <c r="AF39" s="86">
        <v>2255.226807</v>
      </c>
      <c r="AG39" s="86">
        <v>2262.6987300000001</v>
      </c>
      <c r="AH39" s="86">
        <v>2269.7514649999998</v>
      </c>
      <c r="AI39" s="86">
        <v>2276.3969729999999</v>
      </c>
      <c r="AJ39" s="86">
        <v>2282.6401369999999</v>
      </c>
      <c r="AK39" s="84">
        <v>6.6730000000000001E-3</v>
      </c>
    </row>
    <row r="40" spans="1:37" ht="15" hidden="1" customHeight="1" x14ac:dyDescent="0.45">
      <c r="A40" s="60" t="s">
        <v>433</v>
      </c>
      <c r="B40" s="82" t="s">
        <v>434</v>
      </c>
      <c r="C40" s="86">
        <v>32.592812000000002</v>
      </c>
      <c r="D40" s="86">
        <v>33.038586000000002</v>
      </c>
      <c r="E40" s="86">
        <v>33.461436999999997</v>
      </c>
      <c r="F40" s="86">
        <v>33.876185999999997</v>
      </c>
      <c r="G40" s="86">
        <v>34.303497</v>
      </c>
      <c r="H40" s="86">
        <v>34.741508000000003</v>
      </c>
      <c r="I40" s="86">
        <v>35.176994000000001</v>
      </c>
      <c r="J40" s="86">
        <v>35.608803000000002</v>
      </c>
      <c r="K40" s="86">
        <v>36.036422999999999</v>
      </c>
      <c r="L40" s="86">
        <v>36.458022999999997</v>
      </c>
      <c r="M40" s="86">
        <v>36.876781000000001</v>
      </c>
      <c r="N40" s="86">
        <v>37.299438000000002</v>
      </c>
      <c r="O40" s="86">
        <v>37.717548000000001</v>
      </c>
      <c r="P40" s="86">
        <v>38.130436000000003</v>
      </c>
      <c r="Q40" s="86">
        <v>38.536839000000001</v>
      </c>
      <c r="R40" s="86">
        <v>38.939712999999998</v>
      </c>
      <c r="S40" s="86">
        <v>39.345931999999998</v>
      </c>
      <c r="T40" s="86">
        <v>39.747700000000002</v>
      </c>
      <c r="U40" s="86">
        <v>40.144806000000003</v>
      </c>
      <c r="V40" s="86">
        <v>40.537041000000002</v>
      </c>
      <c r="W40" s="86">
        <v>40.925570999999998</v>
      </c>
      <c r="X40" s="86">
        <v>41.310752999999998</v>
      </c>
      <c r="Y40" s="86">
        <v>41.693027000000001</v>
      </c>
      <c r="Z40" s="86">
        <v>42.072746000000002</v>
      </c>
      <c r="AA40" s="86">
        <v>42.448729999999998</v>
      </c>
      <c r="AB40" s="86">
        <v>42.823891000000003</v>
      </c>
      <c r="AC40" s="86">
        <v>43.205261</v>
      </c>
      <c r="AD40" s="86">
        <v>43.584999000000003</v>
      </c>
      <c r="AE40" s="86">
        <v>43.962817999999999</v>
      </c>
      <c r="AF40" s="86">
        <v>44.336970999999998</v>
      </c>
      <c r="AG40" s="86">
        <v>44.709049</v>
      </c>
      <c r="AH40" s="86">
        <v>45.078814999999999</v>
      </c>
      <c r="AI40" s="86">
        <v>45.446486999999998</v>
      </c>
      <c r="AJ40" s="86">
        <v>45.811763999999997</v>
      </c>
      <c r="AK40" s="84">
        <v>1.0267E-2</v>
      </c>
    </row>
    <row r="41" spans="1:37" ht="15.75" hidden="1" customHeight="1" x14ac:dyDescent="0.35"/>
    <row r="42" spans="1:37" ht="15" customHeight="1" x14ac:dyDescent="0.35">
      <c r="B42" s="79" t="s">
        <v>435</v>
      </c>
    </row>
    <row r="43" spans="1:37" ht="15" customHeight="1" x14ac:dyDescent="0.35">
      <c r="B43" s="79" t="s">
        <v>436</v>
      </c>
    </row>
    <row r="44" spans="1:37" ht="15" customHeight="1" x14ac:dyDescent="0.35">
      <c r="B44" s="79" t="s">
        <v>437</v>
      </c>
    </row>
    <row r="45" spans="1:37" ht="15" customHeight="1" x14ac:dyDescent="0.45">
      <c r="A45" s="60" t="s">
        <v>438</v>
      </c>
      <c r="B45" s="82" t="s">
        <v>439</v>
      </c>
      <c r="C45" s="86">
        <v>66.628020838196704</v>
      </c>
      <c r="D45" s="86">
        <v>67.456329304804129</v>
      </c>
      <c r="E45" s="86">
        <v>68.769493429266078</v>
      </c>
      <c r="F45" s="86">
        <v>69.919410147647881</v>
      </c>
      <c r="G45" s="86">
        <v>70.916614749737136</v>
      </c>
      <c r="H45" s="86">
        <v>71.815560222781045</v>
      </c>
      <c r="I45" s="86">
        <v>72.748098638407114</v>
      </c>
      <c r="J45" s="86">
        <v>73.742144928834776</v>
      </c>
      <c r="K45" s="86">
        <v>74.83466126723053</v>
      </c>
      <c r="L45" s="86">
        <v>75.985954958807127</v>
      </c>
      <c r="M45" s="86">
        <v>77.087248865298818</v>
      </c>
      <c r="N45" s="86">
        <v>78.481275099803952</v>
      </c>
      <c r="O45" s="86">
        <v>79.675150220981379</v>
      </c>
      <c r="P45" s="86">
        <v>80.848804006457385</v>
      </c>
      <c r="Q45" s="86">
        <v>82.052728257465759</v>
      </c>
      <c r="R45" s="86">
        <v>83.250464817382721</v>
      </c>
      <c r="S45" s="86">
        <v>84.455666486318307</v>
      </c>
      <c r="T45" s="86">
        <v>85.69201762563678</v>
      </c>
      <c r="U45" s="86">
        <v>86.916409364425746</v>
      </c>
      <c r="V45" s="86">
        <v>88.119032868741215</v>
      </c>
      <c r="W45" s="86">
        <v>89.334266098931067</v>
      </c>
      <c r="X45" s="86">
        <v>90.577238575574029</v>
      </c>
      <c r="Y45" s="86">
        <v>91.816214729050316</v>
      </c>
      <c r="Z45" s="86">
        <v>93.070572315373497</v>
      </c>
      <c r="AA45" s="86">
        <v>94.316486232559953</v>
      </c>
      <c r="AB45" s="86">
        <v>95.590573042432553</v>
      </c>
      <c r="AC45" s="86">
        <v>96.889387095898769</v>
      </c>
      <c r="AD45" s="86">
        <v>98.207332753299411</v>
      </c>
      <c r="AE45" s="86">
        <v>99.566142919948419</v>
      </c>
      <c r="AF45" s="86">
        <v>100.9516727795869</v>
      </c>
      <c r="AG45" s="86">
        <v>102.37071935530565</v>
      </c>
      <c r="AH45" s="86">
        <v>103.79009406979452</v>
      </c>
      <c r="AI45" s="86">
        <v>105.18039365398413</v>
      </c>
      <c r="AJ45" s="86">
        <v>106.50349564062499</v>
      </c>
      <c r="AK45" s="84">
        <f t="shared" ref="AK45:AK57" si="0">(AJ45-C45)/C45</f>
        <v>0.59847905281869573</v>
      </c>
    </row>
    <row r="46" spans="1:37" ht="15" hidden="1" customHeight="1" x14ac:dyDescent="0.45">
      <c r="A46" s="60" t="s">
        <v>440</v>
      </c>
      <c r="B46" s="82" t="s">
        <v>441</v>
      </c>
      <c r="C46" s="86">
        <v>27.129942</v>
      </c>
      <c r="D46" s="86">
        <v>27.940080999999999</v>
      </c>
      <c r="E46" s="86">
        <v>28.623788999999999</v>
      </c>
      <c r="F46" s="86">
        <v>29.378005999999999</v>
      </c>
      <c r="G46" s="86">
        <v>30.106943000000001</v>
      </c>
      <c r="H46" s="86">
        <v>30.830207999999999</v>
      </c>
      <c r="I46" s="86">
        <v>31.566890999999998</v>
      </c>
      <c r="J46" s="86">
        <v>32.333153000000003</v>
      </c>
      <c r="K46" s="86">
        <v>33.071167000000003</v>
      </c>
      <c r="L46" s="86">
        <v>33.786259000000001</v>
      </c>
      <c r="M46" s="86">
        <v>34.545833999999999</v>
      </c>
      <c r="N46" s="86">
        <v>35.320377000000001</v>
      </c>
      <c r="O46" s="86">
        <v>36.098109999999998</v>
      </c>
      <c r="P46" s="86">
        <v>36.888019999999997</v>
      </c>
      <c r="Q46" s="86">
        <v>37.666420000000002</v>
      </c>
      <c r="R46" s="86">
        <v>38.467606000000004</v>
      </c>
      <c r="S46" s="86">
        <v>39.311377999999998</v>
      </c>
      <c r="T46" s="86">
        <v>40.179099999999998</v>
      </c>
      <c r="U46" s="86">
        <v>41.045451999999997</v>
      </c>
      <c r="V46" s="86">
        <v>41.898429999999998</v>
      </c>
      <c r="W46" s="86">
        <v>42.764907999999998</v>
      </c>
      <c r="X46" s="86">
        <v>43.651919999999997</v>
      </c>
      <c r="Y46" s="86">
        <v>44.512721999999997</v>
      </c>
      <c r="Z46" s="86">
        <v>45.374530999999998</v>
      </c>
      <c r="AA46" s="86">
        <v>46.236114999999998</v>
      </c>
      <c r="AB46" s="86">
        <v>47.097717000000003</v>
      </c>
      <c r="AC46" s="86">
        <v>47.955421000000001</v>
      </c>
      <c r="AD46" s="86">
        <v>48.800117</v>
      </c>
      <c r="AE46" s="86">
        <v>49.649563000000001</v>
      </c>
      <c r="AF46" s="86">
        <v>50.498558000000003</v>
      </c>
      <c r="AG46" s="86">
        <v>51.333809000000002</v>
      </c>
      <c r="AH46" s="86">
        <v>52.166027</v>
      </c>
      <c r="AI46" s="86">
        <v>53.005412999999997</v>
      </c>
      <c r="AJ46" s="86">
        <v>53.833857999999999</v>
      </c>
      <c r="AK46" s="84">
        <f t="shared" si="0"/>
        <v>0.98429683336588036</v>
      </c>
    </row>
    <row r="47" spans="1:37" ht="15" hidden="1" customHeight="1" x14ac:dyDescent="0.45">
      <c r="A47" s="60" t="s">
        <v>442</v>
      </c>
      <c r="B47" s="82" t="s">
        <v>443</v>
      </c>
      <c r="C47" s="86">
        <v>31.740721000000001</v>
      </c>
      <c r="D47" s="86">
        <v>32.431648000000003</v>
      </c>
      <c r="E47" s="86">
        <v>33.209201999999998</v>
      </c>
      <c r="F47" s="86">
        <v>34.048943000000001</v>
      </c>
      <c r="G47" s="86">
        <v>34.913704000000003</v>
      </c>
      <c r="H47" s="86">
        <v>35.818874000000001</v>
      </c>
      <c r="I47" s="86">
        <v>36.730998999999997</v>
      </c>
      <c r="J47" s="86">
        <v>37.665573000000002</v>
      </c>
      <c r="K47" s="86">
        <v>38.562325000000001</v>
      </c>
      <c r="L47" s="86">
        <v>39.444180000000003</v>
      </c>
      <c r="M47" s="86">
        <v>40.355502999999999</v>
      </c>
      <c r="N47" s="86">
        <v>41.306175000000003</v>
      </c>
      <c r="O47" s="86">
        <v>42.295521000000001</v>
      </c>
      <c r="P47" s="86">
        <v>43.308075000000002</v>
      </c>
      <c r="Q47" s="86">
        <v>44.349842000000002</v>
      </c>
      <c r="R47" s="86">
        <v>45.406948</v>
      </c>
      <c r="S47" s="86">
        <v>46.529530000000001</v>
      </c>
      <c r="T47" s="86">
        <v>47.703445000000002</v>
      </c>
      <c r="U47" s="86">
        <v>48.884433999999999</v>
      </c>
      <c r="V47" s="86">
        <v>50.074992999999999</v>
      </c>
      <c r="W47" s="86">
        <v>51.285178999999999</v>
      </c>
      <c r="X47" s="86">
        <v>52.536529999999999</v>
      </c>
      <c r="Y47" s="86">
        <v>53.763618000000001</v>
      </c>
      <c r="Z47" s="86">
        <v>55.006045999999998</v>
      </c>
      <c r="AA47" s="86">
        <v>56.275047000000001</v>
      </c>
      <c r="AB47" s="86">
        <v>57.551315000000002</v>
      </c>
      <c r="AC47" s="86">
        <v>58.843609000000001</v>
      </c>
      <c r="AD47" s="86">
        <v>60.127803999999998</v>
      </c>
      <c r="AE47" s="86">
        <v>61.431099000000003</v>
      </c>
      <c r="AF47" s="86">
        <v>62.744984000000002</v>
      </c>
      <c r="AG47" s="86">
        <v>64.033524</v>
      </c>
      <c r="AH47" s="86">
        <v>65.344893999999996</v>
      </c>
      <c r="AI47" s="86">
        <v>66.707130000000006</v>
      </c>
      <c r="AJ47" s="86">
        <v>68.086067</v>
      </c>
      <c r="AK47" s="84">
        <f t="shared" si="0"/>
        <v>1.1450699560353401</v>
      </c>
    </row>
    <row r="48" spans="1:37" ht="15" hidden="1" customHeight="1" x14ac:dyDescent="0.45">
      <c r="A48" s="60" t="s">
        <v>444</v>
      </c>
      <c r="B48" s="82" t="s">
        <v>445</v>
      </c>
      <c r="C48" s="86">
        <v>102.617683</v>
      </c>
      <c r="D48" s="86">
        <v>106.09760300000001</v>
      </c>
      <c r="E48" s="86">
        <v>110.37220000000001</v>
      </c>
      <c r="F48" s="86">
        <v>114.96706399999999</v>
      </c>
      <c r="G48" s="86">
        <v>119.52607</v>
      </c>
      <c r="H48" s="86">
        <v>124.192825</v>
      </c>
      <c r="I48" s="86">
        <v>129.02941899999999</v>
      </c>
      <c r="J48" s="86">
        <v>134.026535</v>
      </c>
      <c r="K48" s="86">
        <v>139.05650299999999</v>
      </c>
      <c r="L48" s="86">
        <v>144.11045799999999</v>
      </c>
      <c r="M48" s="86">
        <v>149.17520099999999</v>
      </c>
      <c r="N48" s="86">
        <v>154.419083</v>
      </c>
      <c r="O48" s="86">
        <v>159.886627</v>
      </c>
      <c r="P48" s="86">
        <v>165.540817</v>
      </c>
      <c r="Q48" s="86">
        <v>171.35957300000001</v>
      </c>
      <c r="R48" s="86">
        <v>177.30233799999999</v>
      </c>
      <c r="S48" s="86">
        <v>183.560059</v>
      </c>
      <c r="T48" s="86">
        <v>190.11108400000001</v>
      </c>
      <c r="U48" s="86">
        <v>196.86978099999999</v>
      </c>
      <c r="V48" s="86">
        <v>203.88325499999999</v>
      </c>
      <c r="W48" s="86">
        <v>211.11752300000001</v>
      </c>
      <c r="X48" s="86">
        <v>218.67070000000001</v>
      </c>
      <c r="Y48" s="86">
        <v>226.475067</v>
      </c>
      <c r="Z48" s="86">
        <v>234.56231700000001</v>
      </c>
      <c r="AA48" s="86">
        <v>242.976776</v>
      </c>
      <c r="AB48" s="86">
        <v>251.56822199999999</v>
      </c>
      <c r="AC48" s="86">
        <v>260.42532299999999</v>
      </c>
      <c r="AD48" s="86">
        <v>269.57080100000002</v>
      </c>
      <c r="AE48" s="86">
        <v>279.04714999999999</v>
      </c>
      <c r="AF48" s="86">
        <v>288.87005599999998</v>
      </c>
      <c r="AG48" s="86">
        <v>298.84204099999999</v>
      </c>
      <c r="AH48" s="86">
        <v>309.20880099999999</v>
      </c>
      <c r="AI48" s="86">
        <v>320.05453499999999</v>
      </c>
      <c r="AJ48" s="86">
        <v>331.23413099999999</v>
      </c>
      <c r="AK48" s="84">
        <f t="shared" si="0"/>
        <v>2.2278465203701781</v>
      </c>
    </row>
    <row r="49" spans="1:37" ht="15" hidden="1" customHeight="1" x14ac:dyDescent="0.45">
      <c r="A49" s="60" t="s">
        <v>446</v>
      </c>
      <c r="B49" s="82" t="s">
        <v>447</v>
      </c>
      <c r="C49" s="86">
        <v>564.97192399999994</v>
      </c>
      <c r="D49" s="86">
        <v>578.96130400000004</v>
      </c>
      <c r="E49" s="86">
        <v>591.59338400000001</v>
      </c>
      <c r="F49" s="86">
        <v>603.73327600000005</v>
      </c>
      <c r="G49" s="86">
        <v>615.44171100000005</v>
      </c>
      <c r="H49" s="86">
        <v>627.32391399999995</v>
      </c>
      <c r="I49" s="86">
        <v>639.45165999999995</v>
      </c>
      <c r="J49" s="86">
        <v>652.16449</v>
      </c>
      <c r="K49" s="86">
        <v>665.01355000000001</v>
      </c>
      <c r="L49" s="86">
        <v>677.73413100000005</v>
      </c>
      <c r="M49" s="86">
        <v>690.96069299999999</v>
      </c>
      <c r="N49" s="86">
        <v>704.52154499999995</v>
      </c>
      <c r="O49" s="86">
        <v>718.19085700000005</v>
      </c>
      <c r="P49" s="86">
        <v>731.98284899999999</v>
      </c>
      <c r="Q49" s="86">
        <v>746.08496100000002</v>
      </c>
      <c r="R49" s="86">
        <v>760.40948500000002</v>
      </c>
      <c r="S49" s="86">
        <v>775.20019500000001</v>
      </c>
      <c r="T49" s="86">
        <v>790.35797100000002</v>
      </c>
      <c r="U49" s="86">
        <v>805.70745799999997</v>
      </c>
      <c r="V49" s="86">
        <v>821.41314699999998</v>
      </c>
      <c r="W49" s="86">
        <v>837.40283199999999</v>
      </c>
      <c r="X49" s="86">
        <v>853.79797399999995</v>
      </c>
      <c r="Y49" s="86">
        <v>870.25061000000005</v>
      </c>
      <c r="Z49" s="86">
        <v>887.12731900000006</v>
      </c>
      <c r="AA49" s="86">
        <v>904.57653800000003</v>
      </c>
      <c r="AB49" s="86">
        <v>922.29486099999997</v>
      </c>
      <c r="AC49" s="86">
        <v>940.15087900000003</v>
      </c>
      <c r="AD49" s="86">
        <v>958.12487799999997</v>
      </c>
      <c r="AE49" s="86">
        <v>976.49731399999996</v>
      </c>
      <c r="AF49" s="86">
        <v>995.418091</v>
      </c>
      <c r="AG49" s="86">
        <v>1014.88031</v>
      </c>
      <c r="AH49" s="86">
        <v>1035.434448</v>
      </c>
      <c r="AI49" s="86">
        <v>1057.50415</v>
      </c>
      <c r="AJ49" s="86">
        <v>1080.732788</v>
      </c>
      <c r="AK49" s="84">
        <f t="shared" si="0"/>
        <v>0.91289645040839251</v>
      </c>
    </row>
    <row r="50" spans="1:37" ht="15" hidden="1" customHeight="1" x14ac:dyDescent="0.45">
      <c r="A50" s="60" t="s">
        <v>448</v>
      </c>
      <c r="B50" s="82" t="s">
        <v>449</v>
      </c>
      <c r="C50" s="86">
        <v>41.657597000000003</v>
      </c>
      <c r="D50" s="86">
        <v>43.492694999999998</v>
      </c>
      <c r="E50" s="86">
        <v>45.564075000000003</v>
      </c>
      <c r="F50" s="86">
        <v>47.896571999999999</v>
      </c>
      <c r="G50" s="86">
        <v>50.370753999999998</v>
      </c>
      <c r="H50" s="86">
        <v>53.00132</v>
      </c>
      <c r="I50" s="86">
        <v>55.796672999999998</v>
      </c>
      <c r="J50" s="86">
        <v>58.735858999999998</v>
      </c>
      <c r="K50" s="86">
        <v>61.796214999999997</v>
      </c>
      <c r="L50" s="86">
        <v>64.972838999999993</v>
      </c>
      <c r="M50" s="86">
        <v>68.280045000000001</v>
      </c>
      <c r="N50" s="86">
        <v>71.736716999999999</v>
      </c>
      <c r="O50" s="86">
        <v>75.371116999999998</v>
      </c>
      <c r="P50" s="86">
        <v>79.161773999999994</v>
      </c>
      <c r="Q50" s="86">
        <v>83.165497000000002</v>
      </c>
      <c r="R50" s="86">
        <v>87.320740000000001</v>
      </c>
      <c r="S50" s="86">
        <v>91.714729000000005</v>
      </c>
      <c r="T50" s="86">
        <v>96.373016000000007</v>
      </c>
      <c r="U50" s="86">
        <v>101.28312699999999</v>
      </c>
      <c r="V50" s="86">
        <v>106.452698</v>
      </c>
      <c r="W50" s="86">
        <v>111.876152</v>
      </c>
      <c r="X50" s="86">
        <v>117.564774</v>
      </c>
      <c r="Y50" s="86">
        <v>123.548973</v>
      </c>
      <c r="Z50" s="86">
        <v>129.838638</v>
      </c>
      <c r="AA50" s="86">
        <v>136.42607100000001</v>
      </c>
      <c r="AB50" s="86">
        <v>143.30441300000001</v>
      </c>
      <c r="AC50" s="86">
        <v>150.524933</v>
      </c>
      <c r="AD50" s="86">
        <v>158.113632</v>
      </c>
      <c r="AE50" s="86">
        <v>166.09411600000001</v>
      </c>
      <c r="AF50" s="86">
        <v>174.47126800000001</v>
      </c>
      <c r="AG50" s="86">
        <v>183.17164600000001</v>
      </c>
      <c r="AH50" s="86">
        <v>192.335083</v>
      </c>
      <c r="AI50" s="86">
        <v>202.00462300000001</v>
      </c>
      <c r="AJ50" s="86">
        <v>212.18244899999999</v>
      </c>
      <c r="AK50" s="84">
        <f t="shared" si="0"/>
        <v>4.0934874856079668</v>
      </c>
    </row>
    <row r="51" spans="1:37" ht="15" hidden="1" customHeight="1" x14ac:dyDescent="0.45">
      <c r="A51" s="60" t="s">
        <v>450</v>
      </c>
      <c r="B51" s="82" t="s">
        <v>451</v>
      </c>
      <c r="C51" s="86">
        <v>75.381827999999999</v>
      </c>
      <c r="D51" s="86">
        <v>77.476821999999999</v>
      </c>
      <c r="E51" s="86">
        <v>80.165374999999997</v>
      </c>
      <c r="F51" s="86">
        <v>83.176697000000004</v>
      </c>
      <c r="G51" s="86">
        <v>85.994667000000007</v>
      </c>
      <c r="H51" s="86">
        <v>88.733620000000002</v>
      </c>
      <c r="I51" s="86">
        <v>91.53904</v>
      </c>
      <c r="J51" s="86">
        <v>94.406165999999999</v>
      </c>
      <c r="K51" s="86">
        <v>97.238724000000005</v>
      </c>
      <c r="L51" s="86">
        <v>100.050026</v>
      </c>
      <c r="M51" s="86">
        <v>103.070908</v>
      </c>
      <c r="N51" s="86">
        <v>105.86525</v>
      </c>
      <c r="O51" s="86">
        <v>108.77446</v>
      </c>
      <c r="P51" s="86">
        <v>111.76956199999999</v>
      </c>
      <c r="Q51" s="86">
        <v>114.912262</v>
      </c>
      <c r="R51" s="86">
        <v>118.08369399999999</v>
      </c>
      <c r="S51" s="86">
        <v>121.286079</v>
      </c>
      <c r="T51" s="86">
        <v>124.63106500000001</v>
      </c>
      <c r="U51" s="86">
        <v>128.06806900000001</v>
      </c>
      <c r="V51" s="86">
        <v>131.57449299999999</v>
      </c>
      <c r="W51" s="86">
        <v>135.112427</v>
      </c>
      <c r="X51" s="86">
        <v>138.56568899999999</v>
      </c>
      <c r="Y51" s="86">
        <v>142.100403</v>
      </c>
      <c r="Z51" s="86">
        <v>145.738541</v>
      </c>
      <c r="AA51" s="86">
        <v>149.51010099999999</v>
      </c>
      <c r="AB51" s="86">
        <v>153.383118</v>
      </c>
      <c r="AC51" s="86">
        <v>157.13705400000001</v>
      </c>
      <c r="AD51" s="86">
        <v>160.988632</v>
      </c>
      <c r="AE51" s="86">
        <v>164.98996</v>
      </c>
      <c r="AF51" s="86">
        <v>169.142166</v>
      </c>
      <c r="AG51" s="86">
        <v>173.37432899999999</v>
      </c>
      <c r="AH51" s="86">
        <v>177.43107599999999</v>
      </c>
      <c r="AI51" s="86">
        <v>181.64480599999999</v>
      </c>
      <c r="AJ51" s="86">
        <v>186.02446</v>
      </c>
      <c r="AK51" s="84">
        <f t="shared" si="0"/>
        <v>1.4677626549464946</v>
      </c>
    </row>
    <row r="52" spans="1:37" ht="15" hidden="1" customHeight="1" x14ac:dyDescent="0.45">
      <c r="A52" s="60" t="s">
        <v>452</v>
      </c>
      <c r="B52" s="82" t="s">
        <v>453</v>
      </c>
      <c r="C52" s="86">
        <v>88.189712999999998</v>
      </c>
      <c r="D52" s="86">
        <v>89.934997999999993</v>
      </c>
      <c r="E52" s="86">
        <v>91.721305999999998</v>
      </c>
      <c r="F52" s="86">
        <v>93.622826000000003</v>
      </c>
      <c r="G52" s="86">
        <v>95.293487999999996</v>
      </c>
      <c r="H52" s="86">
        <v>96.842467999999997</v>
      </c>
      <c r="I52" s="86">
        <v>98.365166000000002</v>
      </c>
      <c r="J52" s="86">
        <v>99.864845000000003</v>
      </c>
      <c r="K52" s="86">
        <v>101.34504699999999</v>
      </c>
      <c r="L52" s="86">
        <v>102.854294</v>
      </c>
      <c r="M52" s="86">
        <v>104.486237</v>
      </c>
      <c r="N52" s="86">
        <v>106.227493</v>
      </c>
      <c r="O52" s="86">
        <v>108.054596</v>
      </c>
      <c r="P52" s="86">
        <v>110.043503</v>
      </c>
      <c r="Q52" s="86">
        <v>112.232086</v>
      </c>
      <c r="R52" s="86">
        <v>114.613533</v>
      </c>
      <c r="S52" s="86">
        <v>117.084534</v>
      </c>
      <c r="T52" s="86">
        <v>119.578896</v>
      </c>
      <c r="U52" s="86">
        <v>122.007172</v>
      </c>
      <c r="V52" s="86">
        <v>124.375694</v>
      </c>
      <c r="W52" s="86">
        <v>126.77357499999999</v>
      </c>
      <c r="X52" s="86">
        <v>129.139771</v>
      </c>
      <c r="Y52" s="86">
        <v>131.53161600000001</v>
      </c>
      <c r="Z52" s="86">
        <v>133.955658</v>
      </c>
      <c r="AA52" s="86">
        <v>136.44662500000001</v>
      </c>
      <c r="AB52" s="86">
        <v>138.96005199999999</v>
      </c>
      <c r="AC52" s="86">
        <v>141.485962</v>
      </c>
      <c r="AD52" s="86">
        <v>144.05819700000001</v>
      </c>
      <c r="AE52" s="86">
        <v>146.65927099999999</v>
      </c>
      <c r="AF52" s="86">
        <v>149.28564499999999</v>
      </c>
      <c r="AG52" s="86">
        <v>151.90327500000001</v>
      </c>
      <c r="AH52" s="86">
        <v>154.582367</v>
      </c>
      <c r="AI52" s="86">
        <v>157.37406899999999</v>
      </c>
      <c r="AJ52" s="86">
        <v>160.33737199999999</v>
      </c>
      <c r="AK52" s="84">
        <f t="shared" si="0"/>
        <v>0.81809608565116876</v>
      </c>
    </row>
    <row r="53" spans="1:37" ht="15" hidden="1" customHeight="1" x14ac:dyDescent="0.45">
      <c r="A53" s="60" t="s">
        <v>454</v>
      </c>
      <c r="B53" s="82" t="s">
        <v>455</v>
      </c>
      <c r="C53" s="86">
        <v>429.06420900000001</v>
      </c>
      <c r="D53" s="86">
        <v>455.79873700000002</v>
      </c>
      <c r="E53" s="86">
        <v>483.26211499999999</v>
      </c>
      <c r="F53" s="86">
        <v>511.33624300000002</v>
      </c>
      <c r="G53" s="86">
        <v>540.06018100000006</v>
      </c>
      <c r="H53" s="86">
        <v>570.79376200000002</v>
      </c>
      <c r="I53" s="86">
        <v>601.34643600000004</v>
      </c>
      <c r="J53" s="86">
        <v>633.583618</v>
      </c>
      <c r="K53" s="86">
        <v>666.31372099999999</v>
      </c>
      <c r="L53" s="86">
        <v>698.99383499999999</v>
      </c>
      <c r="M53" s="86">
        <v>733.63116500000001</v>
      </c>
      <c r="N53" s="86">
        <v>770.79681400000004</v>
      </c>
      <c r="O53" s="86">
        <v>809.38043200000004</v>
      </c>
      <c r="P53" s="86">
        <v>848.65826400000003</v>
      </c>
      <c r="Q53" s="86">
        <v>889.15460199999995</v>
      </c>
      <c r="R53" s="86">
        <v>930.62866199999996</v>
      </c>
      <c r="S53" s="86">
        <v>974.67022699999995</v>
      </c>
      <c r="T53" s="86">
        <v>1020.183533</v>
      </c>
      <c r="U53" s="86">
        <v>1066.7524410000001</v>
      </c>
      <c r="V53" s="86">
        <v>1114.744385</v>
      </c>
      <c r="W53" s="86">
        <v>1164.0397949999999</v>
      </c>
      <c r="X53" s="86">
        <v>1215.0479740000001</v>
      </c>
      <c r="Y53" s="86">
        <v>1267.7921140000001</v>
      </c>
      <c r="Z53" s="86">
        <v>1321.450928</v>
      </c>
      <c r="AA53" s="86">
        <v>1378.591553</v>
      </c>
      <c r="AB53" s="86">
        <v>1437.9342039999999</v>
      </c>
      <c r="AC53" s="86">
        <v>1498.887939</v>
      </c>
      <c r="AD53" s="86">
        <v>1560.955811</v>
      </c>
      <c r="AE53" s="86">
        <v>1623.6267089999999</v>
      </c>
      <c r="AF53" s="86">
        <v>1687.836548</v>
      </c>
      <c r="AG53" s="86">
        <v>1752.204346</v>
      </c>
      <c r="AH53" s="86">
        <v>1818.7993160000001</v>
      </c>
      <c r="AI53" s="86">
        <v>1886.1206050000001</v>
      </c>
      <c r="AJ53" s="86">
        <v>1953.014404</v>
      </c>
      <c r="AK53" s="84">
        <f t="shared" si="0"/>
        <v>3.5517998542730931</v>
      </c>
    </row>
    <row r="54" spans="1:37" ht="15" hidden="1" customHeight="1" x14ac:dyDescent="0.45">
      <c r="A54" s="60" t="s">
        <v>456</v>
      </c>
      <c r="B54" s="82" t="s">
        <v>457</v>
      </c>
      <c r="C54" s="86">
        <v>76.099236000000005</v>
      </c>
      <c r="D54" s="86">
        <v>77.707329000000001</v>
      </c>
      <c r="E54" s="86">
        <v>78.859313999999998</v>
      </c>
      <c r="F54" s="86">
        <v>79.547272000000007</v>
      </c>
      <c r="G54" s="86">
        <v>80.640761999999995</v>
      </c>
      <c r="H54" s="86">
        <v>81.643187999999995</v>
      </c>
      <c r="I54" s="86">
        <v>82.645904999999999</v>
      </c>
      <c r="J54" s="86">
        <v>83.706078000000005</v>
      </c>
      <c r="K54" s="86">
        <v>84.725791999999998</v>
      </c>
      <c r="L54" s="86">
        <v>85.686440000000005</v>
      </c>
      <c r="M54" s="86">
        <v>86.672531000000006</v>
      </c>
      <c r="N54" s="86">
        <v>87.712676999999999</v>
      </c>
      <c r="O54" s="86">
        <v>88.709029999999998</v>
      </c>
      <c r="P54" s="86">
        <v>89.581337000000005</v>
      </c>
      <c r="Q54" s="86">
        <v>90.345130999999995</v>
      </c>
      <c r="R54" s="86">
        <v>91.068450999999996</v>
      </c>
      <c r="S54" s="86">
        <v>91.85257</v>
      </c>
      <c r="T54" s="86">
        <v>92.722694000000004</v>
      </c>
      <c r="U54" s="86">
        <v>93.615668999999997</v>
      </c>
      <c r="V54" s="86">
        <v>94.442970000000003</v>
      </c>
      <c r="W54" s="86">
        <v>95.183532999999997</v>
      </c>
      <c r="X54" s="86">
        <v>95.890395999999996</v>
      </c>
      <c r="Y54" s="86">
        <v>96.562241</v>
      </c>
      <c r="Z54" s="86">
        <v>97.265144000000006</v>
      </c>
      <c r="AA54" s="86">
        <v>98.064048999999997</v>
      </c>
      <c r="AB54" s="86">
        <v>98.952056999999996</v>
      </c>
      <c r="AC54" s="86">
        <v>99.895660000000007</v>
      </c>
      <c r="AD54" s="86">
        <v>100.841446</v>
      </c>
      <c r="AE54" s="86">
        <v>101.775948</v>
      </c>
      <c r="AF54" s="86">
        <v>102.72427399999999</v>
      </c>
      <c r="AG54" s="86">
        <v>103.679878</v>
      </c>
      <c r="AH54" s="86">
        <v>104.675102</v>
      </c>
      <c r="AI54" s="86">
        <v>105.752556</v>
      </c>
      <c r="AJ54" s="86">
        <v>106.915955</v>
      </c>
      <c r="AK54" s="84">
        <f t="shared" si="0"/>
        <v>0.40495438088235197</v>
      </c>
    </row>
    <row r="55" spans="1:37" ht="15" hidden="1" customHeight="1" x14ac:dyDescent="0.45">
      <c r="A55" s="60" t="s">
        <v>458</v>
      </c>
      <c r="B55" s="82" t="s">
        <v>459</v>
      </c>
      <c r="C55" s="86">
        <v>144.629501</v>
      </c>
      <c r="D55" s="86">
        <v>154.33554100000001</v>
      </c>
      <c r="E55" s="86">
        <v>164.58187899999999</v>
      </c>
      <c r="F55" s="86">
        <v>175.32080099999999</v>
      </c>
      <c r="G55" s="86">
        <v>186.70036300000001</v>
      </c>
      <c r="H55" s="86">
        <v>198.976471</v>
      </c>
      <c r="I55" s="86">
        <v>212.157196</v>
      </c>
      <c r="J55" s="86">
        <v>226.189346</v>
      </c>
      <c r="K55" s="86">
        <v>240.92263800000001</v>
      </c>
      <c r="L55" s="86">
        <v>256.29449499999998</v>
      </c>
      <c r="M55" s="86">
        <v>272.68637100000001</v>
      </c>
      <c r="N55" s="86">
        <v>290.171967</v>
      </c>
      <c r="O55" s="86">
        <v>308.50811800000002</v>
      </c>
      <c r="P55" s="86">
        <v>327.74859600000002</v>
      </c>
      <c r="Q55" s="86">
        <v>347.92297400000001</v>
      </c>
      <c r="R55" s="86">
        <v>369.06210299999998</v>
      </c>
      <c r="S55" s="86">
        <v>391.51001000000002</v>
      </c>
      <c r="T55" s="86">
        <v>415.32223499999998</v>
      </c>
      <c r="U55" s="86">
        <v>440.34420799999998</v>
      </c>
      <c r="V55" s="86">
        <v>466.646973</v>
      </c>
      <c r="W55" s="86">
        <v>494.321686</v>
      </c>
      <c r="X55" s="86">
        <v>523.60876499999995</v>
      </c>
      <c r="Y55" s="86">
        <v>554.30670199999997</v>
      </c>
      <c r="Z55" s="86">
        <v>586.65655500000003</v>
      </c>
      <c r="AA55" s="86">
        <v>620.85693400000002</v>
      </c>
      <c r="AB55" s="86">
        <v>656.67950399999995</v>
      </c>
      <c r="AC55" s="86">
        <v>694.33978300000001</v>
      </c>
      <c r="AD55" s="86">
        <v>733.82446300000004</v>
      </c>
      <c r="AE55" s="86">
        <v>775.43633999999997</v>
      </c>
      <c r="AF55" s="86">
        <v>818.95678699999996</v>
      </c>
      <c r="AG55" s="86">
        <v>864.05932600000006</v>
      </c>
      <c r="AH55" s="86">
        <v>911.64379899999994</v>
      </c>
      <c r="AI55" s="86">
        <v>962.30261199999995</v>
      </c>
      <c r="AJ55" s="86">
        <v>1015.463257</v>
      </c>
      <c r="AK55" s="84">
        <f t="shared" si="0"/>
        <v>6.0211350380030693</v>
      </c>
    </row>
    <row r="56" spans="1:37" ht="15" hidden="1" customHeight="1" x14ac:dyDescent="0.45">
      <c r="A56" s="60" t="s">
        <v>460</v>
      </c>
      <c r="B56" s="82" t="s">
        <v>461</v>
      </c>
      <c r="C56" s="86">
        <v>66.419083000000001</v>
      </c>
      <c r="D56" s="86">
        <v>71.721321000000003</v>
      </c>
      <c r="E56" s="86">
        <v>77.246346000000003</v>
      </c>
      <c r="F56" s="86">
        <v>83.082413000000003</v>
      </c>
      <c r="G56" s="86">
        <v>89.219054999999997</v>
      </c>
      <c r="H56" s="86">
        <v>95.830330000000004</v>
      </c>
      <c r="I56" s="86">
        <v>103.107979</v>
      </c>
      <c r="J56" s="86">
        <v>111.09317799999999</v>
      </c>
      <c r="K56" s="86">
        <v>119.678406</v>
      </c>
      <c r="L56" s="86">
        <v>128.90664699999999</v>
      </c>
      <c r="M56" s="86">
        <v>138.89042699999999</v>
      </c>
      <c r="N56" s="86">
        <v>149.61389199999999</v>
      </c>
      <c r="O56" s="86">
        <v>161.03604100000001</v>
      </c>
      <c r="P56" s="86">
        <v>173.207886</v>
      </c>
      <c r="Q56" s="86">
        <v>186.19648699999999</v>
      </c>
      <c r="R56" s="86">
        <v>200.11947599999999</v>
      </c>
      <c r="S56" s="86">
        <v>215.10382100000001</v>
      </c>
      <c r="T56" s="86">
        <v>231.14370700000001</v>
      </c>
      <c r="U56" s="86">
        <v>248.241119</v>
      </c>
      <c r="V56" s="86">
        <v>266.53976399999999</v>
      </c>
      <c r="W56" s="86">
        <v>286.09079000000003</v>
      </c>
      <c r="X56" s="86">
        <v>306.95236199999999</v>
      </c>
      <c r="Y56" s="86">
        <v>329.071686</v>
      </c>
      <c r="Z56" s="86">
        <v>352.67913800000002</v>
      </c>
      <c r="AA56" s="86">
        <v>377.88024899999999</v>
      </c>
      <c r="AB56" s="86">
        <v>404.57607999999999</v>
      </c>
      <c r="AC56" s="86">
        <v>432.89596599999999</v>
      </c>
      <c r="AD56" s="86">
        <v>462.84079000000003</v>
      </c>
      <c r="AE56" s="86">
        <v>494.623199</v>
      </c>
      <c r="AF56" s="86">
        <v>528.20135500000004</v>
      </c>
      <c r="AG56" s="86">
        <v>563.538635</v>
      </c>
      <c r="AH56" s="86">
        <v>600.94812000000002</v>
      </c>
      <c r="AI56" s="86">
        <v>640.77380400000004</v>
      </c>
      <c r="AJ56" s="86">
        <v>682.85864300000003</v>
      </c>
      <c r="AK56" s="84">
        <f t="shared" si="0"/>
        <v>9.2810609866444569</v>
      </c>
    </row>
    <row r="57" spans="1:37" ht="15" hidden="1" customHeight="1" x14ac:dyDescent="0.45">
      <c r="A57" s="60" t="s">
        <v>462</v>
      </c>
      <c r="B57" s="82" t="s">
        <v>463</v>
      </c>
      <c r="C57" s="86">
        <v>69.365662</v>
      </c>
      <c r="D57" s="86">
        <v>71.800438</v>
      </c>
      <c r="E57" s="86">
        <v>74.477958999999998</v>
      </c>
      <c r="F57" s="86">
        <v>77.387230000000002</v>
      </c>
      <c r="G57" s="86">
        <v>80.591789000000006</v>
      </c>
      <c r="H57" s="86">
        <v>83.960144</v>
      </c>
      <c r="I57" s="86">
        <v>87.261870999999999</v>
      </c>
      <c r="J57" s="86">
        <v>90.567688000000004</v>
      </c>
      <c r="K57" s="86">
        <v>93.851035999999993</v>
      </c>
      <c r="L57" s="86">
        <v>97.156531999999999</v>
      </c>
      <c r="M57" s="86">
        <v>100.55941799999999</v>
      </c>
      <c r="N57" s="86">
        <v>104.11776</v>
      </c>
      <c r="O57" s="86">
        <v>107.79491400000001</v>
      </c>
      <c r="P57" s="86">
        <v>111.578377</v>
      </c>
      <c r="Q57" s="86">
        <v>115.40773799999999</v>
      </c>
      <c r="R57" s="86">
        <v>119.315445</v>
      </c>
      <c r="S57" s="86">
        <v>123.47038999999999</v>
      </c>
      <c r="T57" s="86">
        <v>127.803352</v>
      </c>
      <c r="U57" s="86">
        <v>132.245621</v>
      </c>
      <c r="V57" s="86">
        <v>136.795807</v>
      </c>
      <c r="W57" s="86">
        <v>141.50903299999999</v>
      </c>
      <c r="X57" s="86">
        <v>146.372345</v>
      </c>
      <c r="Y57" s="86">
        <v>151.371262</v>
      </c>
      <c r="Z57" s="86">
        <v>156.53585799999999</v>
      </c>
      <c r="AA57" s="86">
        <v>161.909851</v>
      </c>
      <c r="AB57" s="86">
        <v>167.49200400000001</v>
      </c>
      <c r="AC57" s="86">
        <v>173.258453</v>
      </c>
      <c r="AD57" s="86">
        <v>179.19657900000001</v>
      </c>
      <c r="AE57" s="86">
        <v>185.31686400000001</v>
      </c>
      <c r="AF57" s="86">
        <v>191.64439400000001</v>
      </c>
      <c r="AG57" s="86">
        <v>198.079849</v>
      </c>
      <c r="AH57" s="86">
        <v>204.67468299999999</v>
      </c>
      <c r="AI57" s="86">
        <v>211.39698799999999</v>
      </c>
      <c r="AJ57" s="86">
        <v>218.20503199999999</v>
      </c>
      <c r="AK57" s="84">
        <f t="shared" si="0"/>
        <v>2.1457211782971228</v>
      </c>
    </row>
    <row r="58" spans="1:37" ht="15" customHeight="1" x14ac:dyDescent="0.45">
      <c r="B58" s="79" t="s">
        <v>464</v>
      </c>
      <c r="AK58" s="87" t="s">
        <v>256</v>
      </c>
    </row>
    <row r="59" spans="1:37" ht="15" customHeight="1" x14ac:dyDescent="0.45">
      <c r="A59" s="60" t="s">
        <v>465</v>
      </c>
      <c r="B59" s="82" t="s">
        <v>439</v>
      </c>
      <c r="C59" s="86">
        <v>26.92373040635432</v>
      </c>
      <c r="D59" s="86">
        <v>27.53947416819716</v>
      </c>
      <c r="E59" s="86">
        <v>28.381584815817551</v>
      </c>
      <c r="F59" s="86">
        <v>29.166277610878421</v>
      </c>
      <c r="G59" s="86">
        <v>29.896722481422621</v>
      </c>
      <c r="H59" s="86">
        <v>30.596055994834856</v>
      </c>
      <c r="I59" s="86">
        <v>31.323720518122947</v>
      </c>
      <c r="J59" s="86">
        <v>32.093236943067431</v>
      </c>
      <c r="K59" s="86">
        <v>32.922813995312175</v>
      </c>
      <c r="L59" s="86">
        <v>33.795227365523665</v>
      </c>
      <c r="M59" s="86">
        <v>34.65990326577716</v>
      </c>
      <c r="N59" s="86">
        <v>35.68046111436292</v>
      </c>
      <c r="O59" s="86">
        <v>36.622960816936754</v>
      </c>
      <c r="P59" s="86">
        <v>37.572723445893189</v>
      </c>
      <c r="Q59" s="86">
        <v>38.554564279715308</v>
      </c>
      <c r="R59" s="86">
        <v>39.551054042342223</v>
      </c>
      <c r="S59" s="86">
        <v>40.569168514731885</v>
      </c>
      <c r="T59" s="86">
        <v>41.621236229529416</v>
      </c>
      <c r="U59" s="86">
        <v>42.685948903357755</v>
      </c>
      <c r="V59" s="86">
        <v>43.758375718378396</v>
      </c>
      <c r="W59" s="86">
        <v>44.856256424842577</v>
      </c>
      <c r="X59" s="86">
        <v>45.987932256524935</v>
      </c>
      <c r="Y59" s="86">
        <v>47.13729225263409</v>
      </c>
      <c r="Z59" s="86">
        <v>48.314866038771733</v>
      </c>
      <c r="AA59" s="86">
        <v>49.508310489813795</v>
      </c>
      <c r="AB59" s="86">
        <v>50.737630166346733</v>
      </c>
      <c r="AC59" s="86">
        <v>52.001585667691145</v>
      </c>
      <c r="AD59" s="86">
        <v>53.297733713654104</v>
      </c>
      <c r="AE59" s="86">
        <v>54.638725023455457</v>
      </c>
      <c r="AF59" s="86">
        <v>56.017533894498726</v>
      </c>
      <c r="AG59" s="86">
        <v>57.438713372223241</v>
      </c>
      <c r="AH59" s="86">
        <v>58.884116269004927</v>
      </c>
      <c r="AI59" s="86">
        <v>60.337160056574696</v>
      </c>
      <c r="AJ59" s="86">
        <v>61.77554905914748</v>
      </c>
      <c r="AK59" s="84">
        <f t="shared" ref="AK59:AK72" si="1">(AJ59-C59)/C59</f>
        <v>1.2944647018367006</v>
      </c>
    </row>
    <row r="60" spans="1:37" ht="15" hidden="1" customHeight="1" x14ac:dyDescent="0.45">
      <c r="A60" s="60" t="s">
        <v>466</v>
      </c>
      <c r="B60" s="82" t="s">
        <v>441</v>
      </c>
      <c r="C60" s="86">
        <v>119.98944899999999</v>
      </c>
      <c r="D60" s="86">
        <v>122.15980500000001</v>
      </c>
      <c r="E60" s="86">
        <v>124.040871</v>
      </c>
      <c r="F60" s="86">
        <v>126.145645</v>
      </c>
      <c r="G60" s="86">
        <v>128.24548300000001</v>
      </c>
      <c r="H60" s="86">
        <v>130.388947</v>
      </c>
      <c r="I60" s="86">
        <v>132.62815900000001</v>
      </c>
      <c r="J60" s="86">
        <v>135.01004</v>
      </c>
      <c r="K60" s="86">
        <v>137.38426200000001</v>
      </c>
      <c r="L60" s="86">
        <v>139.76298499999999</v>
      </c>
      <c r="M60" s="86">
        <v>142.334351</v>
      </c>
      <c r="N60" s="86">
        <v>145.02328499999999</v>
      </c>
      <c r="O60" s="86">
        <v>147.800186</v>
      </c>
      <c r="P60" s="86">
        <v>150.69549599999999</v>
      </c>
      <c r="Q60" s="86">
        <v>153.642471</v>
      </c>
      <c r="R60" s="86">
        <v>156.74865700000001</v>
      </c>
      <c r="S60" s="86">
        <v>160.084137</v>
      </c>
      <c r="T60" s="86">
        <v>163.60067699999999</v>
      </c>
      <c r="U60" s="86">
        <v>167.22387699999999</v>
      </c>
      <c r="V60" s="86">
        <v>170.917587</v>
      </c>
      <c r="W60" s="86">
        <v>174.77513099999999</v>
      </c>
      <c r="X60" s="86">
        <v>178.82785000000001</v>
      </c>
      <c r="Y60" s="86">
        <v>182.918747</v>
      </c>
      <c r="Z60" s="86">
        <v>187.145126</v>
      </c>
      <c r="AA60" s="86">
        <v>191.506866</v>
      </c>
      <c r="AB60" s="86">
        <v>196.00929300000001</v>
      </c>
      <c r="AC60" s="86">
        <v>200.641693</v>
      </c>
      <c r="AD60" s="86">
        <v>205.372131</v>
      </c>
      <c r="AE60" s="86">
        <v>210.272537</v>
      </c>
      <c r="AF60" s="86">
        <v>215.32736199999999</v>
      </c>
      <c r="AG60" s="86">
        <v>220.48616000000001</v>
      </c>
      <c r="AH60" s="86">
        <v>225.795029</v>
      </c>
      <c r="AI60" s="86">
        <v>231.30140700000001</v>
      </c>
      <c r="AJ60" s="86">
        <v>236.92726099999999</v>
      </c>
      <c r="AK60" s="84">
        <f t="shared" si="1"/>
        <v>0.97456745551019242</v>
      </c>
    </row>
    <row r="61" spans="1:37" ht="15" hidden="1" customHeight="1" x14ac:dyDescent="0.45">
      <c r="A61" s="60" t="s">
        <v>467</v>
      </c>
      <c r="B61" s="82" t="s">
        <v>443</v>
      </c>
      <c r="C61" s="86">
        <v>105.075287</v>
      </c>
      <c r="D61" s="86">
        <v>107.901382</v>
      </c>
      <c r="E61" s="86">
        <v>111.05735</v>
      </c>
      <c r="F61" s="86">
        <v>114.4636</v>
      </c>
      <c r="G61" s="86">
        <v>117.995392</v>
      </c>
      <c r="H61" s="86">
        <v>121.707474</v>
      </c>
      <c r="I61" s="86">
        <v>125.485168</v>
      </c>
      <c r="J61" s="86">
        <v>129.38398699999999</v>
      </c>
      <c r="K61" s="86">
        <v>133.192261</v>
      </c>
      <c r="L61" s="86">
        <v>136.990768</v>
      </c>
      <c r="M61" s="86">
        <v>140.93699599999999</v>
      </c>
      <c r="N61" s="86">
        <v>145.06848099999999</v>
      </c>
      <c r="O61" s="86">
        <v>149.38533000000001</v>
      </c>
      <c r="P61" s="86">
        <v>153.83398399999999</v>
      </c>
      <c r="Q61" s="86">
        <v>158.43879699999999</v>
      </c>
      <c r="R61" s="86">
        <v>163.15017700000001</v>
      </c>
      <c r="S61" s="86">
        <v>168.15391500000001</v>
      </c>
      <c r="T61" s="86">
        <v>173.40173300000001</v>
      </c>
      <c r="U61" s="86">
        <v>178.73242200000001</v>
      </c>
      <c r="V61" s="86">
        <v>184.15683000000001</v>
      </c>
      <c r="W61" s="86">
        <v>189.713089</v>
      </c>
      <c r="X61" s="86">
        <v>195.48381000000001</v>
      </c>
      <c r="Y61" s="86">
        <v>201.22401400000001</v>
      </c>
      <c r="Z61" s="86">
        <v>207.08360300000001</v>
      </c>
      <c r="AA61" s="86">
        <v>213.10725400000001</v>
      </c>
      <c r="AB61" s="86">
        <v>219.22226000000001</v>
      </c>
      <c r="AC61" s="86">
        <v>225.46333300000001</v>
      </c>
      <c r="AD61" s="86">
        <v>231.738159</v>
      </c>
      <c r="AE61" s="86">
        <v>238.15287799999999</v>
      </c>
      <c r="AF61" s="86">
        <v>244.676041</v>
      </c>
      <c r="AG61" s="86">
        <v>251.16677899999999</v>
      </c>
      <c r="AH61" s="86">
        <v>257.81457499999999</v>
      </c>
      <c r="AI61" s="86">
        <v>264.73269699999997</v>
      </c>
      <c r="AJ61" s="86">
        <v>271.78808600000002</v>
      </c>
      <c r="AK61" s="84">
        <f t="shared" si="1"/>
        <v>1.5866033180570804</v>
      </c>
    </row>
    <row r="62" spans="1:37" ht="15" hidden="1" customHeight="1" x14ac:dyDescent="0.45">
      <c r="A62" s="60" t="s">
        <v>468</v>
      </c>
      <c r="B62" s="82" t="s">
        <v>445</v>
      </c>
      <c r="C62" s="86">
        <v>73.736084000000005</v>
      </c>
      <c r="D62" s="86">
        <v>76.110611000000006</v>
      </c>
      <c r="E62" s="86">
        <v>79.053229999999999</v>
      </c>
      <c r="F62" s="86">
        <v>82.201187000000004</v>
      </c>
      <c r="G62" s="86">
        <v>85.287627999999998</v>
      </c>
      <c r="H62" s="86">
        <v>88.418030000000002</v>
      </c>
      <c r="I62" s="86">
        <v>91.636771999999993</v>
      </c>
      <c r="J62" s="86">
        <v>94.935203999999999</v>
      </c>
      <c r="K62" s="86">
        <v>98.218970999999996</v>
      </c>
      <c r="L62" s="86">
        <v>101.48201</v>
      </c>
      <c r="M62" s="86">
        <v>104.71408099999999</v>
      </c>
      <c r="N62" s="86">
        <v>108.035355</v>
      </c>
      <c r="O62" s="86">
        <v>111.475571</v>
      </c>
      <c r="P62" s="86">
        <v>115.006241</v>
      </c>
      <c r="Q62" s="86">
        <v>118.610443</v>
      </c>
      <c r="R62" s="86">
        <v>122.25762899999999</v>
      </c>
      <c r="S62" s="86">
        <v>126.079376</v>
      </c>
      <c r="T62" s="86">
        <v>130.05746500000001</v>
      </c>
      <c r="U62" s="86">
        <v>134.13008099999999</v>
      </c>
      <c r="V62" s="86">
        <v>138.327698</v>
      </c>
      <c r="W62" s="86">
        <v>142.624359</v>
      </c>
      <c r="X62" s="86">
        <v>147.084442</v>
      </c>
      <c r="Y62" s="86">
        <v>151.65914900000001</v>
      </c>
      <c r="Z62" s="86">
        <v>156.367493</v>
      </c>
      <c r="AA62" s="86">
        <v>161.23649599999999</v>
      </c>
      <c r="AB62" s="86">
        <v>166.163239</v>
      </c>
      <c r="AC62" s="86">
        <v>171.20474200000001</v>
      </c>
      <c r="AD62" s="86">
        <v>176.37365700000001</v>
      </c>
      <c r="AE62" s="86">
        <v>181.69494599999999</v>
      </c>
      <c r="AF62" s="86">
        <v>187.17607100000001</v>
      </c>
      <c r="AG62" s="86">
        <v>192.68620300000001</v>
      </c>
      <c r="AH62" s="86">
        <v>198.382217</v>
      </c>
      <c r="AI62" s="86">
        <v>204.31424000000001</v>
      </c>
      <c r="AJ62" s="86">
        <v>210.38575700000001</v>
      </c>
      <c r="AK62" s="84">
        <f t="shared" si="1"/>
        <v>1.8532266101899308</v>
      </c>
    </row>
    <row r="63" spans="1:37" ht="15" hidden="1" customHeight="1" x14ac:dyDescent="0.45">
      <c r="A63" s="60" t="s">
        <v>469</v>
      </c>
      <c r="B63" s="82" t="s">
        <v>447</v>
      </c>
      <c r="C63" s="86">
        <v>498.524292</v>
      </c>
      <c r="D63" s="86">
        <v>515.131348</v>
      </c>
      <c r="E63" s="86">
        <v>530.57830799999999</v>
      </c>
      <c r="F63" s="86">
        <v>545.69683799999996</v>
      </c>
      <c r="G63" s="86">
        <v>560.543274</v>
      </c>
      <c r="H63" s="86">
        <v>575.70336899999995</v>
      </c>
      <c r="I63" s="86">
        <v>591.24145499999997</v>
      </c>
      <c r="J63" s="86">
        <v>607.49292000000003</v>
      </c>
      <c r="K63" s="86">
        <v>624.01141399999995</v>
      </c>
      <c r="L63" s="86">
        <v>640.53692599999999</v>
      </c>
      <c r="M63" s="86">
        <v>657.706726</v>
      </c>
      <c r="N63" s="86">
        <v>675.35327099999995</v>
      </c>
      <c r="O63" s="86">
        <v>693.25195299999996</v>
      </c>
      <c r="P63" s="86">
        <v>711.41803000000004</v>
      </c>
      <c r="Q63" s="86">
        <v>730.04663100000005</v>
      </c>
      <c r="R63" s="86">
        <v>749.05108600000005</v>
      </c>
      <c r="S63" s="86">
        <v>768.68615699999998</v>
      </c>
      <c r="T63" s="86">
        <v>788.855774</v>
      </c>
      <c r="U63" s="86">
        <v>809.38336200000003</v>
      </c>
      <c r="V63" s="86">
        <v>830.44256600000006</v>
      </c>
      <c r="W63" s="86">
        <v>851.96301300000005</v>
      </c>
      <c r="X63" s="86">
        <v>874.07550000000003</v>
      </c>
      <c r="Y63" s="86">
        <v>896.41900599999997</v>
      </c>
      <c r="Z63" s="86">
        <v>919.38281199999994</v>
      </c>
      <c r="AA63" s="86">
        <v>943.13018799999998</v>
      </c>
      <c r="AB63" s="86">
        <v>967.34417699999995</v>
      </c>
      <c r="AC63" s="86">
        <v>991.88940400000001</v>
      </c>
      <c r="AD63" s="86">
        <v>1016.7459720000001</v>
      </c>
      <c r="AE63" s="86">
        <v>1042.218384</v>
      </c>
      <c r="AF63" s="86">
        <v>1068.4748540000001</v>
      </c>
      <c r="AG63" s="86">
        <v>1095.514038</v>
      </c>
      <c r="AH63" s="86">
        <v>1123.943481</v>
      </c>
      <c r="AI63" s="86">
        <v>1154.2413329999999</v>
      </c>
      <c r="AJ63" s="86">
        <v>1186.0355219999999</v>
      </c>
      <c r="AK63" s="84">
        <f t="shared" si="1"/>
        <v>1.3790927363675989</v>
      </c>
    </row>
    <row r="64" spans="1:37" ht="15" hidden="1" customHeight="1" x14ac:dyDescent="0.45">
      <c r="A64" s="60" t="s">
        <v>470</v>
      </c>
      <c r="B64" s="82" t="s">
        <v>449</v>
      </c>
      <c r="C64" s="86">
        <v>76.740066999999996</v>
      </c>
      <c r="D64" s="86">
        <v>79.689650999999998</v>
      </c>
      <c r="E64" s="86">
        <v>83.045699999999997</v>
      </c>
      <c r="F64" s="86">
        <v>86.845427999999998</v>
      </c>
      <c r="G64" s="86">
        <v>90.849029999999999</v>
      </c>
      <c r="H64" s="86">
        <v>95.083816999999996</v>
      </c>
      <c r="I64" s="86">
        <v>99.559394999999995</v>
      </c>
      <c r="J64" s="86">
        <v>104.23112500000001</v>
      </c>
      <c r="K64" s="86">
        <v>109.052513</v>
      </c>
      <c r="L64" s="86">
        <v>114.00610399999999</v>
      </c>
      <c r="M64" s="86">
        <v>119.118431</v>
      </c>
      <c r="N64" s="86">
        <v>124.41861</v>
      </c>
      <c r="O64" s="86">
        <v>129.951324</v>
      </c>
      <c r="P64" s="86">
        <v>135.672775</v>
      </c>
      <c r="Q64" s="86">
        <v>141.67292800000001</v>
      </c>
      <c r="R64" s="86">
        <v>147.84208699999999</v>
      </c>
      <c r="S64" s="86">
        <v>154.324738</v>
      </c>
      <c r="T64" s="86">
        <v>161.156158</v>
      </c>
      <c r="U64" s="86">
        <v>168.306183</v>
      </c>
      <c r="V64" s="86">
        <v>175.77685500000001</v>
      </c>
      <c r="W64" s="86">
        <v>183.552933</v>
      </c>
      <c r="X64" s="86">
        <v>191.644791</v>
      </c>
      <c r="Y64" s="86">
        <v>200.09364299999999</v>
      </c>
      <c r="Z64" s="86">
        <v>208.905945</v>
      </c>
      <c r="AA64" s="86">
        <v>218.05851699999999</v>
      </c>
      <c r="AB64" s="86">
        <v>227.53228799999999</v>
      </c>
      <c r="AC64" s="86">
        <v>237.39977999999999</v>
      </c>
      <c r="AD64" s="86">
        <v>247.691193</v>
      </c>
      <c r="AE64" s="86">
        <v>258.43215900000001</v>
      </c>
      <c r="AF64" s="86">
        <v>269.61776700000001</v>
      </c>
      <c r="AG64" s="86">
        <v>281.12347399999999</v>
      </c>
      <c r="AH64" s="86">
        <v>293.153503</v>
      </c>
      <c r="AI64" s="86">
        <v>305.75912499999998</v>
      </c>
      <c r="AJ64" s="86">
        <v>318.928406</v>
      </c>
      <c r="AK64" s="84">
        <f t="shared" si="1"/>
        <v>3.1559568354299197</v>
      </c>
    </row>
    <row r="65" spans="1:37" ht="15" hidden="1" customHeight="1" x14ac:dyDescent="0.45">
      <c r="A65" s="60" t="s">
        <v>471</v>
      </c>
      <c r="B65" s="82" t="s">
        <v>451</v>
      </c>
      <c r="C65" s="86">
        <v>215.79698200000001</v>
      </c>
      <c r="D65" s="86">
        <v>222.85611</v>
      </c>
      <c r="E65" s="86">
        <v>231.70045500000001</v>
      </c>
      <c r="F65" s="86">
        <v>241.623245</v>
      </c>
      <c r="G65" s="86">
        <v>251.17692600000001</v>
      </c>
      <c r="H65" s="86">
        <v>260.69372600000003</v>
      </c>
      <c r="I65" s="86">
        <v>270.59234600000002</v>
      </c>
      <c r="J65" s="86">
        <v>280.86926299999999</v>
      </c>
      <c r="K65" s="86">
        <v>291.25045799999998</v>
      </c>
      <c r="L65" s="86">
        <v>301.77185100000003</v>
      </c>
      <c r="M65" s="86">
        <v>313.13647500000002</v>
      </c>
      <c r="N65" s="86">
        <v>324.044464</v>
      </c>
      <c r="O65" s="86">
        <v>335.52600100000001</v>
      </c>
      <c r="P65" s="86">
        <v>347.50656099999998</v>
      </c>
      <c r="Q65" s="86">
        <v>360.19039900000001</v>
      </c>
      <c r="R65" s="86">
        <v>373.22311400000001</v>
      </c>
      <c r="S65" s="86">
        <v>386.61947600000002</v>
      </c>
      <c r="T65" s="86">
        <v>400.74676499999998</v>
      </c>
      <c r="U65" s="86">
        <v>415.45938100000001</v>
      </c>
      <c r="V65" s="86">
        <v>430.69812000000002</v>
      </c>
      <c r="W65" s="86">
        <v>446.34957900000001</v>
      </c>
      <c r="X65" s="86">
        <v>462.03396600000002</v>
      </c>
      <c r="Y65" s="86">
        <v>478.310089</v>
      </c>
      <c r="Z65" s="86">
        <v>495.26681500000001</v>
      </c>
      <c r="AA65" s="86">
        <v>513.02496299999996</v>
      </c>
      <c r="AB65" s="86">
        <v>531.49218800000006</v>
      </c>
      <c r="AC65" s="86">
        <v>549.91064500000005</v>
      </c>
      <c r="AD65" s="86">
        <v>569.04339600000003</v>
      </c>
      <c r="AE65" s="86">
        <v>589.09387200000003</v>
      </c>
      <c r="AF65" s="86">
        <v>610.09033199999999</v>
      </c>
      <c r="AG65" s="86">
        <v>631.79480000000001</v>
      </c>
      <c r="AH65" s="86">
        <v>653.28149399999995</v>
      </c>
      <c r="AI65" s="86">
        <v>675.77673300000004</v>
      </c>
      <c r="AJ65" s="86">
        <v>699.33850099999995</v>
      </c>
      <c r="AK65" s="84">
        <f t="shared" si="1"/>
        <v>2.2407241960408877</v>
      </c>
    </row>
    <row r="66" spans="1:37" ht="15" hidden="1" customHeight="1" x14ac:dyDescent="0.45">
      <c r="A66" s="60" t="s">
        <v>472</v>
      </c>
      <c r="B66" s="82" t="s">
        <v>453</v>
      </c>
      <c r="C66" s="86">
        <v>95.118599000000003</v>
      </c>
      <c r="D66" s="86">
        <v>97.846687000000003</v>
      </c>
      <c r="E66" s="86">
        <v>100.682419</v>
      </c>
      <c r="F66" s="86">
        <v>103.710701</v>
      </c>
      <c r="G66" s="86">
        <v>106.549576</v>
      </c>
      <c r="H66" s="86">
        <v>109.315254</v>
      </c>
      <c r="I66" s="86">
        <v>112.113388</v>
      </c>
      <c r="J66" s="86">
        <v>114.947845</v>
      </c>
      <c r="K66" s="86">
        <v>117.822762</v>
      </c>
      <c r="L66" s="86">
        <v>120.79612</v>
      </c>
      <c r="M66" s="86">
        <v>123.98187299999999</v>
      </c>
      <c r="N66" s="86">
        <v>127.369682</v>
      </c>
      <c r="O66" s="86">
        <v>130.936249</v>
      </c>
      <c r="P66" s="86">
        <v>134.77981600000001</v>
      </c>
      <c r="Q66" s="86">
        <v>138.955994</v>
      </c>
      <c r="R66" s="86">
        <v>143.46545399999999</v>
      </c>
      <c r="S66" s="86">
        <v>148.185562</v>
      </c>
      <c r="T66" s="86">
        <v>153.03585799999999</v>
      </c>
      <c r="U66" s="86">
        <v>157.901917</v>
      </c>
      <c r="V66" s="86">
        <v>162.79087799999999</v>
      </c>
      <c r="W66" s="86">
        <v>167.82054099999999</v>
      </c>
      <c r="X66" s="86">
        <v>172.91130100000001</v>
      </c>
      <c r="Y66" s="86">
        <v>178.14144899999999</v>
      </c>
      <c r="Z66" s="86">
        <v>183.52276599999999</v>
      </c>
      <c r="AA66" s="86">
        <v>189.10673499999999</v>
      </c>
      <c r="AB66" s="86">
        <v>194.83521999999999</v>
      </c>
      <c r="AC66" s="86">
        <v>200.69708299999999</v>
      </c>
      <c r="AD66" s="86">
        <v>206.74331699999999</v>
      </c>
      <c r="AE66" s="86">
        <v>212.95225500000001</v>
      </c>
      <c r="AF66" s="86">
        <v>219.32229599999999</v>
      </c>
      <c r="AG66" s="86">
        <v>225.80538899999999</v>
      </c>
      <c r="AH66" s="86">
        <v>232.509018</v>
      </c>
      <c r="AI66" s="86">
        <v>239.516144</v>
      </c>
      <c r="AJ66" s="86">
        <v>246.925354</v>
      </c>
      <c r="AK66" s="84">
        <f t="shared" si="1"/>
        <v>1.5959734120978801</v>
      </c>
    </row>
    <row r="67" spans="1:37" ht="15" hidden="1" customHeight="1" x14ac:dyDescent="0.45">
      <c r="A67" s="60" t="s">
        <v>473</v>
      </c>
      <c r="B67" s="82" t="s">
        <v>455</v>
      </c>
      <c r="C67" s="86">
        <v>176.040817</v>
      </c>
      <c r="D67" s="86">
        <v>187.88426200000001</v>
      </c>
      <c r="E67" s="86">
        <v>199.942261</v>
      </c>
      <c r="F67" s="86">
        <v>212.15759299999999</v>
      </c>
      <c r="G67" s="86">
        <v>224.543533</v>
      </c>
      <c r="H67" s="86">
        <v>237.703217</v>
      </c>
      <c r="I67" s="86">
        <v>250.64794900000001</v>
      </c>
      <c r="J67" s="86">
        <v>264.20446800000002</v>
      </c>
      <c r="K67" s="86">
        <v>277.83682299999998</v>
      </c>
      <c r="L67" s="86">
        <v>291.30453499999999</v>
      </c>
      <c r="M67" s="86">
        <v>305.48318499999999</v>
      </c>
      <c r="N67" s="86">
        <v>320.60699499999998</v>
      </c>
      <c r="O67" s="86">
        <v>336.18023699999998</v>
      </c>
      <c r="P67" s="86">
        <v>351.88360599999999</v>
      </c>
      <c r="Q67" s="86">
        <v>367.93722500000001</v>
      </c>
      <c r="R67" s="86">
        <v>384.23156699999998</v>
      </c>
      <c r="S67" s="86">
        <v>401.432343</v>
      </c>
      <c r="T67" s="86">
        <v>419.06304899999998</v>
      </c>
      <c r="U67" s="86">
        <v>436.94097900000003</v>
      </c>
      <c r="V67" s="86">
        <v>455.21328699999998</v>
      </c>
      <c r="W67" s="86">
        <v>473.82257099999998</v>
      </c>
      <c r="X67" s="86">
        <v>492.93017600000002</v>
      </c>
      <c r="Y67" s="86">
        <v>512.53539999999998</v>
      </c>
      <c r="Z67" s="86">
        <v>532.29437299999995</v>
      </c>
      <c r="AA67" s="86">
        <v>553.242615</v>
      </c>
      <c r="AB67" s="86">
        <v>574.84411599999999</v>
      </c>
      <c r="AC67" s="86">
        <v>596.84942599999999</v>
      </c>
      <c r="AD67" s="86">
        <v>619.05206299999998</v>
      </c>
      <c r="AE67" s="86">
        <v>641.24395800000002</v>
      </c>
      <c r="AF67" s="86">
        <v>663.79254200000003</v>
      </c>
      <c r="AG67" s="86">
        <v>686.14794900000004</v>
      </c>
      <c r="AH67" s="86">
        <v>709.11914100000001</v>
      </c>
      <c r="AI67" s="86">
        <v>732.11102300000005</v>
      </c>
      <c r="AJ67" s="86">
        <v>754.67523200000005</v>
      </c>
      <c r="AK67" s="84">
        <f t="shared" si="1"/>
        <v>3.28693325139476</v>
      </c>
    </row>
    <row r="68" spans="1:37" ht="15" hidden="1" customHeight="1" x14ac:dyDescent="0.45">
      <c r="A68" s="60" t="s">
        <v>474</v>
      </c>
      <c r="B68" s="82" t="s">
        <v>457</v>
      </c>
      <c r="C68" s="86">
        <v>161.211319</v>
      </c>
      <c r="D68" s="86">
        <v>165.939087</v>
      </c>
      <c r="E68" s="86">
        <v>169.742752</v>
      </c>
      <c r="F68" s="86">
        <v>172.58204699999999</v>
      </c>
      <c r="G68" s="86">
        <v>176.36325099999999</v>
      </c>
      <c r="H68" s="86">
        <v>179.997345</v>
      </c>
      <c r="I68" s="86">
        <v>183.68602000000001</v>
      </c>
      <c r="J68" s="86">
        <v>187.55969200000001</v>
      </c>
      <c r="K68" s="86">
        <v>191.397751</v>
      </c>
      <c r="L68" s="86">
        <v>195.15562399999999</v>
      </c>
      <c r="M68" s="86">
        <v>199.02731299999999</v>
      </c>
      <c r="N68" s="86">
        <v>203.08187899999999</v>
      </c>
      <c r="O68" s="86">
        <v>207.09146100000001</v>
      </c>
      <c r="P68" s="86">
        <v>210.86317399999999</v>
      </c>
      <c r="Q68" s="86">
        <v>214.42778000000001</v>
      </c>
      <c r="R68" s="86">
        <v>217.94426000000001</v>
      </c>
      <c r="S68" s="86">
        <v>221.65772999999999</v>
      </c>
      <c r="T68" s="86">
        <v>225.634018</v>
      </c>
      <c r="U68" s="86">
        <v>229.72219799999999</v>
      </c>
      <c r="V68" s="86">
        <v>233.70304899999999</v>
      </c>
      <c r="W68" s="86">
        <v>237.520096</v>
      </c>
      <c r="X68" s="86">
        <v>241.30320699999999</v>
      </c>
      <c r="Y68" s="86">
        <v>245.04724100000001</v>
      </c>
      <c r="Z68" s="86">
        <v>248.92063899999999</v>
      </c>
      <c r="AA68" s="86">
        <v>253.09451300000001</v>
      </c>
      <c r="AB68" s="86">
        <v>257.557098</v>
      </c>
      <c r="AC68" s="86">
        <v>262.22598299999999</v>
      </c>
      <c r="AD68" s="86">
        <v>266.96283</v>
      </c>
      <c r="AE68" s="86">
        <v>271.73251299999998</v>
      </c>
      <c r="AF68" s="86">
        <v>276.602417</v>
      </c>
      <c r="AG68" s="86">
        <v>281.55636600000003</v>
      </c>
      <c r="AH68" s="86">
        <v>286.68411300000002</v>
      </c>
      <c r="AI68" s="86">
        <v>292.10659800000002</v>
      </c>
      <c r="AJ68" s="86">
        <v>297.84021000000001</v>
      </c>
      <c r="AK68" s="84">
        <f t="shared" si="1"/>
        <v>0.84751425549715897</v>
      </c>
    </row>
    <row r="69" spans="1:37" ht="15" hidden="1" customHeight="1" x14ac:dyDescent="0.45">
      <c r="A69" s="60" t="s">
        <v>475</v>
      </c>
      <c r="B69" s="82" t="s">
        <v>459</v>
      </c>
      <c r="C69" s="86">
        <v>204.51063500000001</v>
      </c>
      <c r="D69" s="86">
        <v>217.66339099999999</v>
      </c>
      <c r="E69" s="86">
        <v>231.34333799999999</v>
      </c>
      <c r="F69" s="86">
        <v>245.45301799999999</v>
      </c>
      <c r="G69" s="86">
        <v>260.19894399999998</v>
      </c>
      <c r="H69" s="86">
        <v>275.93359400000003</v>
      </c>
      <c r="I69" s="86">
        <v>292.62792999999999</v>
      </c>
      <c r="J69" s="86">
        <v>310.16372699999999</v>
      </c>
      <c r="K69" s="86">
        <v>328.28649899999999</v>
      </c>
      <c r="L69" s="86">
        <v>346.88626099999999</v>
      </c>
      <c r="M69" s="86">
        <v>366.469177</v>
      </c>
      <c r="N69" s="86">
        <v>387.09594700000002</v>
      </c>
      <c r="O69" s="86">
        <v>408.385559</v>
      </c>
      <c r="P69" s="86">
        <v>430.37914999999998</v>
      </c>
      <c r="Q69" s="86">
        <v>453.08752399999997</v>
      </c>
      <c r="R69" s="86">
        <v>476.51119999999997</v>
      </c>
      <c r="S69" s="86">
        <v>501.06817599999999</v>
      </c>
      <c r="T69" s="86">
        <v>526.78076199999998</v>
      </c>
      <c r="U69" s="86">
        <v>553.39862100000005</v>
      </c>
      <c r="V69" s="86">
        <v>580.97082499999999</v>
      </c>
      <c r="W69" s="86">
        <v>609.56396500000005</v>
      </c>
      <c r="X69" s="86">
        <v>639.42773399999999</v>
      </c>
      <c r="Y69" s="86">
        <v>670.25793499999997</v>
      </c>
      <c r="Z69" s="86">
        <v>702.29882799999996</v>
      </c>
      <c r="AA69" s="86">
        <v>735.73443599999996</v>
      </c>
      <c r="AB69" s="86">
        <v>770.228027</v>
      </c>
      <c r="AC69" s="86">
        <v>805.97997999999995</v>
      </c>
      <c r="AD69" s="86">
        <v>842.91455099999996</v>
      </c>
      <c r="AE69" s="86">
        <v>881.32037400000002</v>
      </c>
      <c r="AF69" s="86">
        <v>920.88360599999999</v>
      </c>
      <c r="AG69" s="86">
        <v>961.17962599999998</v>
      </c>
      <c r="AH69" s="86">
        <v>1003.156982</v>
      </c>
      <c r="AI69" s="86">
        <v>1047.384644</v>
      </c>
      <c r="AJ69" s="86">
        <v>1093.1473390000001</v>
      </c>
      <c r="AK69" s="84">
        <f t="shared" si="1"/>
        <v>4.3451857845925721</v>
      </c>
    </row>
    <row r="70" spans="1:37" ht="15" hidden="1" customHeight="1" x14ac:dyDescent="0.45">
      <c r="A70" s="60" t="s">
        <v>476</v>
      </c>
      <c r="B70" s="82" t="s">
        <v>461</v>
      </c>
      <c r="C70" s="86">
        <v>89.902466000000004</v>
      </c>
      <c r="D70" s="86">
        <v>96.304382000000004</v>
      </c>
      <c r="E70" s="86">
        <v>102.749695</v>
      </c>
      <c r="F70" s="86">
        <v>109.353966</v>
      </c>
      <c r="G70" s="86">
        <v>116.084351</v>
      </c>
      <c r="H70" s="86">
        <v>123.163788</v>
      </c>
      <c r="I70" s="86">
        <v>130.821609</v>
      </c>
      <c r="J70" s="86">
        <v>139.068298</v>
      </c>
      <c r="K70" s="86">
        <v>147.71885700000001</v>
      </c>
      <c r="L70" s="86">
        <v>156.79333500000001</v>
      </c>
      <c r="M70" s="86">
        <v>166.39402799999999</v>
      </c>
      <c r="N70" s="86">
        <v>176.458054</v>
      </c>
      <c r="O70" s="86">
        <v>186.895782</v>
      </c>
      <c r="P70" s="86">
        <v>197.73135400000001</v>
      </c>
      <c r="Q70" s="86">
        <v>209.004166</v>
      </c>
      <c r="R70" s="86">
        <v>220.80561800000001</v>
      </c>
      <c r="S70" s="86">
        <v>233.229141</v>
      </c>
      <c r="T70" s="86">
        <v>246.215363</v>
      </c>
      <c r="U70" s="86">
        <v>259.715912</v>
      </c>
      <c r="V70" s="86">
        <v>273.83221400000002</v>
      </c>
      <c r="W70" s="86">
        <v>288.561127</v>
      </c>
      <c r="X70" s="86">
        <v>303.90481599999998</v>
      </c>
      <c r="Y70" s="86">
        <v>319.75491299999999</v>
      </c>
      <c r="Z70" s="86">
        <v>336.28152499999999</v>
      </c>
      <c r="AA70" s="86">
        <v>353.52212500000002</v>
      </c>
      <c r="AB70" s="86">
        <v>371.32028200000002</v>
      </c>
      <c r="AC70" s="86">
        <v>389.736176</v>
      </c>
      <c r="AD70" s="86">
        <v>408.70944200000002</v>
      </c>
      <c r="AE70" s="86">
        <v>428.36617999999999</v>
      </c>
      <c r="AF70" s="86">
        <v>448.604401</v>
      </c>
      <c r="AG70" s="86">
        <v>469.33193999999997</v>
      </c>
      <c r="AH70" s="86">
        <v>490.747589</v>
      </c>
      <c r="AI70" s="86">
        <v>513.05755599999998</v>
      </c>
      <c r="AJ70" s="86">
        <v>536.05590800000004</v>
      </c>
      <c r="AK70" s="84">
        <f t="shared" si="1"/>
        <v>4.9626385331855083</v>
      </c>
    </row>
    <row r="71" spans="1:37" ht="15" hidden="1" customHeight="1" x14ac:dyDescent="0.45">
      <c r="A71" s="60" t="s">
        <v>477</v>
      </c>
      <c r="B71" s="82" t="s">
        <v>463</v>
      </c>
      <c r="C71" s="86">
        <v>69.614326000000005</v>
      </c>
      <c r="D71" s="86">
        <v>71.800606000000002</v>
      </c>
      <c r="E71" s="86">
        <v>74.206481999999994</v>
      </c>
      <c r="F71" s="86">
        <v>76.822975</v>
      </c>
      <c r="G71" s="86">
        <v>79.711783999999994</v>
      </c>
      <c r="H71" s="86">
        <v>82.748016000000007</v>
      </c>
      <c r="I71" s="86">
        <v>85.712990000000005</v>
      </c>
      <c r="J71" s="86">
        <v>88.673218000000006</v>
      </c>
      <c r="K71" s="86">
        <v>91.603790000000004</v>
      </c>
      <c r="L71" s="86">
        <v>94.546486000000002</v>
      </c>
      <c r="M71" s="86">
        <v>97.572226999999998</v>
      </c>
      <c r="N71" s="86">
        <v>100.735817</v>
      </c>
      <c r="O71" s="86">
        <v>104.001839</v>
      </c>
      <c r="P71" s="86">
        <v>107.358345</v>
      </c>
      <c r="Q71" s="86">
        <v>110.74857299999999</v>
      </c>
      <c r="R71" s="86">
        <v>114.202972</v>
      </c>
      <c r="S71" s="86">
        <v>117.879616</v>
      </c>
      <c r="T71" s="86">
        <v>121.71281399999999</v>
      </c>
      <c r="U71" s="86">
        <v>125.63814499999999</v>
      </c>
      <c r="V71" s="86">
        <v>129.65415999999999</v>
      </c>
      <c r="W71" s="86">
        <v>133.811981</v>
      </c>
      <c r="X71" s="86">
        <v>138.09927400000001</v>
      </c>
      <c r="Y71" s="86">
        <v>142.50233499999999</v>
      </c>
      <c r="Z71" s="86">
        <v>147.048813</v>
      </c>
      <c r="AA71" s="86">
        <v>151.77882399999999</v>
      </c>
      <c r="AB71" s="86">
        <v>156.69103999999999</v>
      </c>
      <c r="AC71" s="86">
        <v>161.76298499999999</v>
      </c>
      <c r="AD71" s="86">
        <v>166.98239100000001</v>
      </c>
      <c r="AE71" s="86">
        <v>172.35853599999999</v>
      </c>
      <c r="AF71" s="86">
        <v>177.91421500000001</v>
      </c>
      <c r="AG71" s="86">
        <v>183.55723599999999</v>
      </c>
      <c r="AH71" s="86">
        <v>189.335037</v>
      </c>
      <c r="AI71" s="86">
        <v>195.21771200000001</v>
      </c>
      <c r="AJ71" s="86">
        <v>201.166687</v>
      </c>
      <c r="AK71" s="84">
        <f t="shared" si="1"/>
        <v>1.8897311596466506</v>
      </c>
    </row>
    <row r="72" spans="1:37" ht="15.75" hidden="1" customHeight="1" x14ac:dyDescent="0.45">
      <c r="AK72" s="84" t="e">
        <f t="shared" si="1"/>
        <v>#DIV/0!</v>
      </c>
    </row>
    <row r="73" spans="1:37" ht="15" customHeight="1" x14ac:dyDescent="0.45">
      <c r="B73" s="79" t="s">
        <v>478</v>
      </c>
      <c r="AK73" s="84"/>
    </row>
    <row r="74" spans="1:37" ht="15" customHeight="1" x14ac:dyDescent="0.45">
      <c r="A74" s="60" t="s">
        <v>479</v>
      </c>
      <c r="B74" s="82" t="s">
        <v>410</v>
      </c>
      <c r="C74" s="88">
        <v>2.2228124946999999</v>
      </c>
      <c r="D74" s="88">
        <v>2.2422540034000003</v>
      </c>
      <c r="E74" s="88">
        <v>2.2681760149999999</v>
      </c>
      <c r="F74" s="88">
        <v>2.2940980266</v>
      </c>
      <c r="G74" s="88">
        <v>2.2746565179</v>
      </c>
      <c r="H74" s="88">
        <v>2.2746565179</v>
      </c>
      <c r="I74" s="88">
        <v>2.3005785295000001</v>
      </c>
      <c r="J74" s="88">
        <v>2.3200200382</v>
      </c>
      <c r="K74" s="88">
        <v>2.3394615469</v>
      </c>
      <c r="L74" s="88">
        <v>2.3394615469</v>
      </c>
      <c r="M74" s="88">
        <v>2.3394615469</v>
      </c>
      <c r="N74" s="88">
        <v>2.3459420498000001</v>
      </c>
      <c r="O74" s="88">
        <v>2.3524225526999998</v>
      </c>
      <c r="P74" s="88">
        <v>2.3718640614000002</v>
      </c>
      <c r="Q74" s="88">
        <v>2.3848250672</v>
      </c>
      <c r="R74" s="88">
        <v>2.3977860729999998</v>
      </c>
      <c r="S74" s="88">
        <v>2.4172275816999997</v>
      </c>
      <c r="T74" s="88">
        <v>2.4366690904000001</v>
      </c>
      <c r="U74" s="88">
        <v>2.4496300961999999</v>
      </c>
      <c r="V74" s="88">
        <v>2.4625911020000002</v>
      </c>
      <c r="W74" s="88">
        <v>2.4755521078</v>
      </c>
      <c r="X74" s="88">
        <v>2.4949936165</v>
      </c>
      <c r="Y74" s="88">
        <v>2.5014741194000001</v>
      </c>
      <c r="Z74" s="88">
        <v>2.5209156281</v>
      </c>
      <c r="AA74" s="88">
        <v>2.5273961310000002</v>
      </c>
      <c r="AB74" s="88">
        <v>2.5273961310000002</v>
      </c>
      <c r="AC74" s="88">
        <v>2.5468376396999997</v>
      </c>
      <c r="AD74" s="88">
        <v>2.5403571368</v>
      </c>
      <c r="AE74" s="88">
        <v>2.5597986454999999</v>
      </c>
      <c r="AF74" s="88">
        <v>2.5533181425999998</v>
      </c>
      <c r="AG74" s="88">
        <v>2.5533181425999998</v>
      </c>
      <c r="AH74" s="88">
        <v>2.5533181425999998</v>
      </c>
      <c r="AI74" s="88">
        <v>2.5533181425999998</v>
      </c>
      <c r="AJ74" s="88">
        <v>2.5533181425999998</v>
      </c>
      <c r="AK74" s="84">
        <f t="shared" ref="AK74:AK161" si="2">(AJ74-C74)/C74</f>
        <v>0.14868804664723029</v>
      </c>
    </row>
    <row r="75" spans="1:37" ht="15" hidden="1" customHeight="1" x14ac:dyDescent="0.45">
      <c r="A75" s="60" t="s">
        <v>480</v>
      </c>
      <c r="B75" s="82" t="s">
        <v>412</v>
      </c>
      <c r="C75" s="83">
        <v>0.75370800000000004</v>
      </c>
      <c r="D75" s="83">
        <v>0.77002599999999999</v>
      </c>
      <c r="E75" s="83">
        <v>0.78298599999999996</v>
      </c>
      <c r="F75" s="83">
        <v>0.79755500000000001</v>
      </c>
      <c r="G75" s="83">
        <v>0.81135100000000004</v>
      </c>
      <c r="H75" s="83">
        <v>0.82486499999999996</v>
      </c>
      <c r="I75" s="83">
        <v>0.83856699999999995</v>
      </c>
      <c r="J75" s="83">
        <v>0.85285200000000005</v>
      </c>
      <c r="K75" s="83">
        <v>0.86630200000000002</v>
      </c>
      <c r="L75" s="83">
        <v>0.879054</v>
      </c>
      <c r="M75" s="83">
        <v>0.89274600000000004</v>
      </c>
      <c r="N75" s="83">
        <v>0.90665600000000002</v>
      </c>
      <c r="O75" s="83">
        <v>0.92049800000000004</v>
      </c>
      <c r="P75" s="83">
        <v>0.93448900000000001</v>
      </c>
      <c r="Q75" s="83">
        <v>0.94806100000000004</v>
      </c>
      <c r="R75" s="83">
        <v>0.96203399999999994</v>
      </c>
      <c r="S75" s="83">
        <v>0.976877</v>
      </c>
      <c r="T75" s="83">
        <v>0.99214000000000002</v>
      </c>
      <c r="U75" s="83">
        <v>1.0072209999999999</v>
      </c>
      <c r="V75" s="83">
        <v>1.0218419999999999</v>
      </c>
      <c r="W75" s="83">
        <v>1.0366359999999999</v>
      </c>
      <c r="X75" s="83">
        <v>1.051768</v>
      </c>
      <c r="Y75" s="83">
        <v>1.066144</v>
      </c>
      <c r="Z75" s="83">
        <v>1.0804050000000001</v>
      </c>
      <c r="AA75" s="83">
        <v>1.0945240000000001</v>
      </c>
      <c r="AB75" s="83">
        <v>1.1085069999999999</v>
      </c>
      <c r="AC75" s="83">
        <v>1.122266</v>
      </c>
      <c r="AD75" s="83">
        <v>1.1355930000000001</v>
      </c>
      <c r="AE75" s="83">
        <v>1.1488989999999999</v>
      </c>
      <c r="AF75" s="83">
        <v>1.1620649999999999</v>
      </c>
      <c r="AG75" s="83">
        <v>1.1747909999999999</v>
      </c>
      <c r="AH75" s="83">
        <v>1.1873210000000001</v>
      </c>
      <c r="AI75" s="83">
        <v>1.199889</v>
      </c>
      <c r="AJ75" s="83">
        <v>1.21208</v>
      </c>
      <c r="AK75" s="84">
        <f t="shared" si="2"/>
        <v>0.60815594368110726</v>
      </c>
    </row>
    <row r="76" spans="1:37" ht="15" hidden="1" customHeight="1" x14ac:dyDescent="0.45">
      <c r="A76" s="60" t="s">
        <v>481</v>
      </c>
      <c r="B76" s="82" t="s">
        <v>414</v>
      </c>
      <c r="C76" s="83">
        <v>1.4155679999999999</v>
      </c>
      <c r="D76" s="83">
        <v>1.450148</v>
      </c>
      <c r="E76" s="83">
        <v>1.489239</v>
      </c>
      <c r="F76" s="83">
        <v>1.531326</v>
      </c>
      <c r="G76" s="83">
        <v>1.5743050000000001</v>
      </c>
      <c r="H76" s="83">
        <v>1.6189070000000001</v>
      </c>
      <c r="I76" s="83">
        <v>1.6632370000000001</v>
      </c>
      <c r="J76" s="83">
        <v>1.7081329999999999</v>
      </c>
      <c r="K76" s="83">
        <v>1.7503169999999999</v>
      </c>
      <c r="L76" s="83">
        <v>1.791131</v>
      </c>
      <c r="M76" s="83">
        <v>1.8328679999999999</v>
      </c>
      <c r="N76" s="83">
        <v>1.876004</v>
      </c>
      <c r="O76" s="83">
        <v>1.92045</v>
      </c>
      <c r="P76" s="83">
        <v>1.9653579999999999</v>
      </c>
      <c r="Q76" s="83">
        <v>2.0110570000000001</v>
      </c>
      <c r="R76" s="83">
        <v>2.056743</v>
      </c>
      <c r="S76" s="83">
        <v>2.1049060000000002</v>
      </c>
      <c r="T76" s="83">
        <v>2.1547559999999999</v>
      </c>
      <c r="U76" s="83">
        <v>2.204053</v>
      </c>
      <c r="V76" s="83">
        <v>2.2529560000000002</v>
      </c>
      <c r="W76" s="83">
        <v>2.3018930000000002</v>
      </c>
      <c r="X76" s="83">
        <v>2.351871</v>
      </c>
      <c r="Y76" s="83">
        <v>2.3997459999999999</v>
      </c>
      <c r="Z76" s="83">
        <v>2.4474119999999999</v>
      </c>
      <c r="AA76" s="83">
        <v>2.495403</v>
      </c>
      <c r="AB76" s="83">
        <v>2.54277</v>
      </c>
      <c r="AC76" s="83">
        <v>2.5899100000000002</v>
      </c>
      <c r="AD76" s="83">
        <v>2.6357210000000002</v>
      </c>
      <c r="AE76" s="83">
        <v>2.681435</v>
      </c>
      <c r="AF76" s="83">
        <v>2.726677</v>
      </c>
      <c r="AG76" s="83">
        <v>2.7698390000000002</v>
      </c>
      <c r="AH76" s="83">
        <v>2.8130519999999999</v>
      </c>
      <c r="AI76" s="83">
        <v>2.857507</v>
      </c>
      <c r="AJ76" s="83">
        <v>2.9016929999999999</v>
      </c>
      <c r="AK76" s="84">
        <f t="shared" si="2"/>
        <v>1.0498435963514292</v>
      </c>
    </row>
    <row r="77" spans="1:37" ht="15" hidden="1" customHeight="1" x14ac:dyDescent="0.45">
      <c r="A77" s="60" t="s">
        <v>482</v>
      </c>
      <c r="B77" s="82" t="s">
        <v>416</v>
      </c>
      <c r="C77" s="83">
        <v>3.1709779999999999</v>
      </c>
      <c r="D77" s="83">
        <v>3.2505299999999999</v>
      </c>
      <c r="E77" s="83">
        <v>3.3551989999999998</v>
      </c>
      <c r="F77" s="83">
        <v>3.4658519999999999</v>
      </c>
      <c r="G77" s="83">
        <v>3.5693380000000001</v>
      </c>
      <c r="H77" s="83">
        <v>3.670766</v>
      </c>
      <c r="I77" s="83">
        <v>3.7721909999999998</v>
      </c>
      <c r="J77" s="83">
        <v>3.873103</v>
      </c>
      <c r="K77" s="83">
        <v>3.9691719999999999</v>
      </c>
      <c r="L77" s="83">
        <v>4.060365</v>
      </c>
      <c r="M77" s="83">
        <v>4.1462649999999996</v>
      </c>
      <c r="N77" s="83">
        <v>4.2321689999999998</v>
      </c>
      <c r="O77" s="83">
        <v>4.3192219999999999</v>
      </c>
      <c r="P77" s="83">
        <v>4.4060899999999998</v>
      </c>
      <c r="Q77" s="83">
        <v>4.492076</v>
      </c>
      <c r="R77" s="83">
        <v>4.5758089999999996</v>
      </c>
      <c r="S77" s="83">
        <v>4.6624619999999997</v>
      </c>
      <c r="T77" s="83">
        <v>4.7510820000000002</v>
      </c>
      <c r="U77" s="83">
        <v>4.8391169999999999</v>
      </c>
      <c r="V77" s="83">
        <v>4.9276920000000004</v>
      </c>
      <c r="W77" s="83">
        <v>5.0156530000000004</v>
      </c>
      <c r="X77" s="83">
        <v>5.1052419999999996</v>
      </c>
      <c r="Y77" s="83">
        <v>5.1945410000000001</v>
      </c>
      <c r="Z77" s="83">
        <v>5.2841189999999996</v>
      </c>
      <c r="AA77" s="83">
        <v>5.3748149999999999</v>
      </c>
      <c r="AB77" s="83">
        <v>5.4629589999999997</v>
      </c>
      <c r="AC77" s="83">
        <v>5.5504530000000001</v>
      </c>
      <c r="AD77" s="83">
        <v>5.6376330000000001</v>
      </c>
      <c r="AE77" s="83">
        <v>5.7252070000000002</v>
      </c>
      <c r="AF77" s="83">
        <v>5.8132999999999999</v>
      </c>
      <c r="AG77" s="83">
        <v>5.8977130000000004</v>
      </c>
      <c r="AH77" s="83">
        <v>5.9832780000000003</v>
      </c>
      <c r="AI77" s="83">
        <v>6.0713270000000001</v>
      </c>
      <c r="AJ77" s="83">
        <v>6.1587990000000001</v>
      </c>
      <c r="AK77" s="84">
        <f t="shared" si="2"/>
        <v>0.94223958665118468</v>
      </c>
    </row>
    <row r="78" spans="1:37" ht="15" hidden="1" customHeight="1" x14ac:dyDescent="0.45">
      <c r="A78" s="60" t="s">
        <v>483</v>
      </c>
      <c r="B78" s="82" t="s">
        <v>418</v>
      </c>
      <c r="C78" s="83">
        <v>25.595106000000001</v>
      </c>
      <c r="D78" s="83">
        <v>26.174918999999999</v>
      </c>
      <c r="E78" s="83">
        <v>26.670190999999999</v>
      </c>
      <c r="F78" s="83">
        <v>27.128468000000002</v>
      </c>
      <c r="G78" s="83">
        <v>27.554001</v>
      </c>
      <c r="H78" s="83">
        <v>27.977789000000001</v>
      </c>
      <c r="I78" s="83">
        <v>28.40239</v>
      </c>
      <c r="J78" s="83">
        <v>28.843971</v>
      </c>
      <c r="K78" s="83">
        <v>29.279108000000001</v>
      </c>
      <c r="L78" s="83">
        <v>29.695179</v>
      </c>
      <c r="M78" s="83">
        <v>30.123127</v>
      </c>
      <c r="N78" s="83">
        <v>30.554107999999999</v>
      </c>
      <c r="O78" s="83">
        <v>30.977146000000001</v>
      </c>
      <c r="P78" s="83">
        <v>31.392838999999999</v>
      </c>
      <c r="Q78" s="83">
        <v>31.809977</v>
      </c>
      <c r="R78" s="83">
        <v>32.224196999999997</v>
      </c>
      <c r="S78" s="83">
        <v>32.646385000000002</v>
      </c>
      <c r="T78" s="83">
        <v>33.071663000000001</v>
      </c>
      <c r="U78" s="83">
        <v>33.491978000000003</v>
      </c>
      <c r="V78" s="83">
        <v>33.914397999999998</v>
      </c>
      <c r="W78" s="83">
        <v>34.335498999999999</v>
      </c>
      <c r="X78" s="83">
        <v>34.760238999999999</v>
      </c>
      <c r="Y78" s="83">
        <v>35.173617999999998</v>
      </c>
      <c r="Z78" s="83">
        <v>35.591034000000001</v>
      </c>
      <c r="AA78" s="83">
        <v>36.018191999999999</v>
      </c>
      <c r="AB78" s="83">
        <v>36.442157999999999</v>
      </c>
      <c r="AC78" s="83">
        <v>36.857562999999999</v>
      </c>
      <c r="AD78" s="83">
        <v>37.263649000000001</v>
      </c>
      <c r="AE78" s="83">
        <v>37.671463000000003</v>
      </c>
      <c r="AF78" s="83">
        <v>38.086570999999999</v>
      </c>
      <c r="AG78" s="83">
        <v>38.508147999999998</v>
      </c>
      <c r="AH78" s="83">
        <v>38.956600000000002</v>
      </c>
      <c r="AI78" s="83">
        <v>39.446635999999998</v>
      </c>
      <c r="AJ78" s="83">
        <v>39.963374999999999</v>
      </c>
      <c r="AK78" s="84">
        <f t="shared" si="2"/>
        <v>0.56136782555227538</v>
      </c>
    </row>
    <row r="79" spans="1:37" ht="15" hidden="1" customHeight="1" x14ac:dyDescent="0.45">
      <c r="A79" s="60" t="s">
        <v>484</v>
      </c>
      <c r="B79" s="82" t="s">
        <v>420</v>
      </c>
      <c r="C79" s="83">
        <v>2.0621450000000001</v>
      </c>
      <c r="D79" s="83">
        <v>2.130099</v>
      </c>
      <c r="E79" s="83">
        <v>2.207935</v>
      </c>
      <c r="F79" s="83">
        <v>2.2964869999999999</v>
      </c>
      <c r="G79" s="83">
        <v>2.3895</v>
      </c>
      <c r="H79" s="83">
        <v>2.4875430000000001</v>
      </c>
      <c r="I79" s="83">
        <v>2.5907930000000001</v>
      </c>
      <c r="J79" s="83">
        <v>2.6980420000000001</v>
      </c>
      <c r="K79" s="83">
        <v>2.8080569999999998</v>
      </c>
      <c r="L79" s="83">
        <v>2.9204110000000001</v>
      </c>
      <c r="M79" s="83">
        <v>3.0356749999999999</v>
      </c>
      <c r="N79" s="83">
        <v>3.1545339999999999</v>
      </c>
      <c r="O79" s="83">
        <v>3.2780499999999999</v>
      </c>
      <c r="P79" s="83">
        <v>3.4050720000000001</v>
      </c>
      <c r="Q79" s="83">
        <v>3.537814</v>
      </c>
      <c r="R79" s="83">
        <v>3.6734499999999999</v>
      </c>
      <c r="S79" s="83">
        <v>3.815474</v>
      </c>
      <c r="T79" s="83">
        <v>3.964658</v>
      </c>
      <c r="U79" s="83">
        <v>4.120171</v>
      </c>
      <c r="V79" s="83">
        <v>4.2820020000000003</v>
      </c>
      <c r="W79" s="83">
        <v>4.4496640000000003</v>
      </c>
      <c r="X79" s="83">
        <v>4.6233190000000004</v>
      </c>
      <c r="Y79" s="83">
        <v>4.8038689999999997</v>
      </c>
      <c r="Z79" s="83">
        <v>4.9913689999999997</v>
      </c>
      <c r="AA79" s="83">
        <v>5.1851839999999996</v>
      </c>
      <c r="AB79" s="83">
        <v>5.3847610000000001</v>
      </c>
      <c r="AC79" s="83">
        <v>5.5917159999999999</v>
      </c>
      <c r="AD79" s="83">
        <v>5.8066500000000003</v>
      </c>
      <c r="AE79" s="83">
        <v>6.0300479999999999</v>
      </c>
      <c r="AF79" s="83">
        <v>6.2616810000000003</v>
      </c>
      <c r="AG79" s="83">
        <v>6.4985489999999997</v>
      </c>
      <c r="AH79" s="83">
        <v>6.7452699999999997</v>
      </c>
      <c r="AI79" s="83">
        <v>7.0028759999999997</v>
      </c>
      <c r="AJ79" s="83">
        <v>7.2709460000000004</v>
      </c>
      <c r="AK79" s="84">
        <f t="shared" si="2"/>
        <v>2.5259140361128822</v>
      </c>
    </row>
    <row r="80" spans="1:37" ht="15" hidden="1" customHeight="1" x14ac:dyDescent="0.45">
      <c r="A80" s="60" t="s">
        <v>485</v>
      </c>
      <c r="B80" s="82" t="s">
        <v>422</v>
      </c>
      <c r="C80" s="83">
        <v>18.478783</v>
      </c>
      <c r="D80" s="83">
        <v>19.108788000000001</v>
      </c>
      <c r="E80" s="83">
        <v>19.930515</v>
      </c>
      <c r="F80" s="83">
        <v>20.846634000000002</v>
      </c>
      <c r="G80" s="83">
        <v>21.697514999999999</v>
      </c>
      <c r="H80" s="83">
        <v>22.509571000000001</v>
      </c>
      <c r="I80" s="83">
        <v>23.330083999999999</v>
      </c>
      <c r="J80" s="83">
        <v>24.156765</v>
      </c>
      <c r="K80" s="83">
        <v>24.958572</v>
      </c>
      <c r="L80" s="83">
        <v>25.747429</v>
      </c>
      <c r="M80" s="83">
        <v>26.587543</v>
      </c>
      <c r="N80" s="83">
        <v>27.342772</v>
      </c>
      <c r="O80" s="83">
        <v>28.119595</v>
      </c>
      <c r="P80" s="83">
        <v>28.908450999999999</v>
      </c>
      <c r="Q80" s="83">
        <v>29.730868999999998</v>
      </c>
      <c r="R80" s="83">
        <v>30.546288000000001</v>
      </c>
      <c r="S80" s="83">
        <v>31.355260999999999</v>
      </c>
      <c r="T80" s="83">
        <v>32.190024999999999</v>
      </c>
      <c r="U80" s="83">
        <v>33.035091000000001</v>
      </c>
      <c r="V80" s="83">
        <v>33.885261999999997</v>
      </c>
      <c r="W80" s="83">
        <v>34.727364000000001</v>
      </c>
      <c r="X80" s="83">
        <v>35.529136999999999</v>
      </c>
      <c r="Y80" s="83">
        <v>36.337212000000001</v>
      </c>
      <c r="Z80" s="83">
        <v>37.157093000000003</v>
      </c>
      <c r="AA80" s="83">
        <v>37.997242</v>
      </c>
      <c r="AB80" s="83">
        <v>38.846943000000003</v>
      </c>
      <c r="AC80" s="83">
        <v>39.647457000000003</v>
      </c>
      <c r="AD80" s="83">
        <v>40.456592999999998</v>
      </c>
      <c r="AE80" s="83">
        <v>41.287289000000001</v>
      </c>
      <c r="AF80" s="83">
        <v>42.139640999999997</v>
      </c>
      <c r="AG80" s="83">
        <v>42.993648999999998</v>
      </c>
      <c r="AH80" s="83">
        <v>43.785010999999997</v>
      </c>
      <c r="AI80" s="83">
        <v>44.597732999999998</v>
      </c>
      <c r="AJ80" s="83">
        <v>45.433075000000002</v>
      </c>
      <c r="AK80" s="84">
        <f t="shared" si="2"/>
        <v>1.4586616445466134</v>
      </c>
    </row>
    <row r="81" spans="1:37" ht="15" hidden="1" customHeight="1" x14ac:dyDescent="0.45">
      <c r="A81" s="60" t="s">
        <v>486</v>
      </c>
      <c r="B81" s="82" t="s">
        <v>424</v>
      </c>
      <c r="C81" s="83">
        <v>4.694439</v>
      </c>
      <c r="D81" s="83">
        <v>4.7983320000000003</v>
      </c>
      <c r="E81" s="83">
        <v>4.9032169999999997</v>
      </c>
      <c r="F81" s="83">
        <v>5.0134280000000002</v>
      </c>
      <c r="G81" s="83">
        <v>5.1071799999999996</v>
      </c>
      <c r="H81" s="83">
        <v>5.1915550000000001</v>
      </c>
      <c r="I81" s="83">
        <v>5.2724900000000003</v>
      </c>
      <c r="J81" s="83">
        <v>5.3503800000000004</v>
      </c>
      <c r="K81" s="83">
        <v>5.425306</v>
      </c>
      <c r="L81" s="83">
        <v>5.5005699999999997</v>
      </c>
      <c r="M81" s="83">
        <v>5.5815210000000004</v>
      </c>
      <c r="N81" s="83">
        <v>5.6671449999999997</v>
      </c>
      <c r="O81" s="83">
        <v>5.755871</v>
      </c>
      <c r="P81" s="83">
        <v>5.8519370000000004</v>
      </c>
      <c r="Q81" s="83">
        <v>5.9575339999999999</v>
      </c>
      <c r="R81" s="83">
        <v>6.0718769999999997</v>
      </c>
      <c r="S81" s="83">
        <v>6.1887869999999996</v>
      </c>
      <c r="T81" s="83">
        <v>6.3043870000000002</v>
      </c>
      <c r="U81" s="83">
        <v>6.4136499999999996</v>
      </c>
      <c r="V81" s="83">
        <v>6.5170969999999997</v>
      </c>
      <c r="W81" s="83">
        <v>6.6197619999999997</v>
      </c>
      <c r="X81" s="83">
        <v>6.7182919999999999</v>
      </c>
      <c r="Y81" s="83">
        <v>6.8158659999999998</v>
      </c>
      <c r="Z81" s="83">
        <v>6.9128350000000003</v>
      </c>
      <c r="AA81" s="83">
        <v>7.0110510000000001</v>
      </c>
      <c r="AB81" s="83">
        <v>7.1080860000000001</v>
      </c>
      <c r="AC81" s="83">
        <v>7.2034849999999997</v>
      </c>
      <c r="AD81" s="83">
        <v>7.2989990000000002</v>
      </c>
      <c r="AE81" s="83">
        <v>7.3936970000000004</v>
      </c>
      <c r="AF81" s="83">
        <v>7.487438</v>
      </c>
      <c r="AG81" s="83">
        <v>7.5784570000000002</v>
      </c>
      <c r="AH81" s="83">
        <v>7.6703419999999998</v>
      </c>
      <c r="AI81" s="83">
        <v>7.7655750000000001</v>
      </c>
      <c r="AJ81" s="83">
        <v>7.8669570000000002</v>
      </c>
      <c r="AK81" s="84">
        <f t="shared" si="2"/>
        <v>0.67580343465960468</v>
      </c>
    </row>
    <row r="82" spans="1:37" ht="15" hidden="1" customHeight="1" x14ac:dyDescent="0.45">
      <c r="A82" s="60" t="s">
        <v>487</v>
      </c>
      <c r="B82" s="82" t="s">
        <v>426</v>
      </c>
      <c r="C82" s="83">
        <v>23.725684999999999</v>
      </c>
      <c r="D82" s="83">
        <v>25.187897</v>
      </c>
      <c r="E82" s="83">
        <v>26.657378999999999</v>
      </c>
      <c r="F82" s="83">
        <v>28.126041000000001</v>
      </c>
      <c r="G82" s="83">
        <v>29.595427999999998</v>
      </c>
      <c r="H82" s="83">
        <v>31.145363</v>
      </c>
      <c r="I82" s="83">
        <v>32.643481999999999</v>
      </c>
      <c r="J82" s="83">
        <v>34.198867999999997</v>
      </c>
      <c r="K82" s="83">
        <v>35.740341000000001</v>
      </c>
      <c r="L82" s="83">
        <v>37.236930999999998</v>
      </c>
      <c r="M82" s="83">
        <v>38.801521000000001</v>
      </c>
      <c r="N82" s="83">
        <v>40.462192999999999</v>
      </c>
      <c r="O82" s="83">
        <v>42.153984000000001</v>
      </c>
      <c r="P82" s="83">
        <v>43.835898999999998</v>
      </c>
      <c r="Q82" s="83">
        <v>45.535263</v>
      </c>
      <c r="R82" s="83">
        <v>47.237904</v>
      </c>
      <c r="S82" s="83">
        <v>49.025143</v>
      </c>
      <c r="T82" s="83">
        <v>50.836815000000001</v>
      </c>
      <c r="U82" s="83">
        <v>52.649979000000002</v>
      </c>
      <c r="V82" s="83">
        <v>54.481960000000001</v>
      </c>
      <c r="W82" s="83">
        <v>56.325248999999999</v>
      </c>
      <c r="X82" s="83">
        <v>58.198360000000001</v>
      </c>
      <c r="Y82" s="83">
        <v>60.100273000000001</v>
      </c>
      <c r="Z82" s="83">
        <v>61.989882999999999</v>
      </c>
      <c r="AA82" s="83">
        <v>63.987166999999999</v>
      </c>
      <c r="AB82" s="83">
        <v>66.027809000000005</v>
      </c>
      <c r="AC82" s="83">
        <v>68.082069000000004</v>
      </c>
      <c r="AD82" s="83">
        <v>70.125870000000006</v>
      </c>
      <c r="AE82" s="83">
        <v>72.135658000000006</v>
      </c>
      <c r="AF82" s="83">
        <v>74.152901</v>
      </c>
      <c r="AG82" s="83">
        <v>76.116073999999998</v>
      </c>
      <c r="AH82" s="83">
        <v>78.115120000000005</v>
      </c>
      <c r="AI82" s="83">
        <v>80.083847000000006</v>
      </c>
      <c r="AJ82" s="83">
        <v>81.973838999999998</v>
      </c>
      <c r="AK82" s="84">
        <f t="shared" si="2"/>
        <v>2.455067324715809</v>
      </c>
    </row>
    <row r="83" spans="1:37" ht="15" hidden="1" customHeight="1" x14ac:dyDescent="0.45">
      <c r="A83" s="60" t="s">
        <v>488</v>
      </c>
      <c r="B83" s="82" t="s">
        <v>428</v>
      </c>
      <c r="C83" s="83">
        <v>7.0896739999999996</v>
      </c>
      <c r="D83" s="83">
        <v>7.2351369999999999</v>
      </c>
      <c r="E83" s="83">
        <v>7.3321579999999997</v>
      </c>
      <c r="F83" s="83">
        <v>7.3807669999999996</v>
      </c>
      <c r="G83" s="83">
        <v>7.469506</v>
      </c>
      <c r="H83" s="83">
        <v>7.54786</v>
      </c>
      <c r="I83" s="83">
        <v>7.6250819999999999</v>
      </c>
      <c r="J83" s="83">
        <v>7.7068190000000003</v>
      </c>
      <c r="K83" s="83">
        <v>7.7833220000000001</v>
      </c>
      <c r="L83" s="83">
        <v>7.8528460000000004</v>
      </c>
      <c r="M83" s="83">
        <v>7.9237229999999998</v>
      </c>
      <c r="N83" s="83">
        <v>7.9986689999999996</v>
      </c>
      <c r="O83" s="83">
        <v>8.0681820000000002</v>
      </c>
      <c r="P83" s="83">
        <v>8.1246799999999997</v>
      </c>
      <c r="Q83" s="83">
        <v>8.1698520000000006</v>
      </c>
      <c r="R83" s="83">
        <v>8.2103059999999992</v>
      </c>
      <c r="S83" s="83">
        <v>8.2556069999999995</v>
      </c>
      <c r="T83" s="83">
        <v>8.3079959999999993</v>
      </c>
      <c r="U83" s="83">
        <v>8.3614829999999998</v>
      </c>
      <c r="V83" s="83">
        <v>8.4078800000000005</v>
      </c>
      <c r="W83" s="83">
        <v>8.4453700000000005</v>
      </c>
      <c r="X83" s="83">
        <v>8.4789130000000004</v>
      </c>
      <c r="Y83" s="83">
        <v>8.5084350000000004</v>
      </c>
      <c r="Z83" s="83">
        <v>8.5399329999999996</v>
      </c>
      <c r="AA83" s="83">
        <v>8.5791710000000005</v>
      </c>
      <c r="AB83" s="83">
        <v>8.6253849999999996</v>
      </c>
      <c r="AC83" s="83">
        <v>8.6754750000000005</v>
      </c>
      <c r="AD83" s="83">
        <v>8.7246649999999999</v>
      </c>
      <c r="AE83" s="83">
        <v>8.7717849999999995</v>
      </c>
      <c r="AF83" s="83">
        <v>8.8190410000000004</v>
      </c>
      <c r="AG83" s="83">
        <v>8.8658599999999996</v>
      </c>
      <c r="AH83" s="83">
        <v>8.9150109999999998</v>
      </c>
      <c r="AI83" s="83">
        <v>8.9700699999999998</v>
      </c>
      <c r="AJ83" s="83">
        <v>9.0312409999999996</v>
      </c>
      <c r="AK83" s="84">
        <f t="shared" si="2"/>
        <v>0.2738584312903527</v>
      </c>
    </row>
    <row r="84" spans="1:37" ht="15" hidden="1" customHeight="1" x14ac:dyDescent="0.45">
      <c r="A84" s="60" t="s">
        <v>489</v>
      </c>
      <c r="B84" s="82" t="s">
        <v>430</v>
      </c>
      <c r="C84" s="83">
        <v>7.8964829999999999</v>
      </c>
      <c r="D84" s="83">
        <v>8.2764959999999999</v>
      </c>
      <c r="E84" s="83">
        <v>8.6659769999999998</v>
      </c>
      <c r="F84" s="83">
        <v>9.0610789999999994</v>
      </c>
      <c r="G84" s="83">
        <v>9.4686160000000008</v>
      </c>
      <c r="H84" s="83">
        <v>9.9002219999999994</v>
      </c>
      <c r="I84" s="83">
        <v>10.354013</v>
      </c>
      <c r="J84" s="83">
        <v>10.825163999999999</v>
      </c>
      <c r="K84" s="83">
        <v>11.304501999999999</v>
      </c>
      <c r="L84" s="83">
        <v>11.787844</v>
      </c>
      <c r="M84" s="83">
        <v>12.291553</v>
      </c>
      <c r="N84" s="83">
        <v>12.816774000000001</v>
      </c>
      <c r="O84" s="83">
        <v>13.350498</v>
      </c>
      <c r="P84" s="83">
        <v>13.893568999999999</v>
      </c>
      <c r="Q84" s="83">
        <v>14.445759000000001</v>
      </c>
      <c r="R84" s="83">
        <v>15.006712</v>
      </c>
      <c r="S84" s="83">
        <v>15.588753000000001</v>
      </c>
      <c r="T84" s="83">
        <v>16.191690000000001</v>
      </c>
      <c r="U84" s="83">
        <v>16.807162999999999</v>
      </c>
      <c r="V84" s="83">
        <v>17.435986</v>
      </c>
      <c r="W84" s="83">
        <v>18.079529000000001</v>
      </c>
      <c r="X84" s="83">
        <v>18.74436</v>
      </c>
      <c r="Y84" s="83">
        <v>19.420836999999999</v>
      </c>
      <c r="Z84" s="83">
        <v>20.115316</v>
      </c>
      <c r="AA84" s="83">
        <v>20.832128999999998</v>
      </c>
      <c r="AB84" s="83">
        <v>21.561002999999999</v>
      </c>
      <c r="AC84" s="83">
        <v>22.306819999999998</v>
      </c>
      <c r="AD84" s="83">
        <v>23.066731999999998</v>
      </c>
      <c r="AE84" s="83">
        <v>23.847816000000002</v>
      </c>
      <c r="AF84" s="83">
        <v>24.640730000000001</v>
      </c>
      <c r="AG84" s="83">
        <v>25.433648999999999</v>
      </c>
      <c r="AH84" s="83">
        <v>26.251083000000001</v>
      </c>
      <c r="AI84" s="83">
        <v>27.106677999999999</v>
      </c>
      <c r="AJ84" s="83">
        <v>27.980646</v>
      </c>
      <c r="AK84" s="84">
        <f t="shared" si="2"/>
        <v>2.5434314238376756</v>
      </c>
    </row>
    <row r="85" spans="1:37" ht="15" hidden="1" customHeight="1" x14ac:dyDescent="0.45">
      <c r="A85" s="60" t="s">
        <v>490</v>
      </c>
      <c r="B85" s="82" t="s">
        <v>432</v>
      </c>
      <c r="C85" s="83">
        <v>10.781679</v>
      </c>
      <c r="D85" s="83">
        <v>11.545456</v>
      </c>
      <c r="E85" s="83">
        <v>12.309267999999999</v>
      </c>
      <c r="F85" s="83">
        <v>13.087329</v>
      </c>
      <c r="G85" s="83">
        <v>13.875422</v>
      </c>
      <c r="H85" s="83">
        <v>14.700673999999999</v>
      </c>
      <c r="I85" s="83">
        <v>15.590619</v>
      </c>
      <c r="J85" s="83">
        <v>16.545801000000001</v>
      </c>
      <c r="K85" s="83">
        <v>17.543075999999999</v>
      </c>
      <c r="L85" s="83">
        <v>18.584382999999999</v>
      </c>
      <c r="M85" s="83">
        <v>19.681457999999999</v>
      </c>
      <c r="N85" s="83">
        <v>20.826117</v>
      </c>
      <c r="O85" s="83">
        <v>22.007114000000001</v>
      </c>
      <c r="P85" s="83">
        <v>23.226868</v>
      </c>
      <c r="Q85" s="83">
        <v>24.489581999999999</v>
      </c>
      <c r="R85" s="83">
        <v>25.805499999999999</v>
      </c>
      <c r="S85" s="83">
        <v>27.184977</v>
      </c>
      <c r="T85" s="83">
        <v>28.620296</v>
      </c>
      <c r="U85" s="83">
        <v>30.105160000000001</v>
      </c>
      <c r="V85" s="83">
        <v>31.650746999999999</v>
      </c>
      <c r="W85" s="83">
        <v>33.255961999999997</v>
      </c>
      <c r="X85" s="83">
        <v>34.920344999999998</v>
      </c>
      <c r="Y85" s="83">
        <v>36.630684000000002</v>
      </c>
      <c r="Z85" s="83">
        <v>38.405914000000003</v>
      </c>
      <c r="AA85" s="83">
        <v>40.249541999999998</v>
      </c>
      <c r="AB85" s="83">
        <v>42.142937000000003</v>
      </c>
      <c r="AC85" s="83">
        <v>44.092269999999999</v>
      </c>
      <c r="AD85" s="83">
        <v>46.090057000000002</v>
      </c>
      <c r="AE85" s="83">
        <v>48.149883000000003</v>
      </c>
      <c r="AF85" s="83">
        <v>50.259529000000001</v>
      </c>
      <c r="AG85" s="83">
        <v>52.408034999999998</v>
      </c>
      <c r="AH85" s="83">
        <v>54.617080999999999</v>
      </c>
      <c r="AI85" s="83">
        <v>56.908760000000001</v>
      </c>
      <c r="AJ85" s="83">
        <v>59.259312000000001</v>
      </c>
      <c r="AK85" s="84">
        <f t="shared" si="2"/>
        <v>4.4962971908178675</v>
      </c>
    </row>
    <row r="86" spans="1:37" ht="15" hidden="1" customHeight="1" x14ac:dyDescent="0.45">
      <c r="A86" s="60" t="s">
        <v>491</v>
      </c>
      <c r="B86" s="82" t="s">
        <v>434</v>
      </c>
      <c r="C86" s="83">
        <v>1.417886</v>
      </c>
      <c r="D86" s="83">
        <v>1.4513480000000001</v>
      </c>
      <c r="E86" s="83">
        <v>1.488812</v>
      </c>
      <c r="F86" s="83">
        <v>1.5298369999999999</v>
      </c>
      <c r="G86" s="83">
        <v>1.5755060000000001</v>
      </c>
      <c r="H86" s="83">
        <v>1.6229750000000001</v>
      </c>
      <c r="I86" s="83">
        <v>1.667611</v>
      </c>
      <c r="J86" s="83">
        <v>1.710879</v>
      </c>
      <c r="K86" s="83">
        <v>1.7522949999999999</v>
      </c>
      <c r="L86" s="83">
        <v>1.792756</v>
      </c>
      <c r="M86" s="83">
        <v>1.833677</v>
      </c>
      <c r="N86" s="83">
        <v>1.8760749999999999</v>
      </c>
      <c r="O86" s="83">
        <v>1.919206</v>
      </c>
      <c r="P86" s="83">
        <v>1.96279</v>
      </c>
      <c r="Q86" s="83">
        <v>2.0057079999999998</v>
      </c>
      <c r="R86" s="83">
        <v>2.0485229999999999</v>
      </c>
      <c r="S86" s="83">
        <v>2.0941169999999998</v>
      </c>
      <c r="T86" s="83">
        <v>2.141178</v>
      </c>
      <c r="U86" s="83">
        <v>2.188463</v>
      </c>
      <c r="V86" s="83">
        <v>2.2359079999999998</v>
      </c>
      <c r="W86" s="83">
        <v>2.2843740000000001</v>
      </c>
      <c r="X86" s="83">
        <v>2.33358</v>
      </c>
      <c r="Y86" s="83">
        <v>2.383232</v>
      </c>
      <c r="Z86" s="83">
        <v>2.433751</v>
      </c>
      <c r="AA86" s="83">
        <v>2.485744</v>
      </c>
      <c r="AB86" s="83">
        <v>2.5390990000000002</v>
      </c>
      <c r="AC86" s="83">
        <v>2.5933630000000001</v>
      </c>
      <c r="AD86" s="83">
        <v>2.648279</v>
      </c>
      <c r="AE86" s="83">
        <v>2.7039409999999999</v>
      </c>
      <c r="AF86" s="83">
        <v>2.760643</v>
      </c>
      <c r="AG86" s="83">
        <v>2.8168869999999999</v>
      </c>
      <c r="AH86" s="83">
        <v>2.8733810000000002</v>
      </c>
      <c r="AI86" s="83">
        <v>2.9296319999999998</v>
      </c>
      <c r="AJ86" s="83">
        <v>2.9850400000000001</v>
      </c>
      <c r="AK86" s="84">
        <f t="shared" si="2"/>
        <v>1.1052750362158876</v>
      </c>
    </row>
    <row r="87" spans="1:37" ht="15" hidden="1" customHeight="1" x14ac:dyDescent="0.45">
      <c r="A87" s="60" t="s">
        <v>492</v>
      </c>
      <c r="B87" s="82" t="s">
        <v>493</v>
      </c>
      <c r="C87" s="83">
        <v>141.399124</v>
      </c>
      <c r="D87" s="83">
        <v>146.027466</v>
      </c>
      <c r="E87" s="83">
        <v>150.817307</v>
      </c>
      <c r="F87" s="83">
        <v>155.70555100000001</v>
      </c>
      <c r="G87" s="83">
        <v>159.795807</v>
      </c>
      <c r="H87" s="83">
        <v>164.34103400000001</v>
      </c>
      <c r="I87" s="83">
        <v>169.270432</v>
      </c>
      <c r="J87" s="83">
        <v>174.30432099999999</v>
      </c>
      <c r="K87" s="83">
        <v>179.26792900000001</v>
      </c>
      <c r="L87" s="83">
        <v>183.979828</v>
      </c>
      <c r="M87" s="83">
        <v>188.80628999999999</v>
      </c>
      <c r="N87" s="83">
        <v>193.88288900000001</v>
      </c>
      <c r="O87" s="83">
        <v>199.06672699999999</v>
      </c>
      <c r="P87" s="83">
        <v>204.46949799999999</v>
      </c>
      <c r="Q87" s="83">
        <v>209.955658</v>
      </c>
      <c r="R87" s="83">
        <v>215.46075400000001</v>
      </c>
      <c r="S87" s="83">
        <v>221.21867399999999</v>
      </c>
      <c r="T87" s="83">
        <v>227.09373500000001</v>
      </c>
      <c r="U87" s="83">
        <v>232.99369799999999</v>
      </c>
      <c r="V87" s="83">
        <v>239.01260400000001</v>
      </c>
      <c r="W87" s="83">
        <v>245.120239</v>
      </c>
      <c r="X87" s="83">
        <v>251.276703</v>
      </c>
      <c r="Y87" s="83">
        <v>257.47619600000002</v>
      </c>
      <c r="Z87" s="83">
        <v>263.801514</v>
      </c>
      <c r="AA87" s="83">
        <v>270.32492100000002</v>
      </c>
      <c r="AB87" s="83">
        <v>276.76513699999998</v>
      </c>
      <c r="AC87" s="83">
        <v>283.56478900000002</v>
      </c>
      <c r="AD87" s="83">
        <v>290.13122600000003</v>
      </c>
      <c r="AE87" s="83">
        <v>297.02792399999998</v>
      </c>
      <c r="AF87" s="83">
        <v>303.70434599999999</v>
      </c>
      <c r="AG87" s="83">
        <v>310.48132299999997</v>
      </c>
      <c r="AH87" s="83">
        <v>317.346161</v>
      </c>
      <c r="AI87" s="83">
        <v>324.337738</v>
      </c>
      <c r="AJ87" s="83">
        <v>331.399902</v>
      </c>
      <c r="AK87" s="84">
        <f t="shared" si="2"/>
        <v>1.3437196258726469</v>
      </c>
    </row>
    <row r="88" spans="1:37" ht="15.75" hidden="1" customHeight="1" x14ac:dyDescent="0.45">
      <c r="AK88" s="84" t="e">
        <f t="shared" si="2"/>
        <v>#DIV/0!</v>
      </c>
    </row>
    <row r="89" spans="1:37" ht="15" hidden="1" customHeight="1" x14ac:dyDescent="0.45">
      <c r="B89" s="79" t="s">
        <v>494</v>
      </c>
      <c r="AK89" s="84" t="e">
        <f t="shared" si="2"/>
        <v>#DIV/0!</v>
      </c>
    </row>
    <row r="90" spans="1:37" ht="15" hidden="1" customHeight="1" x14ac:dyDescent="0.45">
      <c r="A90" s="60" t="s">
        <v>495</v>
      </c>
      <c r="B90" s="82" t="s">
        <v>496</v>
      </c>
      <c r="C90" s="86">
        <v>1173.553467</v>
      </c>
      <c r="D90" s="86">
        <v>1188.868774</v>
      </c>
      <c r="E90" s="86">
        <v>1213.58313</v>
      </c>
      <c r="F90" s="86">
        <v>1235.7581789999999</v>
      </c>
      <c r="G90" s="86">
        <v>1255.533447</v>
      </c>
      <c r="H90" s="86">
        <v>1273.864746</v>
      </c>
      <c r="I90" s="86">
        <v>1293.1209719999999</v>
      </c>
      <c r="J90" s="86">
        <v>1313.797607</v>
      </c>
      <c r="K90" s="86">
        <v>1336.561279</v>
      </c>
      <c r="L90" s="86">
        <v>1360.685303</v>
      </c>
      <c r="M90" s="86">
        <v>1384.1838379999999</v>
      </c>
      <c r="N90" s="86">
        <v>1413.325073</v>
      </c>
      <c r="O90" s="86">
        <v>1439.089111</v>
      </c>
      <c r="P90" s="86">
        <v>1464.7561040000001</v>
      </c>
      <c r="Q90" s="86">
        <v>1491.255737</v>
      </c>
      <c r="R90" s="86">
        <v>1517.909302</v>
      </c>
      <c r="S90" s="86">
        <v>1544.9697269999999</v>
      </c>
      <c r="T90" s="86">
        <v>1572.876587</v>
      </c>
      <c r="U90" s="86">
        <v>1600.8291019999999</v>
      </c>
      <c r="V90" s="86">
        <v>1628.642212</v>
      </c>
      <c r="W90" s="86">
        <v>1656.959106</v>
      </c>
      <c r="X90" s="86">
        <v>1686.0645750000001</v>
      </c>
      <c r="Y90" s="86">
        <v>1715.3378909999999</v>
      </c>
      <c r="Z90" s="86">
        <v>1745.1475829999999</v>
      </c>
      <c r="AA90" s="86">
        <v>1774.8900149999999</v>
      </c>
      <c r="AB90" s="86">
        <v>1805.456543</v>
      </c>
      <c r="AC90" s="86">
        <v>1836.7897949999999</v>
      </c>
      <c r="AD90" s="86">
        <v>1868.791504</v>
      </c>
      <c r="AE90" s="86">
        <v>1901.8862300000001</v>
      </c>
      <c r="AF90" s="86">
        <v>1935.8135990000001</v>
      </c>
      <c r="AG90" s="86">
        <v>1970.7146</v>
      </c>
      <c r="AH90" s="86">
        <v>2005.9567870000001</v>
      </c>
      <c r="AI90" s="86">
        <v>2040.9736330000001</v>
      </c>
      <c r="AJ90" s="86">
        <v>2075.530029</v>
      </c>
      <c r="AK90" s="84">
        <f t="shared" si="2"/>
        <v>0.76858582703160305</v>
      </c>
    </row>
    <row r="91" spans="1:37" ht="15" hidden="1" customHeight="1" x14ac:dyDescent="0.45">
      <c r="A91" s="60" t="s">
        <v>497</v>
      </c>
      <c r="B91" s="82" t="s">
        <v>498</v>
      </c>
      <c r="C91" s="86">
        <v>768.99224900000002</v>
      </c>
      <c r="D91" s="86">
        <v>778.29852300000005</v>
      </c>
      <c r="E91" s="86">
        <v>793.66339100000005</v>
      </c>
      <c r="F91" s="86">
        <v>807.41357400000004</v>
      </c>
      <c r="G91" s="86">
        <v>819.61895800000002</v>
      </c>
      <c r="H91" s="86">
        <v>830.89221199999997</v>
      </c>
      <c r="I91" s="86">
        <v>842.75421100000005</v>
      </c>
      <c r="J91" s="86">
        <v>855.51806599999998</v>
      </c>
      <c r="K91" s="86">
        <v>869.60705600000006</v>
      </c>
      <c r="L91" s="86">
        <v>884.54925500000002</v>
      </c>
      <c r="M91" s="86">
        <v>899.06225600000005</v>
      </c>
      <c r="N91" s="86">
        <v>917.16955600000006</v>
      </c>
      <c r="O91" s="86">
        <v>933.07238800000005</v>
      </c>
      <c r="P91" s="86">
        <v>948.87652600000001</v>
      </c>
      <c r="Q91" s="86">
        <v>965.17724599999997</v>
      </c>
      <c r="R91" s="86">
        <v>981.53637700000002</v>
      </c>
      <c r="S91" s="86">
        <v>998.11395300000004</v>
      </c>
      <c r="T91" s="86">
        <v>1015.188599</v>
      </c>
      <c r="U91" s="86">
        <v>1032.246216</v>
      </c>
      <c r="V91" s="86">
        <v>1049.1663820000001</v>
      </c>
      <c r="W91" s="86">
        <v>1066.3585210000001</v>
      </c>
      <c r="X91" s="86">
        <v>1084.0036620000001</v>
      </c>
      <c r="Y91" s="86">
        <v>1101.696655</v>
      </c>
      <c r="Z91" s="86">
        <v>1119.6716309999999</v>
      </c>
      <c r="AA91" s="86">
        <v>1137.778442</v>
      </c>
      <c r="AB91" s="86">
        <v>1156.3321530000001</v>
      </c>
      <c r="AC91" s="86">
        <v>1175.294189</v>
      </c>
      <c r="AD91" s="86">
        <v>1194.599487</v>
      </c>
      <c r="AE91" s="86">
        <v>1214.5164789999999</v>
      </c>
      <c r="AF91" s="86">
        <v>1234.876587</v>
      </c>
      <c r="AG91" s="86">
        <v>1255.7670900000001</v>
      </c>
      <c r="AH91" s="86">
        <v>1276.783203</v>
      </c>
      <c r="AI91" s="86">
        <v>1297.5631100000001</v>
      </c>
      <c r="AJ91" s="86">
        <v>1318.0313719999999</v>
      </c>
      <c r="AK91" s="84">
        <f t="shared" si="2"/>
        <v>0.71397224577227159</v>
      </c>
    </row>
    <row r="92" spans="1:37" ht="15" hidden="1" customHeight="1" x14ac:dyDescent="0.45">
      <c r="A92" s="60" t="s">
        <v>499</v>
      </c>
      <c r="B92" s="82" t="s">
        <v>500</v>
      </c>
      <c r="C92" s="86">
        <v>294.35830700000002</v>
      </c>
      <c r="D92" s="86">
        <v>301.54443400000002</v>
      </c>
      <c r="E92" s="86">
        <v>311.27212500000002</v>
      </c>
      <c r="F92" s="86">
        <v>320.337311</v>
      </c>
      <c r="G92" s="86">
        <v>328.77761800000002</v>
      </c>
      <c r="H92" s="86">
        <v>336.84301799999997</v>
      </c>
      <c r="I92" s="86">
        <v>345.18457000000001</v>
      </c>
      <c r="J92" s="86">
        <v>353.95077500000002</v>
      </c>
      <c r="K92" s="86">
        <v>363.34167500000001</v>
      </c>
      <c r="L92" s="86">
        <v>373.16699199999999</v>
      </c>
      <c r="M92" s="86">
        <v>382.87454200000002</v>
      </c>
      <c r="N92" s="86">
        <v>394.25906400000002</v>
      </c>
      <c r="O92" s="86">
        <v>404.75292999999999</v>
      </c>
      <c r="P92" s="86">
        <v>415.28949</v>
      </c>
      <c r="Q92" s="86">
        <v>426.14044200000001</v>
      </c>
      <c r="R92" s="86">
        <v>437.11175500000002</v>
      </c>
      <c r="S92" s="86">
        <v>448.27981599999998</v>
      </c>
      <c r="T92" s="86">
        <v>459.77868699999999</v>
      </c>
      <c r="U92" s="86">
        <v>471.37286399999999</v>
      </c>
      <c r="V92" s="86">
        <v>483.00692700000002</v>
      </c>
      <c r="W92" s="86">
        <v>494.87606799999998</v>
      </c>
      <c r="X92" s="86">
        <v>507.06970200000001</v>
      </c>
      <c r="Y92" s="86">
        <v>519.40795900000001</v>
      </c>
      <c r="Z92" s="86">
        <v>532.00561500000003</v>
      </c>
      <c r="AA92" s="86">
        <v>544.22540300000003</v>
      </c>
      <c r="AB92" s="86">
        <v>556.80426</v>
      </c>
      <c r="AC92" s="86">
        <v>569.72760000000005</v>
      </c>
      <c r="AD92" s="86">
        <v>582.96777299999997</v>
      </c>
      <c r="AE92" s="86">
        <v>596.66162099999997</v>
      </c>
      <c r="AF92" s="86">
        <v>610.73126200000002</v>
      </c>
      <c r="AG92" s="86">
        <v>625.22515899999996</v>
      </c>
      <c r="AH92" s="86">
        <v>639.94482400000004</v>
      </c>
      <c r="AI92" s="86">
        <v>654.71002199999998</v>
      </c>
      <c r="AJ92" s="86">
        <v>669.35998500000005</v>
      </c>
      <c r="AK92" s="84">
        <f t="shared" si="2"/>
        <v>1.2739632926343742</v>
      </c>
    </row>
    <row r="93" spans="1:37" ht="15" hidden="1" customHeight="1" x14ac:dyDescent="0.45">
      <c r="A93" s="60" t="s">
        <v>501</v>
      </c>
      <c r="B93" s="82" t="s">
        <v>502</v>
      </c>
      <c r="C93" s="86">
        <v>110.203041</v>
      </c>
      <c r="D93" s="86">
        <v>109.025764</v>
      </c>
      <c r="E93" s="86">
        <v>108.647659</v>
      </c>
      <c r="F93" s="86">
        <v>108.00733200000001</v>
      </c>
      <c r="G93" s="86">
        <v>107.1371</v>
      </c>
      <c r="H93" s="86">
        <v>106.129555</v>
      </c>
      <c r="I93" s="86">
        <v>105.182266</v>
      </c>
      <c r="J93" s="86">
        <v>104.328796</v>
      </c>
      <c r="K93" s="86">
        <v>103.612534</v>
      </c>
      <c r="L93" s="86">
        <v>102.968964</v>
      </c>
      <c r="M93" s="86">
        <v>102.247139</v>
      </c>
      <c r="N93" s="86">
        <v>101.896393</v>
      </c>
      <c r="O93" s="86">
        <v>101.263908</v>
      </c>
      <c r="P93" s="86">
        <v>100.590118</v>
      </c>
      <c r="Q93" s="86">
        <v>99.937911999999997</v>
      </c>
      <c r="R93" s="86">
        <v>99.261107999999993</v>
      </c>
      <c r="S93" s="86">
        <v>98.576065</v>
      </c>
      <c r="T93" s="86">
        <v>97.909255999999999</v>
      </c>
      <c r="U93" s="86">
        <v>97.210196999999994</v>
      </c>
      <c r="V93" s="86">
        <v>96.469054999999997</v>
      </c>
      <c r="W93" s="86">
        <v>95.724418999999997</v>
      </c>
      <c r="X93" s="86">
        <v>94.991432000000003</v>
      </c>
      <c r="Y93" s="86">
        <v>94.233337000000006</v>
      </c>
      <c r="Z93" s="86">
        <v>93.470450999999997</v>
      </c>
      <c r="AA93" s="86">
        <v>92.886191999999994</v>
      </c>
      <c r="AB93" s="86">
        <v>92.320106999999993</v>
      </c>
      <c r="AC93" s="86">
        <v>91.768058999999994</v>
      </c>
      <c r="AD93" s="86">
        <v>91.224236000000005</v>
      </c>
      <c r="AE93" s="86">
        <v>90.708145000000002</v>
      </c>
      <c r="AF93" s="86">
        <v>90.205757000000006</v>
      </c>
      <c r="AG93" s="86">
        <v>89.722397000000001</v>
      </c>
      <c r="AH93" s="86">
        <v>89.228606999999997</v>
      </c>
      <c r="AI93" s="86">
        <v>88.700348000000005</v>
      </c>
      <c r="AJ93" s="86">
        <v>88.138915999999995</v>
      </c>
      <c r="AK93" s="84">
        <f t="shared" si="2"/>
        <v>-0.20021339520022868</v>
      </c>
    </row>
    <row r="94" spans="1:37" ht="15" hidden="1" customHeight="1" x14ac:dyDescent="0.45">
      <c r="A94" s="60" t="s">
        <v>503</v>
      </c>
      <c r="B94" s="82" t="s">
        <v>504</v>
      </c>
      <c r="C94" s="86">
        <v>179.353027</v>
      </c>
      <c r="D94" s="86">
        <v>182.94120799999999</v>
      </c>
      <c r="E94" s="86">
        <v>186.01928699999999</v>
      </c>
      <c r="F94" s="86">
        <v>189.453644</v>
      </c>
      <c r="G94" s="86">
        <v>192.848389</v>
      </c>
      <c r="H94" s="86">
        <v>196.286697</v>
      </c>
      <c r="I94" s="86">
        <v>199.85536200000001</v>
      </c>
      <c r="J94" s="86">
        <v>203.63107299999999</v>
      </c>
      <c r="K94" s="86">
        <v>207.36039700000001</v>
      </c>
      <c r="L94" s="86">
        <v>211.064651</v>
      </c>
      <c r="M94" s="86">
        <v>215.05484000000001</v>
      </c>
      <c r="N94" s="86">
        <v>219.20349100000001</v>
      </c>
      <c r="O94" s="86">
        <v>223.46028100000001</v>
      </c>
      <c r="P94" s="86">
        <v>227.87312299999999</v>
      </c>
      <c r="Q94" s="86">
        <v>232.332077</v>
      </c>
      <c r="R94" s="86">
        <v>237.009399</v>
      </c>
      <c r="S94" s="86">
        <v>242.01412999999999</v>
      </c>
      <c r="T94" s="86">
        <v>247.264816</v>
      </c>
      <c r="U94" s="86">
        <v>252.64054899999999</v>
      </c>
      <c r="V94" s="86">
        <v>258.08288599999997</v>
      </c>
      <c r="W94" s="86">
        <v>263.737549</v>
      </c>
      <c r="X94" s="86">
        <v>269.65112299999998</v>
      </c>
      <c r="Y94" s="86">
        <v>275.57656900000001</v>
      </c>
      <c r="Z94" s="86">
        <v>281.604736</v>
      </c>
      <c r="AA94" s="86">
        <v>287.84884599999998</v>
      </c>
      <c r="AB94" s="86">
        <v>294.260895</v>
      </c>
      <c r="AC94" s="86">
        <v>300.82318099999998</v>
      </c>
      <c r="AD94" s="86">
        <v>307.48614500000002</v>
      </c>
      <c r="AE94" s="86">
        <v>314.35827599999999</v>
      </c>
      <c r="AF94" s="86">
        <v>321.41461199999998</v>
      </c>
      <c r="AG94" s="86">
        <v>328.578033</v>
      </c>
      <c r="AH94" s="86">
        <v>335.91729700000002</v>
      </c>
      <c r="AI94" s="86">
        <v>343.50216699999999</v>
      </c>
      <c r="AJ94" s="86">
        <v>351.21640000000002</v>
      </c>
      <c r="AK94" s="84">
        <f t="shared" si="2"/>
        <v>0.95824071594844074</v>
      </c>
    </row>
    <row r="95" spans="1:37" ht="15" hidden="1" customHeight="1" x14ac:dyDescent="0.45">
      <c r="A95" s="60" t="s">
        <v>505</v>
      </c>
      <c r="B95" s="82" t="s">
        <v>506</v>
      </c>
      <c r="C95" s="86">
        <v>184.79449500000001</v>
      </c>
      <c r="D95" s="86">
        <v>188.86505099999999</v>
      </c>
      <c r="E95" s="86">
        <v>193.46186800000001</v>
      </c>
      <c r="F95" s="86">
        <v>198.44021599999999</v>
      </c>
      <c r="G95" s="86">
        <v>203.580231</v>
      </c>
      <c r="H95" s="86">
        <v>208.972992</v>
      </c>
      <c r="I95" s="86">
        <v>214.41984600000001</v>
      </c>
      <c r="J95" s="86">
        <v>220.013397</v>
      </c>
      <c r="K95" s="86">
        <v>225.395126</v>
      </c>
      <c r="L95" s="86">
        <v>230.70253</v>
      </c>
      <c r="M95" s="86">
        <v>236.19914199999999</v>
      </c>
      <c r="N95" s="86">
        <v>241.94416799999999</v>
      </c>
      <c r="O95" s="86">
        <v>247.93394499999999</v>
      </c>
      <c r="P95" s="86">
        <v>254.07661400000001</v>
      </c>
      <c r="Q95" s="86">
        <v>260.40927099999999</v>
      </c>
      <c r="R95" s="86">
        <v>266.84832799999998</v>
      </c>
      <c r="S95" s="86">
        <v>273.693085</v>
      </c>
      <c r="T95" s="86">
        <v>280.85961900000001</v>
      </c>
      <c r="U95" s="86">
        <v>288.084137</v>
      </c>
      <c r="V95" s="86">
        <v>295.38244600000002</v>
      </c>
      <c r="W95" s="86">
        <v>302.81408699999997</v>
      </c>
      <c r="X95" s="86">
        <v>310.50753800000001</v>
      </c>
      <c r="Y95" s="86">
        <v>318.072632</v>
      </c>
      <c r="Z95" s="86">
        <v>329.35043300000001</v>
      </c>
      <c r="AA95" s="86">
        <v>338.38610799999998</v>
      </c>
      <c r="AB95" s="86">
        <v>347.53884900000003</v>
      </c>
      <c r="AC95" s="86">
        <v>356.86318999999997</v>
      </c>
      <c r="AD95" s="86">
        <v>366.21292099999999</v>
      </c>
      <c r="AE95" s="86">
        <v>375.75509599999998</v>
      </c>
      <c r="AF95" s="86">
        <v>385.43966699999999</v>
      </c>
      <c r="AG95" s="86">
        <v>395.04467799999998</v>
      </c>
      <c r="AH95" s="86">
        <v>404.86807299999998</v>
      </c>
      <c r="AI95" s="86">
        <v>415.08663899999999</v>
      </c>
      <c r="AJ95" s="86">
        <v>425.49056999999999</v>
      </c>
      <c r="AK95" s="84">
        <f t="shared" si="2"/>
        <v>1.3025067386341782</v>
      </c>
    </row>
    <row r="96" spans="1:37" ht="15" hidden="1" customHeight="1" x14ac:dyDescent="0.45">
      <c r="A96" s="60" t="s">
        <v>507</v>
      </c>
      <c r="B96" s="82" t="s">
        <v>508</v>
      </c>
      <c r="C96" s="86">
        <v>239.749359</v>
      </c>
      <c r="D96" s="86">
        <v>247.276062</v>
      </c>
      <c r="E96" s="86">
        <v>256.62100199999998</v>
      </c>
      <c r="F96" s="86">
        <v>266.64501999999999</v>
      </c>
      <c r="G96" s="86">
        <v>276.50479100000001</v>
      </c>
      <c r="H96" s="86">
        <v>286.53619400000002</v>
      </c>
      <c r="I96" s="86">
        <v>296.88128699999999</v>
      </c>
      <c r="J96" s="86">
        <v>307.51419099999998</v>
      </c>
      <c r="K96" s="86">
        <v>318.13583399999999</v>
      </c>
      <c r="L96" s="86">
        <v>328.726135</v>
      </c>
      <c r="M96" s="86">
        <v>339.25357100000002</v>
      </c>
      <c r="N96" s="86">
        <v>350.10287499999998</v>
      </c>
      <c r="O96" s="86">
        <v>361.37109400000003</v>
      </c>
      <c r="P96" s="86">
        <v>372.96881100000002</v>
      </c>
      <c r="Q96" s="86">
        <v>384.842377</v>
      </c>
      <c r="R96" s="86">
        <v>396.89599600000003</v>
      </c>
      <c r="S96" s="86">
        <v>409.55496199999999</v>
      </c>
      <c r="T96" s="86">
        <v>422.763214</v>
      </c>
      <c r="U96" s="86">
        <v>436.323486</v>
      </c>
      <c r="V96" s="86">
        <v>450.33563199999998</v>
      </c>
      <c r="W96" s="86">
        <v>464.71850599999999</v>
      </c>
      <c r="X96" s="86">
        <v>479.68270899999999</v>
      </c>
      <c r="Y96" s="86">
        <v>495.07260100000002</v>
      </c>
      <c r="Z96" s="86">
        <v>510.36407500000001</v>
      </c>
      <c r="AA96" s="86">
        <v>527.62884499999996</v>
      </c>
      <c r="AB96" s="86">
        <v>545.19543499999997</v>
      </c>
      <c r="AC96" s="86">
        <v>563.25347899999997</v>
      </c>
      <c r="AD96" s="86">
        <v>581.84918200000004</v>
      </c>
      <c r="AE96" s="86">
        <v>601.06994599999996</v>
      </c>
      <c r="AF96" s="86">
        <v>620.94580099999996</v>
      </c>
      <c r="AG96" s="86">
        <v>641.04834000000005</v>
      </c>
      <c r="AH96" s="86">
        <v>661.90216099999998</v>
      </c>
      <c r="AI96" s="86">
        <v>683.68218999999999</v>
      </c>
      <c r="AJ96" s="86">
        <v>706.07287599999995</v>
      </c>
      <c r="AK96" s="84">
        <f t="shared" si="2"/>
        <v>1.9450459385795478</v>
      </c>
    </row>
    <row r="97" spans="1:37" ht="15" hidden="1" customHeight="1" x14ac:dyDescent="0.45">
      <c r="A97" s="60" t="s">
        <v>509</v>
      </c>
      <c r="B97" s="82" t="s">
        <v>510</v>
      </c>
      <c r="C97" s="86">
        <v>1354.0001219999999</v>
      </c>
      <c r="D97" s="86">
        <v>1391.7960210000001</v>
      </c>
      <c r="E97" s="86">
        <v>1426.3477780000001</v>
      </c>
      <c r="F97" s="86">
        <v>1459.815186</v>
      </c>
      <c r="G97" s="86">
        <v>1492.348755</v>
      </c>
      <c r="H97" s="86">
        <v>1525.4602050000001</v>
      </c>
      <c r="I97" s="86">
        <v>1559.321533</v>
      </c>
      <c r="J97" s="86">
        <v>1594.785034</v>
      </c>
      <c r="K97" s="86">
        <v>1630.7170410000001</v>
      </c>
      <c r="L97" s="86">
        <v>1666.4542240000001</v>
      </c>
      <c r="M97" s="86">
        <v>1703.602173</v>
      </c>
      <c r="N97" s="86">
        <v>1741.7310789999999</v>
      </c>
      <c r="O97" s="86">
        <v>1780.271606</v>
      </c>
      <c r="P97" s="86">
        <v>1819.260254</v>
      </c>
      <c r="Q97" s="86">
        <v>1859.178467</v>
      </c>
      <c r="R97" s="86">
        <v>1899.805664</v>
      </c>
      <c r="S97" s="86">
        <v>1941.767456</v>
      </c>
      <c r="T97" s="86">
        <v>1984.8168949999999</v>
      </c>
      <c r="U97" s="86">
        <v>2028.509888</v>
      </c>
      <c r="V97" s="86">
        <v>2073.2702640000002</v>
      </c>
      <c r="W97" s="86">
        <v>2118.9184570000002</v>
      </c>
      <c r="X97" s="86">
        <v>2165.7685550000001</v>
      </c>
      <c r="Y97" s="86">
        <v>2212.9311520000001</v>
      </c>
      <c r="Z97" s="86">
        <v>2259.4672850000002</v>
      </c>
      <c r="AA97" s="86">
        <v>2308.860596</v>
      </c>
      <c r="AB97" s="86">
        <v>2359.092529</v>
      </c>
      <c r="AC97" s="86">
        <v>2409.8286130000001</v>
      </c>
      <c r="AD97" s="86">
        <v>2461.0183109999998</v>
      </c>
      <c r="AE97" s="86">
        <v>2513.389893</v>
      </c>
      <c r="AF97" s="86">
        <v>2567.336182</v>
      </c>
      <c r="AG97" s="86">
        <v>2622.8427729999999</v>
      </c>
      <c r="AH97" s="86">
        <v>2681.3447270000001</v>
      </c>
      <c r="AI97" s="86">
        <v>2743.9533689999998</v>
      </c>
      <c r="AJ97" s="86">
        <v>2809.7541500000002</v>
      </c>
      <c r="AK97" s="84">
        <f t="shared" si="2"/>
        <v>1.0751505885019415</v>
      </c>
    </row>
    <row r="98" spans="1:37" ht="15" hidden="1" customHeight="1" x14ac:dyDescent="0.45">
      <c r="A98" s="60" t="s">
        <v>511</v>
      </c>
      <c r="B98" s="82" t="s">
        <v>512</v>
      </c>
      <c r="C98" s="86">
        <v>171.423416</v>
      </c>
      <c r="D98" s="86">
        <v>177.796066</v>
      </c>
      <c r="E98" s="86">
        <v>185.05226099999999</v>
      </c>
      <c r="F98" s="86">
        <v>193.27262899999999</v>
      </c>
      <c r="G98" s="86">
        <v>201.93403599999999</v>
      </c>
      <c r="H98" s="86">
        <v>211.09204099999999</v>
      </c>
      <c r="I98" s="86">
        <v>220.76738</v>
      </c>
      <c r="J98" s="86">
        <v>230.86192299999999</v>
      </c>
      <c r="K98" s="86">
        <v>241.27380400000001</v>
      </c>
      <c r="L98" s="86">
        <v>251.96818500000001</v>
      </c>
      <c r="M98" s="86">
        <v>262.99954200000002</v>
      </c>
      <c r="N98" s="86">
        <v>274.431488</v>
      </c>
      <c r="O98" s="86">
        <v>286.36175500000002</v>
      </c>
      <c r="P98" s="86">
        <v>298.69442700000002</v>
      </c>
      <c r="Q98" s="86">
        <v>311.62893700000001</v>
      </c>
      <c r="R98" s="86">
        <v>324.92260700000003</v>
      </c>
      <c r="S98" s="86">
        <v>338.89080799999999</v>
      </c>
      <c r="T98" s="86">
        <v>353.61044299999998</v>
      </c>
      <c r="U98" s="86">
        <v>369.01556399999998</v>
      </c>
      <c r="V98" s="86">
        <v>385.11248799999998</v>
      </c>
      <c r="W98" s="86">
        <v>401.86608899999999</v>
      </c>
      <c r="X98" s="86">
        <v>419.29892000000001</v>
      </c>
      <c r="Y98" s="86">
        <v>437.50100700000002</v>
      </c>
      <c r="Z98" s="86">
        <v>458.119507</v>
      </c>
      <c r="AA98" s="86">
        <v>478.865814</v>
      </c>
      <c r="AB98" s="86">
        <v>500.38995399999999</v>
      </c>
      <c r="AC98" s="86">
        <v>522.85601799999995</v>
      </c>
      <c r="AD98" s="86">
        <v>546.33630400000004</v>
      </c>
      <c r="AE98" s="86">
        <v>570.89331100000004</v>
      </c>
      <c r="AF98" s="86">
        <v>596.52313200000003</v>
      </c>
      <c r="AG98" s="86">
        <v>622.95623799999998</v>
      </c>
      <c r="AH98" s="86">
        <v>650.65093999999999</v>
      </c>
      <c r="AI98" s="86">
        <v>679.72882100000004</v>
      </c>
      <c r="AJ98" s="86">
        <v>710.17181400000004</v>
      </c>
      <c r="AK98" s="84">
        <f t="shared" si="2"/>
        <v>3.1427935026099356</v>
      </c>
    </row>
    <row r="99" spans="1:37" ht="15" hidden="1" customHeight="1" x14ac:dyDescent="0.45">
      <c r="A99" s="60" t="s">
        <v>513</v>
      </c>
      <c r="B99" s="82" t="s">
        <v>514</v>
      </c>
      <c r="C99" s="86">
        <v>384.18606599999998</v>
      </c>
      <c r="D99" s="86">
        <v>395.62914999999998</v>
      </c>
      <c r="E99" s="86">
        <v>410.16345200000001</v>
      </c>
      <c r="F99" s="86">
        <v>426.49041699999998</v>
      </c>
      <c r="G99" s="86">
        <v>442.02673299999998</v>
      </c>
      <c r="H99" s="86">
        <v>457.36093099999999</v>
      </c>
      <c r="I99" s="86">
        <v>473.23107900000002</v>
      </c>
      <c r="J99" s="86">
        <v>489.62377900000001</v>
      </c>
      <c r="K99" s="86">
        <v>506.05426</v>
      </c>
      <c r="L99" s="86">
        <v>522.58624299999997</v>
      </c>
      <c r="M99" s="86">
        <v>540.43170199999997</v>
      </c>
      <c r="N99" s="86">
        <v>557.33392300000003</v>
      </c>
      <c r="O99" s="86">
        <v>575.07275400000003</v>
      </c>
      <c r="P99" s="86">
        <v>593.51019299999996</v>
      </c>
      <c r="Q99" s="86">
        <v>612.986267</v>
      </c>
      <c r="R99" s="86">
        <v>632.88622999999995</v>
      </c>
      <c r="S99" s="86">
        <v>653.229736</v>
      </c>
      <c r="T99" s="86">
        <v>674.63000499999998</v>
      </c>
      <c r="U99" s="86">
        <v>696.83007799999996</v>
      </c>
      <c r="V99" s="86">
        <v>719.72161900000003</v>
      </c>
      <c r="W99" s="86">
        <v>743.10784899999999</v>
      </c>
      <c r="X99" s="86">
        <v>766.35351600000001</v>
      </c>
      <c r="Y99" s="86">
        <v>790.38299600000005</v>
      </c>
      <c r="Z99" s="86">
        <v>813.08624299999997</v>
      </c>
      <c r="AA99" s="86">
        <v>839.77581799999996</v>
      </c>
      <c r="AB99" s="86">
        <v>867.45404099999996</v>
      </c>
      <c r="AC99" s="86">
        <v>894.88073699999995</v>
      </c>
      <c r="AD99" s="86">
        <v>923.29571499999997</v>
      </c>
      <c r="AE99" s="86">
        <v>953.01995799999997</v>
      </c>
      <c r="AF99" s="86">
        <v>984.08776899999998</v>
      </c>
      <c r="AG99" s="86">
        <v>1016.106628</v>
      </c>
      <c r="AH99" s="86">
        <v>1047.5850829999999</v>
      </c>
      <c r="AI99" s="86">
        <v>1080.488525</v>
      </c>
      <c r="AJ99" s="86">
        <v>1114.8985600000001</v>
      </c>
      <c r="AK99" s="84">
        <f t="shared" si="2"/>
        <v>1.9019755234954308</v>
      </c>
    </row>
    <row r="100" spans="1:37" ht="15" hidden="1" customHeight="1" x14ac:dyDescent="0.45">
      <c r="A100" s="60" t="s">
        <v>515</v>
      </c>
      <c r="B100" s="82" t="s">
        <v>516</v>
      </c>
      <c r="C100" s="86">
        <v>253.76004</v>
      </c>
      <c r="D100" s="86">
        <v>259.09780899999998</v>
      </c>
      <c r="E100" s="86">
        <v>264.60684199999997</v>
      </c>
      <c r="F100" s="86">
        <v>270.50408900000002</v>
      </c>
      <c r="G100" s="86">
        <v>275.791382</v>
      </c>
      <c r="H100" s="86">
        <v>280.78213499999998</v>
      </c>
      <c r="I100" s="86">
        <v>285.75253300000003</v>
      </c>
      <c r="J100" s="86">
        <v>290.71292099999999</v>
      </c>
      <c r="K100" s="86">
        <v>295.67413299999998</v>
      </c>
      <c r="L100" s="86">
        <v>300.77993800000002</v>
      </c>
      <c r="M100" s="86">
        <v>306.30761699999999</v>
      </c>
      <c r="N100" s="86">
        <v>312.22210699999999</v>
      </c>
      <c r="O100" s="86">
        <v>318.45803799999999</v>
      </c>
      <c r="P100" s="86">
        <v>325.244415</v>
      </c>
      <c r="Q100" s="86">
        <v>332.70062300000001</v>
      </c>
      <c r="R100" s="86">
        <v>340.81310999999999</v>
      </c>
      <c r="S100" s="86">
        <v>349.279449</v>
      </c>
      <c r="T100" s="86">
        <v>357.904449</v>
      </c>
      <c r="U100" s="86">
        <v>366.42068499999999</v>
      </c>
      <c r="V100" s="86">
        <v>374.84719799999999</v>
      </c>
      <c r="W100" s="86">
        <v>383.454926</v>
      </c>
      <c r="X100" s="86">
        <v>392.060272</v>
      </c>
      <c r="Y100" s="86">
        <v>400.83960000000002</v>
      </c>
      <c r="Z100" s="86">
        <v>405.82324199999999</v>
      </c>
      <c r="AA100" s="86">
        <v>415.73266599999999</v>
      </c>
      <c r="AB100" s="86">
        <v>425.83624300000002</v>
      </c>
      <c r="AC100" s="86">
        <v>436.10672</v>
      </c>
      <c r="AD100" s="86">
        <v>446.65154999999999</v>
      </c>
      <c r="AE100" s="86">
        <v>457.42022700000001</v>
      </c>
      <c r="AF100" s="86">
        <v>468.40566999999999</v>
      </c>
      <c r="AG100" s="86">
        <v>479.50299100000001</v>
      </c>
      <c r="AH100" s="86">
        <v>490.93737800000002</v>
      </c>
      <c r="AI100" s="86">
        <v>502.87780800000002</v>
      </c>
      <c r="AJ100" s="86">
        <v>515.52246100000002</v>
      </c>
      <c r="AK100" s="84">
        <f t="shared" si="2"/>
        <v>1.0315352291085704</v>
      </c>
    </row>
    <row r="101" spans="1:37" ht="15" hidden="1" customHeight="1" x14ac:dyDescent="0.45">
      <c r="A101" s="60" t="s">
        <v>517</v>
      </c>
      <c r="B101" s="82" t="s">
        <v>518</v>
      </c>
      <c r="C101" s="86">
        <v>741.28265399999998</v>
      </c>
      <c r="D101" s="86">
        <v>789.94354199999998</v>
      </c>
      <c r="E101" s="86">
        <v>839.93310499999995</v>
      </c>
      <c r="F101" s="86">
        <v>891.04272500000002</v>
      </c>
      <c r="G101" s="86">
        <v>943.34332300000005</v>
      </c>
      <c r="H101" s="86">
        <v>999.26739499999996</v>
      </c>
      <c r="I101" s="86">
        <v>1054.8989260000001</v>
      </c>
      <c r="J101" s="86">
        <v>1113.575439</v>
      </c>
      <c r="K101" s="86">
        <v>1173.167725</v>
      </c>
      <c r="L101" s="86">
        <v>1232.7062989999999</v>
      </c>
      <c r="M101" s="86">
        <v>1295.7854</v>
      </c>
      <c r="N101" s="86">
        <v>1363.4304199999999</v>
      </c>
      <c r="O101" s="86">
        <v>1433.656982</v>
      </c>
      <c r="P101" s="86">
        <v>1505.1724850000001</v>
      </c>
      <c r="Q101" s="86">
        <v>1578.919678</v>
      </c>
      <c r="R101" s="86">
        <v>1654.4698490000001</v>
      </c>
      <c r="S101" s="86">
        <v>1734.677246</v>
      </c>
      <c r="T101" s="86">
        <v>1817.5821530000001</v>
      </c>
      <c r="U101" s="86">
        <v>1902.442871</v>
      </c>
      <c r="V101" s="86">
        <v>1989.9229740000001</v>
      </c>
      <c r="W101" s="86">
        <v>2079.8134770000001</v>
      </c>
      <c r="X101" s="86">
        <v>2172.8542480000001</v>
      </c>
      <c r="Y101" s="86">
        <v>2269.091797</v>
      </c>
      <c r="Z101" s="86">
        <v>2345.7326659999999</v>
      </c>
      <c r="AA101" s="86">
        <v>2442.3774410000001</v>
      </c>
      <c r="AB101" s="86">
        <v>2542.4541020000001</v>
      </c>
      <c r="AC101" s="86">
        <v>2644.8920899999998</v>
      </c>
      <c r="AD101" s="86">
        <v>2748.7963869999999</v>
      </c>
      <c r="AE101" s="86">
        <v>2853.2578119999998</v>
      </c>
      <c r="AF101" s="86">
        <v>2959.9133299999999</v>
      </c>
      <c r="AG101" s="86">
        <v>3066.3276369999999</v>
      </c>
      <c r="AH101" s="86">
        <v>3176.116943</v>
      </c>
      <c r="AI101" s="86">
        <v>3286.6403810000002</v>
      </c>
      <c r="AJ101" s="86">
        <v>3395.88501</v>
      </c>
      <c r="AK101" s="84">
        <f t="shared" si="2"/>
        <v>3.5810933139681964</v>
      </c>
    </row>
    <row r="102" spans="1:37" ht="15" hidden="1" customHeight="1" x14ac:dyDescent="0.45">
      <c r="A102" s="60" t="s">
        <v>519</v>
      </c>
      <c r="B102" s="82" t="s">
        <v>520</v>
      </c>
      <c r="C102" s="86">
        <v>311.477081</v>
      </c>
      <c r="D102" s="86">
        <v>319.43511999999998</v>
      </c>
      <c r="E102" s="86">
        <v>325.57019000000003</v>
      </c>
      <c r="F102" s="86">
        <v>329.82549999999998</v>
      </c>
      <c r="G102" s="86">
        <v>335.83429000000001</v>
      </c>
      <c r="H102" s="86">
        <v>341.52136200000001</v>
      </c>
      <c r="I102" s="86">
        <v>347.27001999999999</v>
      </c>
      <c r="J102" s="86">
        <v>353.32455399999998</v>
      </c>
      <c r="K102" s="86">
        <v>359.26959199999999</v>
      </c>
      <c r="L102" s="86">
        <v>365.02359000000001</v>
      </c>
      <c r="M102" s="86">
        <v>370.94885299999999</v>
      </c>
      <c r="N102" s="86">
        <v>377.17166099999997</v>
      </c>
      <c r="O102" s="86">
        <v>383.26916499999999</v>
      </c>
      <c r="P102" s="86">
        <v>388.888397</v>
      </c>
      <c r="Q102" s="86">
        <v>394.09082000000001</v>
      </c>
      <c r="R102" s="86">
        <v>399.171021</v>
      </c>
      <c r="S102" s="86">
        <v>404.57647700000001</v>
      </c>
      <c r="T102" s="86">
        <v>410.42364500000002</v>
      </c>
      <c r="U102" s="86">
        <v>416.43585200000001</v>
      </c>
      <c r="V102" s="86">
        <v>422.216431</v>
      </c>
      <c r="W102" s="86">
        <v>427.666809</v>
      </c>
      <c r="X102" s="86">
        <v>433.02261399999998</v>
      </c>
      <c r="Y102" s="86">
        <v>438.27624500000002</v>
      </c>
      <c r="Z102" s="86">
        <v>442.19970699999999</v>
      </c>
      <c r="AA102" s="86">
        <v>448.14172400000001</v>
      </c>
      <c r="AB102" s="86">
        <v>454.55499300000002</v>
      </c>
      <c r="AC102" s="86">
        <v>461.29061899999999</v>
      </c>
      <c r="AD102" s="86">
        <v>468.10379</v>
      </c>
      <c r="AE102" s="86">
        <v>474.93240400000002</v>
      </c>
      <c r="AF102" s="86">
        <v>481.89407299999999</v>
      </c>
      <c r="AG102" s="86">
        <v>488.959473</v>
      </c>
      <c r="AH102" s="86">
        <v>496.283142</v>
      </c>
      <c r="AI102" s="86">
        <v>504.07183800000001</v>
      </c>
      <c r="AJ102" s="86">
        <v>512.34960899999999</v>
      </c>
      <c r="AK102" s="84">
        <f t="shared" si="2"/>
        <v>0.64490307715449535</v>
      </c>
    </row>
    <row r="103" spans="1:37" ht="15" hidden="1" customHeight="1" x14ac:dyDescent="0.45">
      <c r="A103" s="60" t="s">
        <v>521</v>
      </c>
      <c r="B103" s="82" t="s">
        <v>522</v>
      </c>
      <c r="C103" s="86">
        <v>460.38107300000001</v>
      </c>
      <c r="D103" s="86">
        <v>489.36459400000001</v>
      </c>
      <c r="E103" s="86">
        <v>519.61199999999997</v>
      </c>
      <c r="F103" s="86">
        <v>550.92401099999995</v>
      </c>
      <c r="G103" s="86">
        <v>583.75567599999999</v>
      </c>
      <c r="H103" s="86">
        <v>618.88867200000004</v>
      </c>
      <c r="I103" s="86">
        <v>656.27874799999995</v>
      </c>
      <c r="J103" s="86">
        <v>695.68780500000003</v>
      </c>
      <c r="K103" s="86">
        <v>736.57769800000005</v>
      </c>
      <c r="L103" s="86">
        <v>778.714294</v>
      </c>
      <c r="M103" s="86">
        <v>823.23175000000003</v>
      </c>
      <c r="N103" s="86">
        <v>870.28527799999995</v>
      </c>
      <c r="O103" s="86">
        <v>919.05645800000002</v>
      </c>
      <c r="P103" s="86">
        <v>969.65411400000005</v>
      </c>
      <c r="Q103" s="86">
        <v>1022.1161499999999</v>
      </c>
      <c r="R103" s="86">
        <v>1076.4685059999999</v>
      </c>
      <c r="S103" s="86">
        <v>1133.665405</v>
      </c>
      <c r="T103" s="86">
        <v>1193.7841800000001</v>
      </c>
      <c r="U103" s="86">
        <v>1256.2921140000001</v>
      </c>
      <c r="V103" s="86">
        <v>1321.322876</v>
      </c>
      <c r="W103" s="86">
        <v>1389.0563959999999</v>
      </c>
      <c r="X103" s="86">
        <v>1460.088135</v>
      </c>
      <c r="Y103" s="86">
        <v>1533.7604980000001</v>
      </c>
      <c r="Z103" s="86">
        <v>1626.7177730000001</v>
      </c>
      <c r="AA103" s="86">
        <v>1710.394409</v>
      </c>
      <c r="AB103" s="86">
        <v>1797.2791749999999</v>
      </c>
      <c r="AC103" s="86">
        <v>1887.884644</v>
      </c>
      <c r="AD103" s="86">
        <v>1982.0876459999999</v>
      </c>
      <c r="AE103" s="86">
        <v>2080.6191410000001</v>
      </c>
      <c r="AF103" s="86">
        <v>2182.797607</v>
      </c>
      <c r="AG103" s="86">
        <v>2287.6694339999999</v>
      </c>
      <c r="AH103" s="86">
        <v>2397.5407709999999</v>
      </c>
      <c r="AI103" s="86">
        <v>2513.8476559999999</v>
      </c>
      <c r="AJ103" s="86">
        <v>2634.9609380000002</v>
      </c>
      <c r="AK103" s="84">
        <f t="shared" si="2"/>
        <v>4.723434547014925</v>
      </c>
    </row>
    <row r="104" spans="1:37" ht="15" hidden="1" customHeight="1" x14ac:dyDescent="0.45">
      <c r="A104" s="60" t="s">
        <v>523</v>
      </c>
      <c r="B104" s="82" t="s">
        <v>524</v>
      </c>
      <c r="C104" s="86">
        <v>204.121048</v>
      </c>
      <c r="D104" s="86">
        <v>219.022842</v>
      </c>
      <c r="E104" s="86">
        <v>234.22122200000001</v>
      </c>
      <c r="F104" s="86">
        <v>249.97868299999999</v>
      </c>
      <c r="G104" s="86">
        <v>266.23580900000002</v>
      </c>
      <c r="H104" s="86">
        <v>283.503174</v>
      </c>
      <c r="I104" s="86">
        <v>302.31912199999999</v>
      </c>
      <c r="J104" s="86">
        <v>322.74188199999998</v>
      </c>
      <c r="K104" s="86">
        <v>344.38619999999997</v>
      </c>
      <c r="L104" s="86">
        <v>367.32607999999999</v>
      </c>
      <c r="M104" s="86">
        <v>391.829926</v>
      </c>
      <c r="N104" s="86">
        <v>417.788116</v>
      </c>
      <c r="O104" s="86">
        <v>445.02508499999999</v>
      </c>
      <c r="P104" s="86">
        <v>473.62924199999998</v>
      </c>
      <c r="Q104" s="86">
        <v>503.72799700000002</v>
      </c>
      <c r="R104" s="86">
        <v>535.57843000000003</v>
      </c>
      <c r="S104" s="86">
        <v>569.45001200000002</v>
      </c>
      <c r="T104" s="86">
        <v>605.24823000000004</v>
      </c>
      <c r="U104" s="86">
        <v>642.90283199999999</v>
      </c>
      <c r="V104" s="86">
        <v>682.71185300000002</v>
      </c>
      <c r="W104" s="86">
        <v>724.72302200000001</v>
      </c>
      <c r="X104" s="86">
        <v>768.99865699999998</v>
      </c>
      <c r="Y104" s="86">
        <v>815.32214399999998</v>
      </c>
      <c r="Z104" s="86">
        <v>870.93426499999998</v>
      </c>
      <c r="AA104" s="86">
        <v>923.71490500000004</v>
      </c>
      <c r="AB104" s="86">
        <v>978.98175000000003</v>
      </c>
      <c r="AC104" s="86">
        <v>1036.965942</v>
      </c>
      <c r="AD104" s="86">
        <v>1097.583862</v>
      </c>
      <c r="AE104" s="86">
        <v>1161.2532960000001</v>
      </c>
      <c r="AF104" s="86">
        <v>1227.783936</v>
      </c>
      <c r="AG104" s="86">
        <v>1297.0043949999999</v>
      </c>
      <c r="AH104" s="86">
        <v>1369.5483400000001</v>
      </c>
      <c r="AI104" s="86">
        <v>1446.094482</v>
      </c>
      <c r="AJ104" s="86">
        <v>1526.1755370000001</v>
      </c>
      <c r="AK104" s="84">
        <f t="shared" si="2"/>
        <v>6.476816094928143</v>
      </c>
    </row>
    <row r="105" spans="1:37" ht="15" hidden="1" customHeight="1" x14ac:dyDescent="0.45">
      <c r="A105" s="60" t="s">
        <v>525</v>
      </c>
      <c r="B105" s="82" t="s">
        <v>526</v>
      </c>
      <c r="C105" s="86">
        <v>179.85549900000001</v>
      </c>
      <c r="D105" s="86">
        <v>185.61161799999999</v>
      </c>
      <c r="E105" s="86">
        <v>191.95015000000001</v>
      </c>
      <c r="F105" s="86">
        <v>198.843018</v>
      </c>
      <c r="G105" s="86">
        <v>206.449219</v>
      </c>
      <c r="H105" s="86">
        <v>214.436081</v>
      </c>
      <c r="I105" s="86">
        <v>222.22479200000001</v>
      </c>
      <c r="J105" s="86">
        <v>229.99224899999999</v>
      </c>
      <c r="K105" s="86">
        <v>237.67254600000001</v>
      </c>
      <c r="L105" s="86">
        <v>245.376587</v>
      </c>
      <c r="M105" s="86">
        <v>253.29110700000001</v>
      </c>
      <c r="N105" s="86">
        <v>261.55944799999997</v>
      </c>
      <c r="O105" s="86">
        <v>270.088257</v>
      </c>
      <c r="P105" s="86">
        <v>278.84545900000001</v>
      </c>
      <c r="Q105" s="86">
        <v>287.68090799999999</v>
      </c>
      <c r="R105" s="86">
        <v>296.67422499999998</v>
      </c>
      <c r="S105" s="86">
        <v>306.23968500000001</v>
      </c>
      <c r="T105" s="86">
        <v>316.204071</v>
      </c>
      <c r="U105" s="86">
        <v>326.39727800000003</v>
      </c>
      <c r="V105" s="86">
        <v>336.81484999999998</v>
      </c>
      <c r="W105" s="86">
        <v>347.58987400000001</v>
      </c>
      <c r="X105" s="86">
        <v>358.68908699999997</v>
      </c>
      <c r="Y105" s="86">
        <v>370.07577500000002</v>
      </c>
      <c r="Z105" s="86">
        <v>383.81130999999999</v>
      </c>
      <c r="AA105" s="86">
        <v>396.16317700000002</v>
      </c>
      <c r="AB105" s="86">
        <v>408.980591</v>
      </c>
      <c r="AC105" s="86">
        <v>422.20336900000001</v>
      </c>
      <c r="AD105" s="86">
        <v>435.79904199999999</v>
      </c>
      <c r="AE105" s="86">
        <v>449.790955</v>
      </c>
      <c r="AF105" s="86">
        <v>464.23818999999997</v>
      </c>
      <c r="AG105" s="86">
        <v>478.89877300000001</v>
      </c>
      <c r="AH105" s="86">
        <v>493.89587399999999</v>
      </c>
      <c r="AI105" s="86">
        <v>509.15103099999999</v>
      </c>
      <c r="AJ105" s="86">
        <v>524.56280500000003</v>
      </c>
      <c r="AK105" s="84">
        <f t="shared" si="2"/>
        <v>1.9165791867169988</v>
      </c>
    </row>
    <row r="106" spans="1:37" ht="15" hidden="1" customHeight="1" x14ac:dyDescent="0.45">
      <c r="A106" s="60" t="s">
        <v>527</v>
      </c>
      <c r="B106" s="82" t="s">
        <v>528</v>
      </c>
      <c r="C106" s="86">
        <v>5837.9370120000003</v>
      </c>
      <c r="D106" s="86">
        <v>6035.6484380000002</v>
      </c>
      <c r="E106" s="86">
        <v>6247.142578</v>
      </c>
      <c r="F106" s="86">
        <v>6460.9931640000004</v>
      </c>
      <c r="G106" s="86">
        <v>6676.1865230000003</v>
      </c>
      <c r="H106" s="86">
        <v>6897.9731449999999</v>
      </c>
      <c r="I106" s="86">
        <v>7126.3413090000004</v>
      </c>
      <c r="J106" s="86">
        <v>7366.2612300000001</v>
      </c>
      <c r="K106" s="86">
        <v>7612.2456050000001</v>
      </c>
      <c r="L106" s="86">
        <v>7862.1142579999996</v>
      </c>
      <c r="M106" s="86">
        <v>8123.1191410000001</v>
      </c>
      <c r="N106" s="86">
        <v>8400.5292969999991</v>
      </c>
      <c r="O106" s="86">
        <v>8683.1142579999996</v>
      </c>
      <c r="P106" s="86">
        <v>8972.5732420000004</v>
      </c>
      <c r="Q106" s="86">
        <v>9271.8681639999995</v>
      </c>
      <c r="R106" s="86">
        <v>9579.4521480000003</v>
      </c>
      <c r="S106" s="86">
        <v>9902.0078119999998</v>
      </c>
      <c r="T106" s="86">
        <v>10237.967773</v>
      </c>
      <c r="U106" s="86">
        <v>10583.124023</v>
      </c>
      <c r="V106" s="86">
        <v>10938.383789</v>
      </c>
      <c r="W106" s="86">
        <v>11304.426758</v>
      </c>
      <c r="X106" s="86">
        <v>11683.040039</v>
      </c>
      <c r="Y106" s="86">
        <v>12072.241211</v>
      </c>
      <c r="Z106" s="86">
        <v>12472.360352</v>
      </c>
      <c r="AA106" s="86">
        <v>12892.779296999999</v>
      </c>
      <c r="AB106" s="86">
        <v>13327.474609000001</v>
      </c>
      <c r="AC106" s="86">
        <v>13774.639648</v>
      </c>
      <c r="AD106" s="86">
        <v>14234.011719</v>
      </c>
      <c r="AE106" s="86">
        <v>14707.647461</v>
      </c>
      <c r="AF106" s="86">
        <v>15196.594727</v>
      </c>
      <c r="AG106" s="86">
        <v>15695.652344</v>
      </c>
      <c r="AH106" s="86">
        <v>16212.547852</v>
      </c>
      <c r="AI106" s="86">
        <v>16750.099609000001</v>
      </c>
      <c r="AJ106" s="86">
        <v>17302.589843999998</v>
      </c>
      <c r="AK106" s="84">
        <f t="shared" si="2"/>
        <v>1.9638192067564564</v>
      </c>
    </row>
    <row r="107" spans="1:37" ht="15.75" hidden="1" customHeight="1" x14ac:dyDescent="0.45">
      <c r="AK107" s="84" t="e">
        <f t="shared" si="2"/>
        <v>#DIV/0!</v>
      </c>
    </row>
    <row r="108" spans="1:37" ht="15" hidden="1" customHeight="1" x14ac:dyDescent="0.45">
      <c r="B108" s="79" t="s">
        <v>529</v>
      </c>
      <c r="AK108" s="84" t="e">
        <f t="shared" si="2"/>
        <v>#DIV/0!</v>
      </c>
    </row>
    <row r="109" spans="1:37" ht="15" hidden="1" customHeight="1" x14ac:dyDescent="0.45">
      <c r="A109" s="60" t="s">
        <v>530</v>
      </c>
      <c r="B109" s="82" t="s">
        <v>496</v>
      </c>
      <c r="C109" s="86">
        <v>327.14013699999998</v>
      </c>
      <c r="D109" s="86">
        <v>332.10501099999999</v>
      </c>
      <c r="E109" s="86">
        <v>339.16467299999999</v>
      </c>
      <c r="F109" s="86">
        <v>346.68398999999999</v>
      </c>
      <c r="G109" s="86">
        <v>351.26861600000001</v>
      </c>
      <c r="H109" s="86">
        <v>353.95343000000003</v>
      </c>
      <c r="I109" s="86">
        <v>356.61172499999998</v>
      </c>
      <c r="J109" s="86">
        <v>359.14718599999998</v>
      </c>
      <c r="K109" s="86">
        <v>362.06951900000001</v>
      </c>
      <c r="L109" s="86">
        <v>365.42816199999999</v>
      </c>
      <c r="M109" s="86">
        <v>368.88403299999999</v>
      </c>
      <c r="N109" s="86">
        <v>372.54312099999999</v>
      </c>
      <c r="O109" s="86">
        <v>376.474152</v>
      </c>
      <c r="P109" s="86">
        <v>380.03060900000003</v>
      </c>
      <c r="Q109" s="86">
        <v>383.77349900000002</v>
      </c>
      <c r="R109" s="86">
        <v>387.40243500000003</v>
      </c>
      <c r="S109" s="86">
        <v>390.61471599999999</v>
      </c>
      <c r="T109" s="86">
        <v>394.05114700000001</v>
      </c>
      <c r="U109" s="86">
        <v>397.38909899999999</v>
      </c>
      <c r="V109" s="86">
        <v>400.31634500000001</v>
      </c>
      <c r="W109" s="86">
        <v>403.11544800000001</v>
      </c>
      <c r="X109" s="86">
        <v>405.95330799999999</v>
      </c>
      <c r="Y109" s="86">
        <v>408.80389400000001</v>
      </c>
      <c r="Z109" s="86">
        <v>411.574341</v>
      </c>
      <c r="AA109" s="86">
        <v>414.32092299999999</v>
      </c>
      <c r="AB109" s="86">
        <v>416.87576300000001</v>
      </c>
      <c r="AC109" s="86">
        <v>419.55892899999998</v>
      </c>
      <c r="AD109" s="86">
        <v>422.20593300000002</v>
      </c>
      <c r="AE109" s="86">
        <v>424.71636999999998</v>
      </c>
      <c r="AF109" s="86">
        <v>427.26800500000002</v>
      </c>
      <c r="AG109" s="86">
        <v>429.51437399999998</v>
      </c>
      <c r="AH109" s="86">
        <v>431.83654799999999</v>
      </c>
      <c r="AI109" s="86">
        <v>433.75665300000003</v>
      </c>
      <c r="AJ109" s="86">
        <v>435.44921900000003</v>
      </c>
      <c r="AK109" s="84">
        <f t="shared" si="2"/>
        <v>0.33107854937408687</v>
      </c>
    </row>
    <row r="110" spans="1:37" ht="15" hidden="1" customHeight="1" x14ac:dyDescent="0.45">
      <c r="A110" s="60" t="s">
        <v>531</v>
      </c>
      <c r="B110" s="82" t="s">
        <v>498</v>
      </c>
      <c r="C110" s="86">
        <v>199.44215399999999</v>
      </c>
      <c r="D110" s="86">
        <v>205.11587499999999</v>
      </c>
      <c r="E110" s="86">
        <v>215.96121199999999</v>
      </c>
      <c r="F110" s="86">
        <v>221.89613299999999</v>
      </c>
      <c r="G110" s="86">
        <v>224.32615699999999</v>
      </c>
      <c r="H110" s="86">
        <v>224.854477</v>
      </c>
      <c r="I110" s="86">
        <v>219.39846800000001</v>
      </c>
      <c r="J110" s="86">
        <v>218.252106</v>
      </c>
      <c r="K110" s="86">
        <v>221.103836</v>
      </c>
      <c r="L110" s="86">
        <v>227.25250199999999</v>
      </c>
      <c r="M110" s="86">
        <v>229.94129899999999</v>
      </c>
      <c r="N110" s="86">
        <v>232.732147</v>
      </c>
      <c r="O110" s="86">
        <v>235.45477299999999</v>
      </c>
      <c r="P110" s="86">
        <v>237.248718</v>
      </c>
      <c r="Q110" s="86">
        <v>238.98036200000001</v>
      </c>
      <c r="R110" s="86">
        <v>240.62397799999999</v>
      </c>
      <c r="S110" s="86">
        <v>242.06669600000001</v>
      </c>
      <c r="T110" s="86">
        <v>244.372681</v>
      </c>
      <c r="U110" s="86">
        <v>246.93785099999999</v>
      </c>
      <c r="V110" s="86">
        <v>249.18652299999999</v>
      </c>
      <c r="W110" s="86">
        <v>250.95285000000001</v>
      </c>
      <c r="X110" s="86">
        <v>252.686646</v>
      </c>
      <c r="Y110" s="86">
        <v>254.368607</v>
      </c>
      <c r="Z110" s="86">
        <v>255.96099899999999</v>
      </c>
      <c r="AA110" s="86">
        <v>257.57043499999997</v>
      </c>
      <c r="AB110" s="86">
        <v>259.11523399999999</v>
      </c>
      <c r="AC110" s="86">
        <v>260.801605</v>
      </c>
      <c r="AD110" s="86">
        <v>262.52731299999999</v>
      </c>
      <c r="AE110" s="86">
        <v>264.15811200000002</v>
      </c>
      <c r="AF110" s="86">
        <v>265.76919600000002</v>
      </c>
      <c r="AG110" s="86">
        <v>267.146973</v>
      </c>
      <c r="AH110" s="86">
        <v>268.56716899999998</v>
      </c>
      <c r="AI110" s="86">
        <v>269.738159</v>
      </c>
      <c r="AJ110" s="86">
        <v>270.77496300000001</v>
      </c>
      <c r="AK110" s="84">
        <f t="shared" si="2"/>
        <v>0.35766164559173397</v>
      </c>
    </row>
    <row r="111" spans="1:37" ht="15" hidden="1" customHeight="1" x14ac:dyDescent="0.45">
      <c r="A111" s="60" t="s">
        <v>532</v>
      </c>
      <c r="B111" s="82" t="s">
        <v>500</v>
      </c>
      <c r="C111" s="86">
        <v>24.800540999999999</v>
      </c>
      <c r="D111" s="86">
        <v>24.786788999999999</v>
      </c>
      <c r="E111" s="86">
        <v>27.589085000000001</v>
      </c>
      <c r="F111" s="86">
        <v>28.272711000000001</v>
      </c>
      <c r="G111" s="86">
        <v>29.186682000000001</v>
      </c>
      <c r="H111" s="86">
        <v>31.770482999999999</v>
      </c>
      <c r="I111" s="86">
        <v>32.034686999999998</v>
      </c>
      <c r="J111" s="86">
        <v>32.267646999999997</v>
      </c>
      <c r="K111" s="86">
        <v>32.461483000000001</v>
      </c>
      <c r="L111" s="86">
        <v>30.037699</v>
      </c>
      <c r="M111" s="86">
        <v>30.902145000000001</v>
      </c>
      <c r="N111" s="86">
        <v>31.505289000000001</v>
      </c>
      <c r="O111" s="86">
        <v>32.211669999999998</v>
      </c>
      <c r="P111" s="86">
        <v>32.676231000000001</v>
      </c>
      <c r="Q111" s="86">
        <v>33.168120999999999</v>
      </c>
      <c r="R111" s="86">
        <v>33.611030999999997</v>
      </c>
      <c r="S111" s="86">
        <v>33.772582999999997</v>
      </c>
      <c r="T111" s="86">
        <v>33.936881999999997</v>
      </c>
      <c r="U111" s="86">
        <v>34.076439000000001</v>
      </c>
      <c r="V111" s="86">
        <v>34.171149999999997</v>
      </c>
      <c r="W111" s="86">
        <v>34.537537</v>
      </c>
      <c r="X111" s="86">
        <v>34.857985999999997</v>
      </c>
      <c r="Y111" s="86">
        <v>35.155853</v>
      </c>
      <c r="Z111" s="86">
        <v>35.412025</v>
      </c>
      <c r="AA111" s="86">
        <v>35.650714999999998</v>
      </c>
      <c r="AB111" s="86">
        <v>35.854702000000003</v>
      </c>
      <c r="AC111" s="86">
        <v>36.053936</v>
      </c>
      <c r="AD111" s="86">
        <v>36.259140000000002</v>
      </c>
      <c r="AE111" s="86">
        <v>36.464419999999997</v>
      </c>
      <c r="AF111" s="86">
        <v>36.687987999999997</v>
      </c>
      <c r="AG111" s="86">
        <v>36.902614999999997</v>
      </c>
      <c r="AH111" s="86">
        <v>37.112518000000001</v>
      </c>
      <c r="AI111" s="86">
        <v>37.280746000000001</v>
      </c>
      <c r="AJ111" s="86">
        <v>37.424114000000003</v>
      </c>
      <c r="AK111" s="84">
        <f t="shared" si="2"/>
        <v>0.50900393664799504</v>
      </c>
    </row>
    <row r="112" spans="1:37" ht="15" hidden="1" customHeight="1" x14ac:dyDescent="0.45">
      <c r="A112" s="60" t="s">
        <v>533</v>
      </c>
      <c r="B112" s="82" t="s">
        <v>502</v>
      </c>
      <c r="C112" s="86">
        <v>102.89743799999999</v>
      </c>
      <c r="D112" s="86">
        <v>102.202347</v>
      </c>
      <c r="E112" s="86">
        <v>95.614379999999997</v>
      </c>
      <c r="F112" s="86">
        <v>96.515159999999995</v>
      </c>
      <c r="G112" s="86">
        <v>97.755791000000002</v>
      </c>
      <c r="H112" s="86">
        <v>97.328461000000004</v>
      </c>
      <c r="I112" s="86">
        <v>105.178574</v>
      </c>
      <c r="J112" s="86">
        <v>108.627449</v>
      </c>
      <c r="K112" s="86">
        <v>108.504204</v>
      </c>
      <c r="L112" s="86">
        <v>108.137962</v>
      </c>
      <c r="M112" s="86">
        <v>108.040588</v>
      </c>
      <c r="N112" s="86">
        <v>108.30568700000001</v>
      </c>
      <c r="O112" s="86">
        <v>108.807709</v>
      </c>
      <c r="P112" s="86">
        <v>110.10565200000001</v>
      </c>
      <c r="Q112" s="86">
        <v>111.62500799999999</v>
      </c>
      <c r="R112" s="86">
        <v>113.167419</v>
      </c>
      <c r="S112" s="86">
        <v>114.775414</v>
      </c>
      <c r="T112" s="86">
        <v>115.741585</v>
      </c>
      <c r="U112" s="86">
        <v>116.374809</v>
      </c>
      <c r="V112" s="86">
        <v>116.95867200000001</v>
      </c>
      <c r="W112" s="86">
        <v>117.625069</v>
      </c>
      <c r="X112" s="86">
        <v>118.40868399999999</v>
      </c>
      <c r="Y112" s="86">
        <v>119.279404</v>
      </c>
      <c r="Z112" s="86">
        <v>120.20130899999999</v>
      </c>
      <c r="AA112" s="86">
        <v>121.099754</v>
      </c>
      <c r="AB112" s="86">
        <v>121.90582999999999</v>
      </c>
      <c r="AC112" s="86">
        <v>122.703407</v>
      </c>
      <c r="AD112" s="86">
        <v>123.41951</v>
      </c>
      <c r="AE112" s="86">
        <v>124.09382600000001</v>
      </c>
      <c r="AF112" s="86">
        <v>124.810822</v>
      </c>
      <c r="AG112" s="86">
        <v>125.46478999999999</v>
      </c>
      <c r="AH112" s="86">
        <v>126.156868</v>
      </c>
      <c r="AI112" s="86">
        <v>126.737747</v>
      </c>
      <c r="AJ112" s="86">
        <v>127.250137</v>
      </c>
      <c r="AK112" s="84">
        <f t="shared" si="2"/>
        <v>0.2366696340874882</v>
      </c>
    </row>
    <row r="113" spans="1:37" ht="15" hidden="1" customHeight="1" x14ac:dyDescent="0.45">
      <c r="A113" s="60" t="s">
        <v>534</v>
      </c>
      <c r="B113" s="82" t="s">
        <v>504</v>
      </c>
      <c r="C113" s="86">
        <v>27.865206000000001</v>
      </c>
      <c r="D113" s="86">
        <v>28.468515</v>
      </c>
      <c r="E113" s="86">
        <v>28.94763</v>
      </c>
      <c r="F113" s="86">
        <v>29.486259</v>
      </c>
      <c r="G113" s="86">
        <v>29.996326</v>
      </c>
      <c r="H113" s="86">
        <v>30.495933999999998</v>
      </c>
      <c r="I113" s="86">
        <v>31.002528999999999</v>
      </c>
      <c r="J113" s="86">
        <v>31.530646999999998</v>
      </c>
      <c r="K113" s="86">
        <v>32.027904999999997</v>
      </c>
      <c r="L113" s="86">
        <v>32.499336</v>
      </c>
      <c r="M113" s="86">
        <v>33.005543000000003</v>
      </c>
      <c r="N113" s="86">
        <v>33.519821</v>
      </c>
      <c r="O113" s="86">
        <v>34.031585999999997</v>
      </c>
      <c r="P113" s="86">
        <v>34.548839999999998</v>
      </c>
      <c r="Q113" s="86">
        <v>35.050587</v>
      </c>
      <c r="R113" s="86">
        <v>35.567203999999997</v>
      </c>
      <c r="S113" s="86">
        <v>36.115952</v>
      </c>
      <c r="T113" s="86">
        <v>36.680228999999997</v>
      </c>
      <c r="U113" s="86">
        <v>37.237808000000001</v>
      </c>
      <c r="V113" s="86">
        <v>37.778336000000003</v>
      </c>
      <c r="W113" s="86">
        <v>38.325294</v>
      </c>
      <c r="X113" s="86">
        <v>38.884720000000002</v>
      </c>
      <c r="Y113" s="86">
        <v>39.416237000000002</v>
      </c>
      <c r="Z113" s="86">
        <v>39.943485000000003</v>
      </c>
      <c r="AA113" s="86">
        <v>40.465462000000002</v>
      </c>
      <c r="AB113" s="86">
        <v>40.982430000000001</v>
      </c>
      <c r="AC113" s="86">
        <v>41.491095999999999</v>
      </c>
      <c r="AD113" s="86">
        <v>41.983822000000004</v>
      </c>
      <c r="AE113" s="86">
        <v>42.475746000000001</v>
      </c>
      <c r="AF113" s="86">
        <v>42.962508999999997</v>
      </c>
      <c r="AG113" s="86">
        <v>43.432968000000002</v>
      </c>
      <c r="AH113" s="86">
        <v>43.896239999999999</v>
      </c>
      <c r="AI113" s="86">
        <v>44.360878</v>
      </c>
      <c r="AJ113" s="86">
        <v>44.811607000000002</v>
      </c>
      <c r="AK113" s="84">
        <f t="shared" si="2"/>
        <v>0.60815631508340551</v>
      </c>
    </row>
    <row r="114" spans="1:37" ht="15" hidden="1" customHeight="1" x14ac:dyDescent="0.45">
      <c r="A114" s="60" t="s">
        <v>535</v>
      </c>
      <c r="B114" s="82" t="s">
        <v>498</v>
      </c>
      <c r="C114" s="86">
        <v>9.1465940000000003</v>
      </c>
      <c r="D114" s="86">
        <v>9.3446269999999991</v>
      </c>
      <c r="E114" s="86">
        <v>9.5018940000000001</v>
      </c>
      <c r="F114" s="86">
        <v>9.6786969999999997</v>
      </c>
      <c r="G114" s="86">
        <v>9.8461230000000004</v>
      </c>
      <c r="H114" s="86">
        <v>10.010116</v>
      </c>
      <c r="I114" s="86">
        <v>10.176404</v>
      </c>
      <c r="J114" s="86">
        <v>10.349755</v>
      </c>
      <c r="K114" s="86">
        <v>10.512976</v>
      </c>
      <c r="L114" s="86">
        <v>10.667721999999999</v>
      </c>
      <c r="M114" s="86">
        <v>10.833881</v>
      </c>
      <c r="N114" s="86">
        <v>11.002689999999999</v>
      </c>
      <c r="O114" s="86">
        <v>11.170674</v>
      </c>
      <c r="P114" s="86">
        <v>11.340458999999999</v>
      </c>
      <c r="Q114" s="86">
        <v>11.505155999999999</v>
      </c>
      <c r="R114" s="86">
        <v>11.674732000000001</v>
      </c>
      <c r="S114" s="86">
        <v>11.854856</v>
      </c>
      <c r="T114" s="86">
        <v>12.040075</v>
      </c>
      <c r="U114" s="86">
        <v>12.223098999999999</v>
      </c>
      <c r="V114" s="86">
        <v>12.400522</v>
      </c>
      <c r="W114" s="86">
        <v>12.580059</v>
      </c>
      <c r="X114" s="86">
        <v>12.763688</v>
      </c>
      <c r="Y114" s="86">
        <v>12.938154000000001</v>
      </c>
      <c r="Z114" s="86">
        <v>13.111221</v>
      </c>
      <c r="AA114" s="86">
        <v>13.282557000000001</v>
      </c>
      <c r="AB114" s="86">
        <v>13.452249</v>
      </c>
      <c r="AC114" s="86">
        <v>13.619216</v>
      </c>
      <c r="AD114" s="86">
        <v>13.780951</v>
      </c>
      <c r="AE114" s="86">
        <v>13.942422000000001</v>
      </c>
      <c r="AF114" s="86">
        <v>14.102198</v>
      </c>
      <c r="AG114" s="86">
        <v>14.256622999999999</v>
      </c>
      <c r="AH114" s="86">
        <v>14.40869</v>
      </c>
      <c r="AI114" s="86">
        <v>14.561204999999999</v>
      </c>
      <c r="AJ114" s="86">
        <v>14.709154</v>
      </c>
      <c r="AK114" s="84">
        <f t="shared" si="2"/>
        <v>0.60815643506205685</v>
      </c>
    </row>
    <row r="115" spans="1:37" ht="15" hidden="1" customHeight="1" x14ac:dyDescent="0.45">
      <c r="A115" s="60" t="s">
        <v>536</v>
      </c>
      <c r="B115" s="82" t="s">
        <v>500</v>
      </c>
      <c r="C115" s="86">
        <v>5.9559220000000002</v>
      </c>
      <c r="D115" s="86">
        <v>6.0848740000000001</v>
      </c>
      <c r="E115" s="86">
        <v>6.1872800000000003</v>
      </c>
      <c r="F115" s="86">
        <v>6.3024060000000004</v>
      </c>
      <c r="G115" s="86">
        <v>6.4114279999999999</v>
      </c>
      <c r="H115" s="86">
        <v>6.5182149999999996</v>
      </c>
      <c r="I115" s="86">
        <v>6.6264950000000002</v>
      </c>
      <c r="J115" s="86">
        <v>6.7393749999999999</v>
      </c>
      <c r="K115" s="86">
        <v>6.8456580000000002</v>
      </c>
      <c r="L115" s="86">
        <v>6.9464230000000002</v>
      </c>
      <c r="M115" s="86">
        <v>7.0546199999999999</v>
      </c>
      <c r="N115" s="86">
        <v>7.164542</v>
      </c>
      <c r="O115" s="86">
        <v>7.2739269999999996</v>
      </c>
      <c r="P115" s="86">
        <v>7.3844839999999996</v>
      </c>
      <c r="Q115" s="86">
        <v>7.4917280000000002</v>
      </c>
      <c r="R115" s="86">
        <v>7.60215</v>
      </c>
      <c r="S115" s="86">
        <v>7.7194399999999996</v>
      </c>
      <c r="T115" s="86">
        <v>7.8400480000000003</v>
      </c>
      <c r="U115" s="86">
        <v>7.9592260000000001</v>
      </c>
      <c r="V115" s="86">
        <v>8.0747579999999992</v>
      </c>
      <c r="W115" s="86">
        <v>8.1916670000000007</v>
      </c>
      <c r="X115" s="86">
        <v>8.3112379999999995</v>
      </c>
      <c r="Y115" s="86">
        <v>8.4248440000000002</v>
      </c>
      <c r="Z115" s="86">
        <v>8.5375390000000007</v>
      </c>
      <c r="AA115" s="86">
        <v>8.6491059999999997</v>
      </c>
      <c r="AB115" s="86">
        <v>8.7596039999999995</v>
      </c>
      <c r="AC115" s="86">
        <v>8.8683259999999997</v>
      </c>
      <c r="AD115" s="86">
        <v>8.9736399999999996</v>
      </c>
      <c r="AE115" s="86">
        <v>9.0787849999999999</v>
      </c>
      <c r="AF115" s="86">
        <v>9.1828260000000004</v>
      </c>
      <c r="AG115" s="86">
        <v>9.2833819999999996</v>
      </c>
      <c r="AH115" s="86">
        <v>9.3824020000000008</v>
      </c>
      <c r="AI115" s="86">
        <v>9.4817149999999994</v>
      </c>
      <c r="AJ115" s="86">
        <v>9.5780530000000006</v>
      </c>
      <c r="AK115" s="84">
        <f t="shared" si="2"/>
        <v>0.6081562182983592</v>
      </c>
    </row>
    <row r="116" spans="1:37" ht="15" hidden="1" customHeight="1" x14ac:dyDescent="0.45">
      <c r="A116" s="60" t="s">
        <v>537</v>
      </c>
      <c r="B116" s="82" t="s">
        <v>502</v>
      </c>
      <c r="C116" s="86">
        <v>12.762689999999999</v>
      </c>
      <c r="D116" s="86">
        <v>13.039014999999999</v>
      </c>
      <c r="E116" s="86">
        <v>13.258456000000001</v>
      </c>
      <c r="F116" s="86">
        <v>13.505157000000001</v>
      </c>
      <c r="G116" s="86">
        <v>13.738775</v>
      </c>
      <c r="H116" s="86">
        <v>13.967603</v>
      </c>
      <c r="I116" s="86">
        <v>14.199631999999999</v>
      </c>
      <c r="J116" s="86">
        <v>14.441518</v>
      </c>
      <c r="K116" s="86">
        <v>14.669269</v>
      </c>
      <c r="L116" s="86">
        <v>14.885192</v>
      </c>
      <c r="M116" s="86">
        <v>15.117043000000001</v>
      </c>
      <c r="N116" s="86">
        <v>15.352589999999999</v>
      </c>
      <c r="O116" s="86">
        <v>15.586987000000001</v>
      </c>
      <c r="P116" s="86">
        <v>15.823895</v>
      </c>
      <c r="Q116" s="86">
        <v>16.053702999999999</v>
      </c>
      <c r="R116" s="86">
        <v>16.290320999999999</v>
      </c>
      <c r="S116" s="86">
        <v>16.541658000000002</v>
      </c>
      <c r="T116" s="86">
        <v>16.800104000000001</v>
      </c>
      <c r="U116" s="86">
        <v>17.055485000000001</v>
      </c>
      <c r="V116" s="86">
        <v>17.303052999999998</v>
      </c>
      <c r="W116" s="86">
        <v>17.553571999999999</v>
      </c>
      <c r="X116" s="86">
        <v>17.809795000000001</v>
      </c>
      <c r="Y116" s="86">
        <v>18.053238</v>
      </c>
      <c r="Z116" s="86">
        <v>18.294725</v>
      </c>
      <c r="AA116" s="86">
        <v>18.533798000000001</v>
      </c>
      <c r="AB116" s="86">
        <v>18.770578</v>
      </c>
      <c r="AC116" s="86">
        <v>19.003554999999999</v>
      </c>
      <c r="AD116" s="86">
        <v>19.229230999999999</v>
      </c>
      <c r="AE116" s="86">
        <v>19.454540000000001</v>
      </c>
      <c r="AF116" s="86">
        <v>19.677485000000001</v>
      </c>
      <c r="AG116" s="86">
        <v>19.892962000000001</v>
      </c>
      <c r="AH116" s="86">
        <v>20.105148</v>
      </c>
      <c r="AI116" s="86">
        <v>20.317961</v>
      </c>
      <c r="AJ116" s="86">
        <v>20.524401000000001</v>
      </c>
      <c r="AK116" s="84">
        <f t="shared" si="2"/>
        <v>0.60815635261845291</v>
      </c>
    </row>
    <row r="117" spans="1:37" ht="15" hidden="1" customHeight="1" x14ac:dyDescent="0.45">
      <c r="A117" s="60" t="s">
        <v>538</v>
      </c>
      <c r="B117" s="82" t="s">
        <v>506</v>
      </c>
      <c r="C117" s="86">
        <v>48.645184</v>
      </c>
      <c r="D117" s="86">
        <v>49.833534</v>
      </c>
      <c r="E117" s="86">
        <v>51.176842000000001</v>
      </c>
      <c r="F117" s="86">
        <v>52.623150000000003</v>
      </c>
      <c r="G117" s="86">
        <v>54.100113</v>
      </c>
      <c r="H117" s="86">
        <v>55.632820000000002</v>
      </c>
      <c r="I117" s="86">
        <v>57.156204000000002</v>
      </c>
      <c r="J117" s="86">
        <v>58.699013000000001</v>
      </c>
      <c r="K117" s="86">
        <v>60.148646999999997</v>
      </c>
      <c r="L117" s="86">
        <v>61.551178</v>
      </c>
      <c r="M117" s="86">
        <v>62.985458000000001</v>
      </c>
      <c r="N117" s="86">
        <v>64.467827</v>
      </c>
      <c r="O117" s="86">
        <v>65.995193</v>
      </c>
      <c r="P117" s="86">
        <v>67.538405999999995</v>
      </c>
      <c r="Q117" s="86">
        <v>69.108825999999993</v>
      </c>
      <c r="R117" s="86">
        <v>70.678825000000003</v>
      </c>
      <c r="S117" s="86">
        <v>72.333893000000003</v>
      </c>
      <c r="T117" s="86">
        <v>74.046959000000001</v>
      </c>
      <c r="U117" s="86">
        <v>75.741028</v>
      </c>
      <c r="V117" s="86">
        <v>77.421547000000004</v>
      </c>
      <c r="W117" s="86">
        <v>79.103240999999997</v>
      </c>
      <c r="X117" s="86">
        <v>80.820740000000001</v>
      </c>
      <c r="Y117" s="86">
        <v>82.465912000000003</v>
      </c>
      <c r="Z117" s="86">
        <v>84.103920000000002</v>
      </c>
      <c r="AA117" s="86">
        <v>85.753112999999999</v>
      </c>
      <c r="AB117" s="86">
        <v>87.380843999999996</v>
      </c>
      <c r="AC117" s="86">
        <v>89.000793000000002</v>
      </c>
      <c r="AD117" s="86">
        <v>90.575042999999994</v>
      </c>
      <c r="AE117" s="86">
        <v>92.145995999999997</v>
      </c>
      <c r="AF117" s="86">
        <v>93.700728999999995</v>
      </c>
      <c r="AG117" s="86">
        <v>95.183937</v>
      </c>
      <c r="AH117" s="86">
        <v>96.668930000000003</v>
      </c>
      <c r="AI117" s="86">
        <v>98.196594000000005</v>
      </c>
      <c r="AJ117" s="86">
        <v>99.715050000000005</v>
      </c>
      <c r="AK117" s="84">
        <f t="shared" si="2"/>
        <v>1.0498442353512323</v>
      </c>
    </row>
    <row r="118" spans="1:37" ht="15" hidden="1" customHeight="1" x14ac:dyDescent="0.45">
      <c r="A118" s="60" t="s">
        <v>539</v>
      </c>
      <c r="B118" s="82" t="s">
        <v>498</v>
      </c>
      <c r="C118" s="86">
        <v>31.072914000000001</v>
      </c>
      <c r="D118" s="86">
        <v>31.831990999999999</v>
      </c>
      <c r="E118" s="86">
        <v>32.690052000000001</v>
      </c>
      <c r="F118" s="86">
        <v>33.613906999999998</v>
      </c>
      <c r="G118" s="86">
        <v>34.557338999999999</v>
      </c>
      <c r="H118" s="86">
        <v>35.536380999999999</v>
      </c>
      <c r="I118" s="86">
        <v>36.509467999999998</v>
      </c>
      <c r="J118" s="86">
        <v>37.494965000000001</v>
      </c>
      <c r="K118" s="86">
        <v>38.420940000000002</v>
      </c>
      <c r="L118" s="86">
        <v>39.316833000000003</v>
      </c>
      <c r="M118" s="86">
        <v>40.233001999999999</v>
      </c>
      <c r="N118" s="86">
        <v>41.17989</v>
      </c>
      <c r="O118" s="86">
        <v>42.155521</v>
      </c>
      <c r="P118" s="86">
        <v>43.141272999999998</v>
      </c>
      <c r="Q118" s="86">
        <v>44.144404999999999</v>
      </c>
      <c r="R118" s="86">
        <v>45.147266000000002</v>
      </c>
      <c r="S118" s="86">
        <v>46.204467999999999</v>
      </c>
      <c r="T118" s="86">
        <v>47.298717000000003</v>
      </c>
      <c r="U118" s="86">
        <v>48.380833000000003</v>
      </c>
      <c r="V118" s="86">
        <v>49.454287999999998</v>
      </c>
      <c r="W118" s="86">
        <v>50.528500000000001</v>
      </c>
      <c r="X118" s="86">
        <v>51.625579999999999</v>
      </c>
      <c r="Y118" s="86">
        <v>52.676464000000003</v>
      </c>
      <c r="Z118" s="86">
        <v>53.722766999999997</v>
      </c>
      <c r="AA118" s="86">
        <v>54.776215000000001</v>
      </c>
      <c r="AB118" s="86">
        <v>55.815956</v>
      </c>
      <c r="AC118" s="86">
        <v>56.850726999999999</v>
      </c>
      <c r="AD118" s="86">
        <v>57.856304000000002</v>
      </c>
      <c r="AE118" s="86">
        <v>58.859775999999997</v>
      </c>
      <c r="AF118" s="86">
        <v>59.852885999999998</v>
      </c>
      <c r="AG118" s="86">
        <v>60.800308000000001</v>
      </c>
      <c r="AH118" s="86">
        <v>61.748874999999998</v>
      </c>
      <c r="AI118" s="86">
        <v>62.724696999999999</v>
      </c>
      <c r="AJ118" s="86">
        <v>63.694637</v>
      </c>
      <c r="AK118" s="84">
        <f t="shared" si="2"/>
        <v>1.0498443435334066</v>
      </c>
    </row>
    <row r="119" spans="1:37" ht="15" hidden="1" customHeight="1" x14ac:dyDescent="0.45">
      <c r="A119" s="60" t="s">
        <v>540</v>
      </c>
      <c r="B119" s="82" t="s">
        <v>500</v>
      </c>
      <c r="C119" s="86">
        <v>2.785847</v>
      </c>
      <c r="D119" s="86">
        <v>2.8539029999999999</v>
      </c>
      <c r="E119" s="86">
        <v>2.9308320000000001</v>
      </c>
      <c r="F119" s="86">
        <v>3.0136609999999999</v>
      </c>
      <c r="G119" s="86">
        <v>3.0982440000000002</v>
      </c>
      <c r="H119" s="86">
        <v>3.1860200000000001</v>
      </c>
      <c r="I119" s="86">
        <v>3.273263</v>
      </c>
      <c r="J119" s="86">
        <v>3.361618</v>
      </c>
      <c r="K119" s="86">
        <v>3.444636</v>
      </c>
      <c r="L119" s="86">
        <v>3.5249579999999998</v>
      </c>
      <c r="M119" s="86">
        <v>3.607097</v>
      </c>
      <c r="N119" s="86">
        <v>3.6919900000000001</v>
      </c>
      <c r="O119" s="86">
        <v>3.779461</v>
      </c>
      <c r="P119" s="86">
        <v>3.8678379999999999</v>
      </c>
      <c r="Q119" s="86">
        <v>3.9577740000000001</v>
      </c>
      <c r="R119" s="86">
        <v>4.0476859999999997</v>
      </c>
      <c r="S119" s="86">
        <v>4.1424700000000003</v>
      </c>
      <c r="T119" s="86">
        <v>4.2405749999999998</v>
      </c>
      <c r="U119" s="86">
        <v>4.3375919999999999</v>
      </c>
      <c r="V119" s="86">
        <v>4.4338329999999999</v>
      </c>
      <c r="W119" s="86">
        <v>4.5301410000000004</v>
      </c>
      <c r="X119" s="86">
        <v>4.6284999999999998</v>
      </c>
      <c r="Y119" s="86">
        <v>4.7227180000000004</v>
      </c>
      <c r="Z119" s="86">
        <v>4.8165250000000004</v>
      </c>
      <c r="AA119" s="86">
        <v>4.910971</v>
      </c>
      <c r="AB119" s="86">
        <v>5.0041890000000002</v>
      </c>
      <c r="AC119" s="86">
        <v>5.0969620000000004</v>
      </c>
      <c r="AD119" s="86">
        <v>5.1871169999999998</v>
      </c>
      <c r="AE119" s="86">
        <v>5.2770840000000003</v>
      </c>
      <c r="AF119" s="86">
        <v>5.3661209999999997</v>
      </c>
      <c r="AG119" s="86">
        <v>5.4510630000000004</v>
      </c>
      <c r="AH119" s="86">
        <v>5.5361070000000003</v>
      </c>
      <c r="AI119" s="86">
        <v>5.6235939999999998</v>
      </c>
      <c r="AJ119" s="86">
        <v>5.7105540000000001</v>
      </c>
      <c r="AK119" s="84">
        <f t="shared" si="2"/>
        <v>1.0498448048295546</v>
      </c>
    </row>
    <row r="120" spans="1:37" ht="15" hidden="1" customHeight="1" x14ac:dyDescent="0.45">
      <c r="A120" s="60" t="s">
        <v>541</v>
      </c>
      <c r="B120" s="82" t="s">
        <v>502</v>
      </c>
      <c r="C120" s="86">
        <v>14.786422</v>
      </c>
      <c r="D120" s="86">
        <v>15.147638000000001</v>
      </c>
      <c r="E120" s="86">
        <v>15.555956999999999</v>
      </c>
      <c r="F120" s="86">
        <v>15.995583999999999</v>
      </c>
      <c r="G120" s="86">
        <v>16.444528999999999</v>
      </c>
      <c r="H120" s="86">
        <v>16.910418</v>
      </c>
      <c r="I120" s="86">
        <v>17.373472</v>
      </c>
      <c r="J120" s="86">
        <v>17.842431999999999</v>
      </c>
      <c r="K120" s="86">
        <v>18.283069999999999</v>
      </c>
      <c r="L120" s="86">
        <v>18.709391</v>
      </c>
      <c r="M120" s="86">
        <v>19.145361000000001</v>
      </c>
      <c r="N120" s="86">
        <v>19.595949000000001</v>
      </c>
      <c r="O120" s="86">
        <v>20.060214999999999</v>
      </c>
      <c r="P120" s="86">
        <v>20.529297</v>
      </c>
      <c r="Q120" s="86">
        <v>21.006648999999999</v>
      </c>
      <c r="R120" s="86">
        <v>21.483872999999999</v>
      </c>
      <c r="S120" s="86">
        <v>21.986954000000001</v>
      </c>
      <c r="T120" s="86">
        <v>22.507669</v>
      </c>
      <c r="U120" s="86">
        <v>23.022604000000001</v>
      </c>
      <c r="V120" s="86">
        <v>23.533422000000002</v>
      </c>
      <c r="W120" s="86">
        <v>24.044598000000001</v>
      </c>
      <c r="X120" s="86">
        <v>24.566658</v>
      </c>
      <c r="Y120" s="86">
        <v>25.06673</v>
      </c>
      <c r="Z120" s="86">
        <v>25.564630999999999</v>
      </c>
      <c r="AA120" s="86">
        <v>26.065922</v>
      </c>
      <c r="AB120" s="86">
        <v>26.560699</v>
      </c>
      <c r="AC120" s="86">
        <v>27.053108000000002</v>
      </c>
      <c r="AD120" s="86">
        <v>27.531624000000001</v>
      </c>
      <c r="AE120" s="86">
        <v>28.009138</v>
      </c>
      <c r="AF120" s="86">
        <v>28.481718000000001</v>
      </c>
      <c r="AG120" s="86">
        <v>28.932563999999999</v>
      </c>
      <c r="AH120" s="86">
        <v>29.383951</v>
      </c>
      <c r="AI120" s="86">
        <v>29.848305</v>
      </c>
      <c r="AJ120" s="86">
        <v>30.309861999999999</v>
      </c>
      <c r="AK120" s="84">
        <f t="shared" si="2"/>
        <v>1.0498442422379126</v>
      </c>
    </row>
    <row r="121" spans="1:37" ht="15" hidden="1" customHeight="1" x14ac:dyDescent="0.45">
      <c r="A121" s="60" t="s">
        <v>542</v>
      </c>
      <c r="B121" s="82" t="s">
        <v>508</v>
      </c>
      <c r="C121" s="86">
        <v>82.862533999999997</v>
      </c>
      <c r="D121" s="86">
        <v>84.941353000000007</v>
      </c>
      <c r="E121" s="86">
        <v>87.676529000000002</v>
      </c>
      <c r="F121" s="86">
        <v>90.568068999999994</v>
      </c>
      <c r="G121" s="86">
        <v>93.272300999999999</v>
      </c>
      <c r="H121" s="86">
        <v>95.922782999999995</v>
      </c>
      <c r="I121" s="86">
        <v>98.573166000000001</v>
      </c>
      <c r="J121" s="86">
        <v>101.210167</v>
      </c>
      <c r="K121" s="86">
        <v>103.720596</v>
      </c>
      <c r="L121" s="86">
        <v>106.103615</v>
      </c>
      <c r="M121" s="86">
        <v>108.348297</v>
      </c>
      <c r="N121" s="86">
        <v>110.59309399999999</v>
      </c>
      <c r="O121" s="86">
        <v>112.86794999999999</v>
      </c>
      <c r="P121" s="86">
        <v>115.137939</v>
      </c>
      <c r="Q121" s="86">
        <v>117.384888</v>
      </c>
      <c r="R121" s="86">
        <v>119.572968</v>
      </c>
      <c r="S121" s="86">
        <v>121.837357</v>
      </c>
      <c r="T121" s="86">
        <v>124.153137</v>
      </c>
      <c r="U121" s="86">
        <v>126.45362900000001</v>
      </c>
      <c r="V121" s="86">
        <v>128.76823400000001</v>
      </c>
      <c r="W121" s="86">
        <v>131.06677199999999</v>
      </c>
      <c r="X121" s="86">
        <v>133.40786700000001</v>
      </c>
      <c r="Y121" s="86">
        <v>135.741409</v>
      </c>
      <c r="Z121" s="86">
        <v>138.08221399999999</v>
      </c>
      <c r="AA121" s="86">
        <v>140.45225500000001</v>
      </c>
      <c r="AB121" s="86">
        <v>142.755585</v>
      </c>
      <c r="AC121" s="86">
        <v>145.041946</v>
      </c>
      <c r="AD121" s="86">
        <v>147.320099</v>
      </c>
      <c r="AE121" s="86">
        <v>149.60855100000001</v>
      </c>
      <c r="AF121" s="86">
        <v>151.91055299999999</v>
      </c>
      <c r="AG121" s="86">
        <v>154.11639400000001</v>
      </c>
      <c r="AH121" s="86">
        <v>156.352341</v>
      </c>
      <c r="AI121" s="86">
        <v>158.653198</v>
      </c>
      <c r="AJ121" s="86">
        <v>160.93897999999999</v>
      </c>
      <c r="AK121" s="84">
        <f t="shared" si="2"/>
        <v>0.94224062710898981</v>
      </c>
    </row>
    <row r="122" spans="1:37" ht="15" hidden="1" customHeight="1" x14ac:dyDescent="0.45">
      <c r="A122" s="60" t="s">
        <v>543</v>
      </c>
      <c r="B122" s="82" t="s">
        <v>498</v>
      </c>
      <c r="C122" s="86">
        <v>43.705539999999999</v>
      </c>
      <c r="D122" s="86">
        <v>44.802002000000002</v>
      </c>
      <c r="E122" s="86">
        <v>46.244663000000003</v>
      </c>
      <c r="F122" s="86">
        <v>47.769793999999997</v>
      </c>
      <c r="G122" s="86">
        <v>49.196128999999999</v>
      </c>
      <c r="H122" s="86">
        <v>50.594116</v>
      </c>
      <c r="I122" s="86">
        <v>51.992049999999999</v>
      </c>
      <c r="J122" s="86">
        <v>53.382930999999999</v>
      </c>
      <c r="K122" s="86">
        <v>54.707042999999999</v>
      </c>
      <c r="L122" s="86">
        <v>55.963959000000003</v>
      </c>
      <c r="M122" s="86">
        <v>57.147906999999996</v>
      </c>
      <c r="N122" s="86">
        <v>58.331916999999997</v>
      </c>
      <c r="O122" s="86">
        <v>59.531784000000002</v>
      </c>
      <c r="P122" s="86">
        <v>60.729087999999997</v>
      </c>
      <c r="Q122" s="86">
        <v>61.914223</v>
      </c>
      <c r="R122" s="86">
        <v>63.068317</v>
      </c>
      <c r="S122" s="86">
        <v>64.262664999999998</v>
      </c>
      <c r="T122" s="86">
        <v>65.484108000000006</v>
      </c>
      <c r="U122" s="86">
        <v>66.697502</v>
      </c>
      <c r="V122" s="86">
        <v>67.918327000000005</v>
      </c>
      <c r="W122" s="86">
        <v>69.130691999999996</v>
      </c>
      <c r="X122" s="86">
        <v>70.365493999999998</v>
      </c>
      <c r="Y122" s="86">
        <v>71.596305999999998</v>
      </c>
      <c r="Z122" s="86">
        <v>72.830956</v>
      </c>
      <c r="AA122" s="86">
        <v>74.081023999999999</v>
      </c>
      <c r="AB122" s="86">
        <v>75.295906000000002</v>
      </c>
      <c r="AC122" s="86">
        <v>76.501846</v>
      </c>
      <c r="AD122" s="86">
        <v>77.703445000000002</v>
      </c>
      <c r="AE122" s="86">
        <v>78.910483999999997</v>
      </c>
      <c r="AF122" s="86">
        <v>80.124656999999999</v>
      </c>
      <c r="AG122" s="86">
        <v>81.288116000000002</v>
      </c>
      <c r="AH122" s="86">
        <v>82.467467999999997</v>
      </c>
      <c r="AI122" s="86">
        <v>83.681045999999995</v>
      </c>
      <c r="AJ122" s="86">
        <v>84.886673000000002</v>
      </c>
      <c r="AK122" s="84">
        <f t="shared" si="2"/>
        <v>0.94224057179021248</v>
      </c>
    </row>
    <row r="123" spans="1:37" ht="15" hidden="1" customHeight="1" x14ac:dyDescent="0.45">
      <c r="A123" s="60" t="s">
        <v>544</v>
      </c>
      <c r="B123" s="82" t="s">
        <v>500</v>
      </c>
      <c r="C123" s="86">
        <v>14.436669</v>
      </c>
      <c r="D123" s="86">
        <v>14.79885</v>
      </c>
      <c r="E123" s="86">
        <v>15.275385</v>
      </c>
      <c r="F123" s="86">
        <v>15.779159999999999</v>
      </c>
      <c r="G123" s="86">
        <v>16.250305000000001</v>
      </c>
      <c r="H123" s="86">
        <v>16.712084000000001</v>
      </c>
      <c r="I123" s="86">
        <v>17.173843000000002</v>
      </c>
      <c r="J123" s="86">
        <v>17.633272000000002</v>
      </c>
      <c r="K123" s="86">
        <v>18.070651999999999</v>
      </c>
      <c r="L123" s="86">
        <v>18.48583</v>
      </c>
      <c r="M123" s="86">
        <v>18.876909000000001</v>
      </c>
      <c r="N123" s="86">
        <v>19.268008999999999</v>
      </c>
      <c r="O123" s="86">
        <v>19.664342999999999</v>
      </c>
      <c r="P123" s="86">
        <v>20.059832</v>
      </c>
      <c r="Q123" s="86">
        <v>20.451305000000001</v>
      </c>
      <c r="R123" s="86">
        <v>20.832521</v>
      </c>
      <c r="S123" s="86">
        <v>21.227034</v>
      </c>
      <c r="T123" s="86">
        <v>21.630496999999998</v>
      </c>
      <c r="U123" s="86">
        <v>22.031300000000002</v>
      </c>
      <c r="V123" s="86">
        <v>22.434559</v>
      </c>
      <c r="W123" s="86">
        <v>22.835021999999999</v>
      </c>
      <c r="X123" s="86">
        <v>23.242899000000001</v>
      </c>
      <c r="Y123" s="86">
        <v>23.649457999999999</v>
      </c>
      <c r="Z123" s="86">
        <v>24.057283000000002</v>
      </c>
      <c r="AA123" s="86">
        <v>24.470199999999998</v>
      </c>
      <c r="AB123" s="86">
        <v>24.871496</v>
      </c>
      <c r="AC123" s="86">
        <v>25.269836000000002</v>
      </c>
      <c r="AD123" s="86">
        <v>25.666747999999998</v>
      </c>
      <c r="AE123" s="86">
        <v>26.065450999999999</v>
      </c>
      <c r="AF123" s="86">
        <v>26.466512999999999</v>
      </c>
      <c r="AG123" s="86">
        <v>26.850826000000001</v>
      </c>
      <c r="AH123" s="86">
        <v>27.240380999999999</v>
      </c>
      <c r="AI123" s="86">
        <v>27.641251</v>
      </c>
      <c r="AJ123" s="86">
        <v>28.039487999999999</v>
      </c>
      <c r="AK123" s="84">
        <f t="shared" si="2"/>
        <v>0.94224083131642056</v>
      </c>
    </row>
    <row r="124" spans="1:37" ht="15" hidden="1" customHeight="1" x14ac:dyDescent="0.45">
      <c r="A124" s="60" t="s">
        <v>545</v>
      </c>
      <c r="B124" s="82" t="s">
        <v>502</v>
      </c>
      <c r="C124" s="86">
        <v>24.720324999999999</v>
      </c>
      <c r="D124" s="86">
        <v>25.340499999999999</v>
      </c>
      <c r="E124" s="86">
        <v>26.156483000000001</v>
      </c>
      <c r="F124" s="86">
        <v>27.019112</v>
      </c>
      <c r="G124" s="86">
        <v>27.825865</v>
      </c>
      <c r="H124" s="86">
        <v>28.616582999999999</v>
      </c>
      <c r="I124" s="86">
        <v>29.40727</v>
      </c>
      <c r="J124" s="86">
        <v>30.193961999999999</v>
      </c>
      <c r="K124" s="86">
        <v>30.942900000000002</v>
      </c>
      <c r="L124" s="86">
        <v>31.653822000000002</v>
      </c>
      <c r="M124" s="86">
        <v>32.323475000000002</v>
      </c>
      <c r="N124" s="86">
        <v>32.993167999999997</v>
      </c>
      <c r="O124" s="86">
        <v>33.671821999999999</v>
      </c>
      <c r="P124" s="86">
        <v>34.349026000000002</v>
      </c>
      <c r="Q124" s="86">
        <v>35.019359999999999</v>
      </c>
      <c r="R124" s="86">
        <v>35.672127000000003</v>
      </c>
      <c r="S124" s="86">
        <v>36.347659999999998</v>
      </c>
      <c r="T124" s="86">
        <v>37.038525</v>
      </c>
      <c r="U124" s="86">
        <v>37.724826999999998</v>
      </c>
      <c r="V124" s="86">
        <v>38.415343999999997</v>
      </c>
      <c r="W124" s="86">
        <v>39.101067</v>
      </c>
      <c r="X124" s="86">
        <v>39.799484</v>
      </c>
      <c r="Y124" s="86">
        <v>40.495646999999998</v>
      </c>
      <c r="Z124" s="86">
        <v>41.193976999999997</v>
      </c>
      <c r="AA124" s="86">
        <v>41.901031000000003</v>
      </c>
      <c r="AB124" s="86">
        <v>42.588180999999999</v>
      </c>
      <c r="AC124" s="86">
        <v>43.270263999999997</v>
      </c>
      <c r="AD124" s="86">
        <v>43.949913000000002</v>
      </c>
      <c r="AE124" s="86">
        <v>44.632621999999998</v>
      </c>
      <c r="AF124" s="86">
        <v>45.319374000000003</v>
      </c>
      <c r="AG124" s="86">
        <v>45.977440000000001</v>
      </c>
      <c r="AH124" s="86">
        <v>46.644492999999997</v>
      </c>
      <c r="AI124" s="86">
        <v>47.330910000000003</v>
      </c>
      <c r="AJ124" s="86">
        <v>48.012821000000002</v>
      </c>
      <c r="AK124" s="84">
        <f t="shared" si="2"/>
        <v>0.94224068656055304</v>
      </c>
    </row>
    <row r="125" spans="1:37" ht="15" hidden="1" customHeight="1" x14ac:dyDescent="0.45">
      <c r="A125" s="60" t="s">
        <v>546</v>
      </c>
      <c r="B125" s="82" t="s">
        <v>510</v>
      </c>
      <c r="C125" s="86">
        <v>278.82748400000003</v>
      </c>
      <c r="D125" s="86">
        <v>285.14386000000002</v>
      </c>
      <c r="E125" s="86">
        <v>290.53924599999999</v>
      </c>
      <c r="F125" s="86">
        <v>295.531586</v>
      </c>
      <c r="G125" s="86">
        <v>300.167236</v>
      </c>
      <c r="H125" s="86">
        <v>304.783905</v>
      </c>
      <c r="I125" s="86">
        <v>309.40939300000002</v>
      </c>
      <c r="J125" s="86">
        <v>314.21991000000003</v>
      </c>
      <c r="K125" s="86">
        <v>318.96017499999999</v>
      </c>
      <c r="L125" s="86">
        <v>323.49276700000001</v>
      </c>
      <c r="M125" s="86">
        <v>328.15472399999999</v>
      </c>
      <c r="N125" s="86">
        <v>332.849762</v>
      </c>
      <c r="O125" s="86">
        <v>337.45825200000002</v>
      </c>
      <c r="P125" s="86">
        <v>341.986694</v>
      </c>
      <c r="Q125" s="86">
        <v>346.53088400000001</v>
      </c>
      <c r="R125" s="86">
        <v>351.043274</v>
      </c>
      <c r="S125" s="86">
        <v>355.64254799999998</v>
      </c>
      <c r="T125" s="86">
        <v>360.27539100000001</v>
      </c>
      <c r="U125" s="86">
        <v>364.85415599999999</v>
      </c>
      <c r="V125" s="86">
        <v>369.45590199999998</v>
      </c>
      <c r="W125" s="86">
        <v>374.04333500000001</v>
      </c>
      <c r="X125" s="86">
        <v>378.67031900000001</v>
      </c>
      <c r="Y125" s="86">
        <v>383.17358400000001</v>
      </c>
      <c r="Z125" s="86">
        <v>387.72085600000003</v>
      </c>
      <c r="AA125" s="86">
        <v>392.37420700000001</v>
      </c>
      <c r="AB125" s="86">
        <v>396.99276700000001</v>
      </c>
      <c r="AC125" s="86">
        <v>401.51806599999998</v>
      </c>
      <c r="AD125" s="86">
        <v>405.94189499999999</v>
      </c>
      <c r="AE125" s="86">
        <v>410.38452100000001</v>
      </c>
      <c r="AF125" s="86">
        <v>414.90661599999999</v>
      </c>
      <c r="AG125" s="86">
        <v>419.49917599999998</v>
      </c>
      <c r="AH125" s="86">
        <v>424.38449100000003</v>
      </c>
      <c r="AI125" s="86">
        <v>429.72280899999998</v>
      </c>
      <c r="AJ125" s="86">
        <v>435.352081</v>
      </c>
      <c r="AK125" s="84">
        <f t="shared" si="2"/>
        <v>0.56136717498049782</v>
      </c>
    </row>
    <row r="126" spans="1:37" ht="15" hidden="1" customHeight="1" x14ac:dyDescent="0.45">
      <c r="A126" s="60" t="s">
        <v>547</v>
      </c>
      <c r="B126" s="82" t="s">
        <v>498</v>
      </c>
      <c r="C126" s="86">
        <v>177.68836999999999</v>
      </c>
      <c r="D126" s="86">
        <v>181.71360799999999</v>
      </c>
      <c r="E126" s="86">
        <v>185.151917</v>
      </c>
      <c r="F126" s="86">
        <v>188.333405</v>
      </c>
      <c r="G126" s="86">
        <v>191.287567</v>
      </c>
      <c r="H126" s="86">
        <v>194.229614</v>
      </c>
      <c r="I126" s="86">
        <v>197.177322</v>
      </c>
      <c r="J126" s="86">
        <v>200.24288899999999</v>
      </c>
      <c r="K126" s="86">
        <v>203.26374799999999</v>
      </c>
      <c r="L126" s="86">
        <v>206.15222199999999</v>
      </c>
      <c r="M126" s="86">
        <v>209.12313800000001</v>
      </c>
      <c r="N126" s="86">
        <v>212.11514299999999</v>
      </c>
      <c r="O126" s="86">
        <v>215.051987</v>
      </c>
      <c r="P126" s="86">
        <v>217.937836</v>
      </c>
      <c r="Q126" s="86">
        <v>220.83369400000001</v>
      </c>
      <c r="R126" s="86">
        <v>223.70933500000001</v>
      </c>
      <c r="S126" s="86">
        <v>226.64030500000001</v>
      </c>
      <c r="T126" s="86">
        <v>229.59266700000001</v>
      </c>
      <c r="U126" s="86">
        <v>232.510605</v>
      </c>
      <c r="V126" s="86">
        <v>235.44314600000001</v>
      </c>
      <c r="W126" s="86">
        <v>238.36656199999999</v>
      </c>
      <c r="X126" s="86">
        <v>241.315201</v>
      </c>
      <c r="Y126" s="86">
        <v>244.185013</v>
      </c>
      <c r="Z126" s="86">
        <v>247.08284</v>
      </c>
      <c r="AA126" s="86">
        <v>250.04827900000001</v>
      </c>
      <c r="AB126" s="86">
        <v>252.99157700000001</v>
      </c>
      <c r="AC126" s="86">
        <v>255.87539699999999</v>
      </c>
      <c r="AD126" s="86">
        <v>258.69454999999999</v>
      </c>
      <c r="AE126" s="86">
        <v>261.52572600000002</v>
      </c>
      <c r="AF126" s="86">
        <v>264.40750100000002</v>
      </c>
      <c r="AG126" s="86">
        <v>267.33422899999999</v>
      </c>
      <c r="AH126" s="86">
        <v>270.44747899999999</v>
      </c>
      <c r="AI126" s="86">
        <v>273.84942599999999</v>
      </c>
      <c r="AJ126" s="86">
        <v>277.43679800000001</v>
      </c>
      <c r="AK126" s="84">
        <f t="shared" si="2"/>
        <v>0.56136722960540419</v>
      </c>
    </row>
    <row r="127" spans="1:37" ht="15" hidden="1" customHeight="1" x14ac:dyDescent="0.45">
      <c r="A127" s="60" t="s">
        <v>548</v>
      </c>
      <c r="B127" s="82" t="s">
        <v>500</v>
      </c>
      <c r="C127" s="86">
        <v>58.801806999999997</v>
      </c>
      <c r="D127" s="86">
        <v>60.133862000000001</v>
      </c>
      <c r="E127" s="86">
        <v>61.27169</v>
      </c>
      <c r="F127" s="86">
        <v>62.324528000000001</v>
      </c>
      <c r="G127" s="86">
        <v>63.302138999999997</v>
      </c>
      <c r="H127" s="86">
        <v>64.275741999999994</v>
      </c>
      <c r="I127" s="86">
        <v>65.251213000000007</v>
      </c>
      <c r="J127" s="86">
        <v>66.265701000000007</v>
      </c>
      <c r="K127" s="86">
        <v>67.265372999999997</v>
      </c>
      <c r="L127" s="86">
        <v>68.221252000000007</v>
      </c>
      <c r="M127" s="86">
        <v>69.204407000000003</v>
      </c>
      <c r="N127" s="86">
        <v>70.194534000000004</v>
      </c>
      <c r="O127" s="86">
        <v>71.166420000000002</v>
      </c>
      <c r="P127" s="86">
        <v>72.121421999999995</v>
      </c>
      <c r="Q127" s="86">
        <v>73.079741999999996</v>
      </c>
      <c r="R127" s="86">
        <v>74.031363999999996</v>
      </c>
      <c r="S127" s="86">
        <v>75.001296999999994</v>
      </c>
      <c r="T127" s="86">
        <v>75.978317000000004</v>
      </c>
      <c r="U127" s="86">
        <v>76.943932000000004</v>
      </c>
      <c r="V127" s="86">
        <v>77.914398000000006</v>
      </c>
      <c r="W127" s="86">
        <v>78.881836000000007</v>
      </c>
      <c r="X127" s="86">
        <v>79.857613000000001</v>
      </c>
      <c r="Y127" s="86">
        <v>80.807311999999996</v>
      </c>
      <c r="Z127" s="86">
        <v>81.766281000000006</v>
      </c>
      <c r="AA127" s="86">
        <v>82.747626999999994</v>
      </c>
      <c r="AB127" s="86">
        <v>83.721633999999995</v>
      </c>
      <c r="AC127" s="86">
        <v>84.675972000000002</v>
      </c>
      <c r="AD127" s="86">
        <v>85.608902</v>
      </c>
      <c r="AE127" s="86">
        <v>86.545822000000001</v>
      </c>
      <c r="AF127" s="86">
        <v>87.499474000000006</v>
      </c>
      <c r="AG127" s="86">
        <v>88.467995000000002</v>
      </c>
      <c r="AH127" s="86">
        <v>89.498260000000002</v>
      </c>
      <c r="AI127" s="86">
        <v>90.624054000000001</v>
      </c>
      <c r="AJ127" s="86">
        <v>91.811211</v>
      </c>
      <c r="AK127" s="84">
        <f t="shared" si="2"/>
        <v>0.56136717022998983</v>
      </c>
    </row>
    <row r="128" spans="1:37" ht="15" hidden="1" customHeight="1" x14ac:dyDescent="0.45">
      <c r="A128" s="60" t="s">
        <v>549</v>
      </c>
      <c r="B128" s="82" t="s">
        <v>502</v>
      </c>
      <c r="C128" s="86">
        <v>42.337302999999999</v>
      </c>
      <c r="D128" s="86">
        <v>43.296382999999999</v>
      </c>
      <c r="E128" s="86">
        <v>44.11562</v>
      </c>
      <c r="F128" s="86">
        <v>44.873660999999998</v>
      </c>
      <c r="G128" s="86">
        <v>45.577540999999997</v>
      </c>
      <c r="H128" s="86">
        <v>46.278537999999998</v>
      </c>
      <c r="I128" s="86">
        <v>46.980873000000003</v>
      </c>
      <c r="J128" s="86">
        <v>47.711308000000002</v>
      </c>
      <c r="K128" s="86">
        <v>48.431068000000003</v>
      </c>
      <c r="L128" s="86">
        <v>49.119304999999997</v>
      </c>
      <c r="M128" s="86">
        <v>49.827174999999997</v>
      </c>
      <c r="N128" s="86">
        <v>50.540073</v>
      </c>
      <c r="O128" s="86">
        <v>51.239821999999997</v>
      </c>
      <c r="P128" s="86">
        <v>51.927422</v>
      </c>
      <c r="Q128" s="86">
        <v>52.617415999999999</v>
      </c>
      <c r="R128" s="86">
        <v>53.302585999999998</v>
      </c>
      <c r="S128" s="86">
        <v>54.000934999999998</v>
      </c>
      <c r="T128" s="86">
        <v>54.704391000000001</v>
      </c>
      <c r="U128" s="86">
        <v>55.399635000000004</v>
      </c>
      <c r="V128" s="86">
        <v>56.098370000000003</v>
      </c>
      <c r="W128" s="86">
        <v>56.794925999999997</v>
      </c>
      <c r="X128" s="86">
        <v>57.497486000000002</v>
      </c>
      <c r="Y128" s="86">
        <v>58.181266999999998</v>
      </c>
      <c r="Z128" s="86">
        <v>58.871727</v>
      </c>
      <c r="AA128" s="86">
        <v>59.578293000000002</v>
      </c>
      <c r="AB128" s="86">
        <v>60.279578999999998</v>
      </c>
      <c r="AC128" s="86">
        <v>60.966704999999997</v>
      </c>
      <c r="AD128" s="86">
        <v>61.638412000000002</v>
      </c>
      <c r="AE128" s="86">
        <v>62.312992000000001</v>
      </c>
      <c r="AF128" s="86">
        <v>62.999625999999999</v>
      </c>
      <c r="AG128" s="86">
        <v>63.696959999999997</v>
      </c>
      <c r="AH128" s="86">
        <v>64.438750999999996</v>
      </c>
      <c r="AI128" s="86">
        <v>65.249320999999995</v>
      </c>
      <c r="AJ128" s="86">
        <v>66.104073</v>
      </c>
      <c r="AK128" s="84">
        <f t="shared" si="2"/>
        <v>0.56136712345611628</v>
      </c>
    </row>
    <row r="129" spans="1:37" ht="15" hidden="1" customHeight="1" x14ac:dyDescent="0.45">
      <c r="A129" s="60" t="s">
        <v>550</v>
      </c>
      <c r="B129" s="82" t="s">
        <v>512</v>
      </c>
      <c r="C129" s="86">
        <v>40.01923</v>
      </c>
      <c r="D129" s="86">
        <v>41.337971000000003</v>
      </c>
      <c r="E129" s="86">
        <v>42.848511000000002</v>
      </c>
      <c r="F129" s="86">
        <v>44.567008999999999</v>
      </c>
      <c r="G129" s="86">
        <v>46.372070000000001</v>
      </c>
      <c r="H129" s="86">
        <v>48.274749999999997</v>
      </c>
      <c r="I129" s="86">
        <v>50.278483999999999</v>
      </c>
      <c r="J129" s="86">
        <v>52.359825000000001</v>
      </c>
      <c r="K129" s="86">
        <v>54.494830999999998</v>
      </c>
      <c r="L129" s="86">
        <v>56.675251000000003</v>
      </c>
      <c r="M129" s="86">
        <v>58.912135999999997</v>
      </c>
      <c r="N129" s="86">
        <v>61.218792000000001</v>
      </c>
      <c r="O129" s="86">
        <v>63.615822000000001</v>
      </c>
      <c r="P129" s="86">
        <v>66.080871999999999</v>
      </c>
      <c r="Q129" s="86">
        <v>68.656936999999999</v>
      </c>
      <c r="R129" s="86">
        <v>71.289176999999995</v>
      </c>
      <c r="S129" s="86">
        <v>74.045387000000005</v>
      </c>
      <c r="T129" s="86">
        <v>76.940535999999994</v>
      </c>
      <c r="U129" s="86">
        <v>79.958511000000001</v>
      </c>
      <c r="V129" s="86">
        <v>83.099113000000003</v>
      </c>
      <c r="W129" s="86">
        <v>86.352844000000005</v>
      </c>
      <c r="X129" s="86">
        <v>89.722915999999998</v>
      </c>
      <c r="Y129" s="86">
        <v>93.226760999999996</v>
      </c>
      <c r="Z129" s="86">
        <v>96.865509000000003</v>
      </c>
      <c r="AA129" s="86">
        <v>100.626801</v>
      </c>
      <c r="AB129" s="86">
        <v>104.499908</v>
      </c>
      <c r="AC129" s="86">
        <v>108.51618999999999</v>
      </c>
      <c r="AD129" s="86">
        <v>112.687347</v>
      </c>
      <c r="AE129" s="86">
        <v>117.02274300000001</v>
      </c>
      <c r="AF129" s="86">
        <v>121.517937</v>
      </c>
      <c r="AG129" s="86">
        <v>126.114754</v>
      </c>
      <c r="AH129" s="86">
        <v>130.90275600000001</v>
      </c>
      <c r="AI129" s="86">
        <v>135.902039</v>
      </c>
      <c r="AJ129" s="86">
        <v>141.10434000000001</v>
      </c>
      <c r="AK129" s="84">
        <f t="shared" si="2"/>
        <v>2.5259134171247175</v>
      </c>
    </row>
    <row r="130" spans="1:37" ht="15" hidden="1" customHeight="1" x14ac:dyDescent="0.45">
      <c r="A130" s="60" t="s">
        <v>551</v>
      </c>
      <c r="B130" s="82" t="s">
        <v>498</v>
      </c>
      <c r="C130" s="86">
        <v>14.354723</v>
      </c>
      <c r="D130" s="86">
        <v>14.82775</v>
      </c>
      <c r="E130" s="86">
        <v>15.369574</v>
      </c>
      <c r="F130" s="86">
        <v>15.985991</v>
      </c>
      <c r="G130" s="86">
        <v>16.633458999999998</v>
      </c>
      <c r="H130" s="86">
        <v>17.315943000000001</v>
      </c>
      <c r="I130" s="86">
        <v>18.034673999999999</v>
      </c>
      <c r="J130" s="86">
        <v>18.781241999999999</v>
      </c>
      <c r="K130" s="86">
        <v>19.547058</v>
      </c>
      <c r="L130" s="86">
        <v>20.329166000000001</v>
      </c>
      <c r="M130" s="86">
        <v>21.131526999999998</v>
      </c>
      <c r="N130" s="86">
        <v>21.958914</v>
      </c>
      <c r="O130" s="86">
        <v>22.818718000000001</v>
      </c>
      <c r="P130" s="86">
        <v>23.702919000000001</v>
      </c>
      <c r="Q130" s="86">
        <v>24.626944999999999</v>
      </c>
      <c r="R130" s="86">
        <v>25.571117000000001</v>
      </c>
      <c r="S130" s="86">
        <v>26.559757000000001</v>
      </c>
      <c r="T130" s="86">
        <v>27.598236</v>
      </c>
      <c r="U130" s="86">
        <v>28.680769000000002</v>
      </c>
      <c r="V130" s="86">
        <v>29.807289000000001</v>
      </c>
      <c r="W130" s="86">
        <v>30.974388000000001</v>
      </c>
      <c r="X130" s="86">
        <v>32.183219999999999</v>
      </c>
      <c r="Y130" s="86">
        <v>33.440033</v>
      </c>
      <c r="Z130" s="86">
        <v>34.745235000000001</v>
      </c>
      <c r="AA130" s="86">
        <v>36.094394999999999</v>
      </c>
      <c r="AB130" s="86">
        <v>37.483662000000002</v>
      </c>
      <c r="AC130" s="86">
        <v>38.924286000000002</v>
      </c>
      <c r="AD130" s="86">
        <v>40.420459999999999</v>
      </c>
      <c r="AE130" s="86">
        <v>41.975548000000003</v>
      </c>
      <c r="AF130" s="86">
        <v>43.587955000000001</v>
      </c>
      <c r="AG130" s="86">
        <v>45.236812999999998</v>
      </c>
      <c r="AH130" s="86">
        <v>46.954250000000002</v>
      </c>
      <c r="AI130" s="86">
        <v>48.747467</v>
      </c>
      <c r="AJ130" s="86">
        <v>50.613514000000002</v>
      </c>
      <c r="AK130" s="84">
        <f t="shared" si="2"/>
        <v>2.5259136661849904</v>
      </c>
    </row>
    <row r="131" spans="1:37" ht="15" hidden="1" customHeight="1" x14ac:dyDescent="0.45">
      <c r="A131" s="60" t="s">
        <v>552</v>
      </c>
      <c r="B131" s="82" t="s">
        <v>500</v>
      </c>
      <c r="C131" s="86">
        <v>15.007212000000001</v>
      </c>
      <c r="D131" s="86">
        <v>15.50174</v>
      </c>
      <c r="E131" s="86">
        <v>16.068192</v>
      </c>
      <c r="F131" s="86">
        <v>16.712627000000001</v>
      </c>
      <c r="G131" s="86">
        <v>17.389526</v>
      </c>
      <c r="H131" s="86">
        <v>18.103031000000001</v>
      </c>
      <c r="I131" s="86">
        <v>18.854433</v>
      </c>
      <c r="J131" s="86">
        <v>19.634934999999999</v>
      </c>
      <c r="K131" s="86">
        <v>20.435562000000001</v>
      </c>
      <c r="L131" s="86">
        <v>21.253219999999999</v>
      </c>
      <c r="M131" s="86">
        <v>22.092051999999999</v>
      </c>
      <c r="N131" s="86">
        <v>22.957046999999999</v>
      </c>
      <c r="O131" s="86">
        <v>23.855931999999999</v>
      </c>
      <c r="P131" s="86">
        <v>24.780325000000001</v>
      </c>
      <c r="Q131" s="86">
        <v>25.746352999999999</v>
      </c>
      <c r="R131" s="86">
        <v>26.733440000000002</v>
      </c>
      <c r="S131" s="86">
        <v>27.767021</v>
      </c>
      <c r="T131" s="86">
        <v>28.852701</v>
      </c>
      <c r="U131" s="86">
        <v>29.984442000000001</v>
      </c>
      <c r="V131" s="86">
        <v>31.162167</v>
      </c>
      <c r="W131" s="86">
        <v>32.382317</v>
      </c>
      <c r="X131" s="86">
        <v>33.646090999999998</v>
      </c>
      <c r="Y131" s="86">
        <v>34.960037</v>
      </c>
      <c r="Z131" s="86">
        <v>36.324565999999997</v>
      </c>
      <c r="AA131" s="86">
        <v>37.735050000000001</v>
      </c>
      <c r="AB131" s="86">
        <v>39.187466000000001</v>
      </c>
      <c r="AC131" s="86">
        <v>40.693573000000001</v>
      </c>
      <c r="AD131" s="86">
        <v>42.257755000000003</v>
      </c>
      <c r="AE131" s="86">
        <v>43.88353</v>
      </c>
      <c r="AF131" s="86">
        <v>45.569229</v>
      </c>
      <c r="AG131" s="86">
        <v>47.293033999999999</v>
      </c>
      <c r="AH131" s="86">
        <v>49.088535</v>
      </c>
      <c r="AI131" s="86">
        <v>50.963264000000002</v>
      </c>
      <c r="AJ131" s="86">
        <v>52.914130999999998</v>
      </c>
      <c r="AK131" s="84">
        <f t="shared" si="2"/>
        <v>2.5259134741349687</v>
      </c>
    </row>
    <row r="132" spans="1:37" ht="15" hidden="1" customHeight="1" x14ac:dyDescent="0.45">
      <c r="A132" s="60" t="s">
        <v>553</v>
      </c>
      <c r="B132" s="82" t="s">
        <v>502</v>
      </c>
      <c r="C132" s="86">
        <v>10.657295</v>
      </c>
      <c r="D132" s="86">
        <v>11.008481</v>
      </c>
      <c r="E132" s="86">
        <v>11.410743999999999</v>
      </c>
      <c r="F132" s="86">
        <v>11.868387</v>
      </c>
      <c r="G132" s="86">
        <v>12.349083</v>
      </c>
      <c r="H132" s="86">
        <v>12.855776000000001</v>
      </c>
      <c r="I132" s="86">
        <v>13.389379</v>
      </c>
      <c r="J132" s="86">
        <v>13.94365</v>
      </c>
      <c r="K132" s="86">
        <v>14.51221</v>
      </c>
      <c r="L132" s="86">
        <v>15.092866000000001</v>
      </c>
      <c r="M132" s="86">
        <v>15.688558</v>
      </c>
      <c r="N132" s="86">
        <v>16.30283</v>
      </c>
      <c r="O132" s="86">
        <v>16.94117</v>
      </c>
      <c r="P132" s="86">
        <v>17.597622000000001</v>
      </c>
      <c r="Q132" s="86">
        <v>18.283642</v>
      </c>
      <c r="R132" s="86">
        <v>18.984617</v>
      </c>
      <c r="S132" s="86">
        <v>19.718609000000001</v>
      </c>
      <c r="T132" s="86">
        <v>20.489598999999998</v>
      </c>
      <c r="U132" s="86">
        <v>21.293299000000001</v>
      </c>
      <c r="V132" s="86">
        <v>22.129656000000001</v>
      </c>
      <c r="W132" s="86">
        <v>22.996136</v>
      </c>
      <c r="X132" s="86">
        <v>23.893599999999999</v>
      </c>
      <c r="Y132" s="86">
        <v>24.826691</v>
      </c>
      <c r="Z132" s="86">
        <v>25.795705999999999</v>
      </c>
      <c r="AA132" s="86">
        <v>26.797353999999999</v>
      </c>
      <c r="AB132" s="86">
        <v>27.828776999999999</v>
      </c>
      <c r="AC132" s="86">
        <v>28.898334999999999</v>
      </c>
      <c r="AD132" s="86">
        <v>30.009129000000001</v>
      </c>
      <c r="AE132" s="86">
        <v>31.163665999999999</v>
      </c>
      <c r="AF132" s="86">
        <v>32.360756000000002</v>
      </c>
      <c r="AG132" s="86">
        <v>33.584907999999999</v>
      </c>
      <c r="AH132" s="86">
        <v>34.859974000000001</v>
      </c>
      <c r="AI132" s="86">
        <v>36.191302999999998</v>
      </c>
      <c r="AJ132" s="86">
        <v>37.576698</v>
      </c>
      <c r="AK132" s="84">
        <f t="shared" si="2"/>
        <v>2.525913282873375</v>
      </c>
    </row>
    <row r="133" spans="1:37" ht="15" hidden="1" customHeight="1" x14ac:dyDescent="0.45">
      <c r="A133" s="60" t="s">
        <v>554</v>
      </c>
      <c r="B133" s="82" t="s">
        <v>514</v>
      </c>
      <c r="C133" s="86">
        <v>117.727699</v>
      </c>
      <c r="D133" s="86">
        <v>121.74144</v>
      </c>
      <c r="E133" s="86">
        <v>126.97663900000001</v>
      </c>
      <c r="F133" s="86">
        <v>132.81320199999999</v>
      </c>
      <c r="G133" s="86">
        <v>138.23413099999999</v>
      </c>
      <c r="H133" s="86">
        <v>143.407715</v>
      </c>
      <c r="I133" s="86">
        <v>148.63516200000001</v>
      </c>
      <c r="J133" s="86">
        <v>153.901917</v>
      </c>
      <c r="K133" s="86">
        <v>159.01019299999999</v>
      </c>
      <c r="L133" s="86">
        <v>164.03598</v>
      </c>
      <c r="M133" s="86">
        <v>169.388306</v>
      </c>
      <c r="N133" s="86">
        <v>174.19984400000001</v>
      </c>
      <c r="O133" s="86">
        <v>179.148956</v>
      </c>
      <c r="P133" s="86">
        <v>184.174744</v>
      </c>
      <c r="Q133" s="86">
        <v>189.41433699999999</v>
      </c>
      <c r="R133" s="86">
        <v>194.609329</v>
      </c>
      <c r="S133" s="86">
        <v>199.76327499999999</v>
      </c>
      <c r="T133" s="86">
        <v>205.08154300000001</v>
      </c>
      <c r="U133" s="86">
        <v>210.465408</v>
      </c>
      <c r="V133" s="86">
        <v>215.881821</v>
      </c>
      <c r="W133" s="86">
        <v>221.24684099999999</v>
      </c>
      <c r="X133" s="86">
        <v>226.354919</v>
      </c>
      <c r="Y133" s="86">
        <v>231.50314299999999</v>
      </c>
      <c r="Z133" s="86">
        <v>236.72659300000001</v>
      </c>
      <c r="AA133" s="86">
        <v>242.07914700000001</v>
      </c>
      <c r="AB133" s="86">
        <v>247.49255400000001</v>
      </c>
      <c r="AC133" s="86">
        <v>252.59259</v>
      </c>
      <c r="AD133" s="86">
        <v>257.74755900000002</v>
      </c>
      <c r="AE133" s="86">
        <v>263.039917</v>
      </c>
      <c r="AF133" s="86">
        <v>268.47018400000002</v>
      </c>
      <c r="AG133" s="86">
        <v>273.91110200000003</v>
      </c>
      <c r="AH133" s="86">
        <v>278.952789</v>
      </c>
      <c r="AI133" s="86">
        <v>284.130585</v>
      </c>
      <c r="AJ133" s="86">
        <v>289.45251500000001</v>
      </c>
      <c r="AK133" s="84">
        <f t="shared" si="2"/>
        <v>1.4586611091413586</v>
      </c>
    </row>
    <row r="134" spans="1:37" ht="15" hidden="1" customHeight="1" x14ac:dyDescent="0.45">
      <c r="A134" s="60" t="s">
        <v>555</v>
      </c>
      <c r="B134" s="82" t="s">
        <v>498</v>
      </c>
      <c r="C134" s="86">
        <v>43.384838000000002</v>
      </c>
      <c r="D134" s="86">
        <v>44.863971999999997</v>
      </c>
      <c r="E134" s="86">
        <v>46.793242999999997</v>
      </c>
      <c r="F134" s="86">
        <v>48.944125999999997</v>
      </c>
      <c r="G134" s="86">
        <v>50.941837</v>
      </c>
      <c r="H134" s="86">
        <v>52.848396000000001</v>
      </c>
      <c r="I134" s="86">
        <v>54.774811</v>
      </c>
      <c r="J134" s="86">
        <v>56.715710000000001</v>
      </c>
      <c r="K134" s="86">
        <v>58.598202000000001</v>
      </c>
      <c r="L134" s="86">
        <v>60.450294</v>
      </c>
      <c r="M134" s="86">
        <v>62.422728999999997</v>
      </c>
      <c r="N134" s="86">
        <v>64.195869000000002</v>
      </c>
      <c r="O134" s="86">
        <v>66.019706999999997</v>
      </c>
      <c r="P134" s="86">
        <v>67.871803</v>
      </c>
      <c r="Q134" s="86">
        <v>69.802689000000001</v>
      </c>
      <c r="R134" s="86">
        <v>71.717140000000001</v>
      </c>
      <c r="S134" s="86">
        <v>73.616470000000007</v>
      </c>
      <c r="T134" s="86">
        <v>75.576346999999998</v>
      </c>
      <c r="U134" s="86">
        <v>77.560401999999996</v>
      </c>
      <c r="V134" s="86">
        <v>79.556449999999998</v>
      </c>
      <c r="W134" s="86">
        <v>81.533562000000003</v>
      </c>
      <c r="X134" s="86">
        <v>83.415976999999998</v>
      </c>
      <c r="Y134" s="86">
        <v>85.313193999999996</v>
      </c>
      <c r="Z134" s="86">
        <v>87.238129000000001</v>
      </c>
      <c r="AA134" s="86">
        <v>89.210639999999998</v>
      </c>
      <c r="AB134" s="86">
        <v>91.205582000000007</v>
      </c>
      <c r="AC134" s="86">
        <v>93.085044999999994</v>
      </c>
      <c r="AD134" s="86">
        <v>94.984748999999994</v>
      </c>
      <c r="AE134" s="86">
        <v>96.935074</v>
      </c>
      <c r="AF134" s="86">
        <v>98.936240999999995</v>
      </c>
      <c r="AG134" s="86">
        <v>100.941299</v>
      </c>
      <c r="AH134" s="86">
        <v>102.799271</v>
      </c>
      <c r="AI134" s="86">
        <v>104.707382</v>
      </c>
      <c r="AJ134" s="86">
        <v>106.66861</v>
      </c>
      <c r="AK134" s="84">
        <f t="shared" si="2"/>
        <v>1.4586610188564031</v>
      </c>
    </row>
    <row r="135" spans="1:37" ht="15" hidden="1" customHeight="1" x14ac:dyDescent="0.45">
      <c r="A135" s="60" t="s">
        <v>556</v>
      </c>
      <c r="B135" s="82" t="s">
        <v>500</v>
      </c>
      <c r="C135" s="86">
        <v>69.982581999999994</v>
      </c>
      <c r="D135" s="86">
        <v>72.368522999999996</v>
      </c>
      <c r="E135" s="86">
        <v>75.480559999999997</v>
      </c>
      <c r="F135" s="86">
        <v>78.950073000000003</v>
      </c>
      <c r="G135" s="86">
        <v>82.172516000000002</v>
      </c>
      <c r="H135" s="86">
        <v>85.247917000000001</v>
      </c>
      <c r="I135" s="86">
        <v>88.355354000000005</v>
      </c>
      <c r="J135" s="86">
        <v>91.486136999999999</v>
      </c>
      <c r="K135" s="86">
        <v>94.522728000000001</v>
      </c>
      <c r="L135" s="86">
        <v>97.510277000000002</v>
      </c>
      <c r="M135" s="86">
        <v>100.69194</v>
      </c>
      <c r="N135" s="86">
        <v>103.552132</v>
      </c>
      <c r="O135" s="86">
        <v>106.494102</v>
      </c>
      <c r="P135" s="86">
        <v>109.481651</v>
      </c>
      <c r="Q135" s="86">
        <v>112.596306</v>
      </c>
      <c r="R135" s="86">
        <v>115.684433</v>
      </c>
      <c r="S135" s="86">
        <v>118.748169</v>
      </c>
      <c r="T135" s="86">
        <v>121.909592</v>
      </c>
      <c r="U135" s="86">
        <v>125.109993</v>
      </c>
      <c r="V135" s="86">
        <v>128.329758</v>
      </c>
      <c r="W135" s="86">
        <v>131.518967</v>
      </c>
      <c r="X135" s="86">
        <v>134.55543499999999</v>
      </c>
      <c r="Y135" s="86">
        <v>137.61575300000001</v>
      </c>
      <c r="Z135" s="86">
        <v>140.72081</v>
      </c>
      <c r="AA135" s="86">
        <v>143.902603</v>
      </c>
      <c r="AB135" s="86">
        <v>147.120575</v>
      </c>
      <c r="AC135" s="86">
        <v>150.15226699999999</v>
      </c>
      <c r="AD135" s="86">
        <v>153.21661399999999</v>
      </c>
      <c r="AE135" s="86">
        <v>156.36260999999999</v>
      </c>
      <c r="AF135" s="86">
        <v>159.590622</v>
      </c>
      <c r="AG135" s="86">
        <v>162.82492099999999</v>
      </c>
      <c r="AH135" s="86">
        <v>165.821945</v>
      </c>
      <c r="AI135" s="86">
        <v>168.899857</v>
      </c>
      <c r="AJ135" s="86">
        <v>172.063446</v>
      </c>
      <c r="AK135" s="84">
        <f t="shared" si="2"/>
        <v>1.4586610136790896</v>
      </c>
    </row>
    <row r="136" spans="1:37" ht="15" hidden="1" customHeight="1" x14ac:dyDescent="0.45">
      <c r="A136" s="60" t="s">
        <v>557</v>
      </c>
      <c r="B136" s="82" t="s">
        <v>502</v>
      </c>
      <c r="C136" s="86">
        <v>4.3602850000000002</v>
      </c>
      <c r="D136" s="86">
        <v>4.5089420000000002</v>
      </c>
      <c r="E136" s="86">
        <v>4.7028379999999999</v>
      </c>
      <c r="F136" s="86">
        <v>4.9190069999999997</v>
      </c>
      <c r="G136" s="86">
        <v>5.1197819999999998</v>
      </c>
      <c r="H136" s="86">
        <v>5.3113960000000002</v>
      </c>
      <c r="I136" s="86">
        <v>5.5050059999999998</v>
      </c>
      <c r="J136" s="86">
        <v>5.7000719999999996</v>
      </c>
      <c r="K136" s="86">
        <v>5.8892660000000001</v>
      </c>
      <c r="L136" s="86">
        <v>6.0754070000000002</v>
      </c>
      <c r="M136" s="86">
        <v>6.2736409999999996</v>
      </c>
      <c r="N136" s="86">
        <v>6.4518459999999997</v>
      </c>
      <c r="O136" s="86">
        <v>6.6351459999999998</v>
      </c>
      <c r="P136" s="86">
        <v>6.8212869999999999</v>
      </c>
      <c r="Q136" s="86">
        <v>7.0153460000000001</v>
      </c>
      <c r="R136" s="86">
        <v>7.2077530000000003</v>
      </c>
      <c r="S136" s="86">
        <v>7.3986400000000003</v>
      </c>
      <c r="T136" s="86">
        <v>7.595612</v>
      </c>
      <c r="U136" s="86">
        <v>7.7950150000000002</v>
      </c>
      <c r="V136" s="86">
        <v>7.9956230000000001</v>
      </c>
      <c r="W136" s="86">
        <v>8.1943269999999995</v>
      </c>
      <c r="X136" s="86">
        <v>8.3835149999999992</v>
      </c>
      <c r="Y136" s="86">
        <v>8.5741899999999998</v>
      </c>
      <c r="Z136" s="86">
        <v>8.7676510000000007</v>
      </c>
      <c r="AA136" s="86">
        <v>8.9658940000000005</v>
      </c>
      <c r="AB136" s="86">
        <v>9.1663899999999998</v>
      </c>
      <c r="AC136" s="86">
        <v>9.3552809999999997</v>
      </c>
      <c r="AD136" s="86">
        <v>9.5462059999999997</v>
      </c>
      <c r="AE136" s="86">
        <v>9.7422179999999994</v>
      </c>
      <c r="AF136" s="86">
        <v>9.9433399999999992</v>
      </c>
      <c r="AG136" s="86">
        <v>10.144854</v>
      </c>
      <c r="AH136" s="86">
        <v>10.331585</v>
      </c>
      <c r="AI136" s="86">
        <v>10.523355</v>
      </c>
      <c r="AJ136" s="86">
        <v>10.720463000000001</v>
      </c>
      <c r="AK136" s="84">
        <f t="shared" si="2"/>
        <v>1.4586610737600867</v>
      </c>
    </row>
    <row r="137" spans="1:37" ht="15" hidden="1" customHeight="1" x14ac:dyDescent="0.45">
      <c r="A137" s="60" t="s">
        <v>558</v>
      </c>
      <c r="B137" s="82" t="s">
        <v>516</v>
      </c>
      <c r="C137" s="86">
        <v>50.590995999999997</v>
      </c>
      <c r="D137" s="86">
        <v>51.710621000000003</v>
      </c>
      <c r="E137" s="86">
        <v>52.840949999999999</v>
      </c>
      <c r="F137" s="86">
        <v>54.028671000000003</v>
      </c>
      <c r="G137" s="86">
        <v>55.039017000000001</v>
      </c>
      <c r="H137" s="86">
        <v>55.948310999999997</v>
      </c>
      <c r="I137" s="86">
        <v>56.820518</v>
      </c>
      <c r="J137" s="86">
        <v>57.659934999999997</v>
      </c>
      <c r="K137" s="86">
        <v>58.467399999999998</v>
      </c>
      <c r="L137" s="86">
        <v>59.278503000000001</v>
      </c>
      <c r="M137" s="86">
        <v>60.150886999999997</v>
      </c>
      <c r="N137" s="86">
        <v>61.073639</v>
      </c>
      <c r="O137" s="86">
        <v>62.029819000000003</v>
      </c>
      <c r="P137" s="86">
        <v>63.065109</v>
      </c>
      <c r="Q137" s="86">
        <v>64.203102000000001</v>
      </c>
      <c r="R137" s="86">
        <v>65.435349000000002</v>
      </c>
      <c r="S137" s="86">
        <v>66.695258999999993</v>
      </c>
      <c r="T137" s="86">
        <v>67.941070999999994</v>
      </c>
      <c r="U137" s="86">
        <v>69.118561</v>
      </c>
      <c r="V137" s="86">
        <v>70.233406000000002</v>
      </c>
      <c r="W137" s="86">
        <v>71.339798000000002</v>
      </c>
      <c r="X137" s="86">
        <v>72.401641999999995</v>
      </c>
      <c r="Y137" s="86">
        <v>73.453177999999994</v>
      </c>
      <c r="Z137" s="86">
        <v>74.498183999999995</v>
      </c>
      <c r="AA137" s="86">
        <v>75.556640999999999</v>
      </c>
      <c r="AB137" s="86">
        <v>76.602363999999994</v>
      </c>
      <c r="AC137" s="86">
        <v>77.630463000000006</v>
      </c>
      <c r="AD137" s="86">
        <v>78.659813</v>
      </c>
      <c r="AE137" s="86">
        <v>79.680351000000002</v>
      </c>
      <c r="AF137" s="86">
        <v>80.690574999999995</v>
      </c>
      <c r="AG137" s="86">
        <v>81.671477999999993</v>
      </c>
      <c r="AH137" s="86">
        <v>82.661697000000004</v>
      </c>
      <c r="AI137" s="86">
        <v>83.687995999999998</v>
      </c>
      <c r="AJ137" s="86">
        <v>84.780579000000003</v>
      </c>
      <c r="AK137" s="84">
        <f t="shared" si="2"/>
        <v>0.67580371416289187</v>
      </c>
    </row>
    <row r="138" spans="1:37" ht="15" hidden="1" customHeight="1" x14ac:dyDescent="0.45">
      <c r="A138" s="60" t="s">
        <v>559</v>
      </c>
      <c r="B138" s="82" t="s">
        <v>498</v>
      </c>
      <c r="C138" s="86">
        <v>28.524712000000001</v>
      </c>
      <c r="D138" s="86">
        <v>29.155991</v>
      </c>
      <c r="E138" s="86">
        <v>29.793301</v>
      </c>
      <c r="F138" s="86">
        <v>30.462975</v>
      </c>
      <c r="G138" s="86">
        <v>31.032637000000001</v>
      </c>
      <c r="H138" s="86">
        <v>31.545324000000001</v>
      </c>
      <c r="I138" s="86">
        <v>32.037101999999997</v>
      </c>
      <c r="J138" s="86">
        <v>32.510387000000001</v>
      </c>
      <c r="K138" s="86">
        <v>32.96566</v>
      </c>
      <c r="L138" s="86">
        <v>33.422984999999997</v>
      </c>
      <c r="M138" s="86">
        <v>33.914864000000001</v>
      </c>
      <c r="N138" s="86">
        <v>34.435138999999999</v>
      </c>
      <c r="O138" s="86">
        <v>34.974257999999999</v>
      </c>
      <c r="P138" s="86">
        <v>35.557986999999997</v>
      </c>
      <c r="Q138" s="86">
        <v>36.199618999999998</v>
      </c>
      <c r="R138" s="86">
        <v>36.894398000000002</v>
      </c>
      <c r="S138" s="86">
        <v>37.604773999999999</v>
      </c>
      <c r="T138" s="86">
        <v>38.307198</v>
      </c>
      <c r="U138" s="86">
        <v>38.971103999999997</v>
      </c>
      <c r="V138" s="86">
        <v>39.599685999999998</v>
      </c>
      <c r="W138" s="86">
        <v>40.223503000000001</v>
      </c>
      <c r="X138" s="86">
        <v>40.822201</v>
      </c>
      <c r="Y138" s="86">
        <v>41.415089000000002</v>
      </c>
      <c r="Z138" s="86">
        <v>42.004294999999999</v>
      </c>
      <c r="AA138" s="86">
        <v>42.601086000000002</v>
      </c>
      <c r="AB138" s="86">
        <v>43.190697</v>
      </c>
      <c r="AC138" s="86">
        <v>43.770367</v>
      </c>
      <c r="AD138" s="86">
        <v>44.350746000000001</v>
      </c>
      <c r="AE138" s="86">
        <v>44.926155000000001</v>
      </c>
      <c r="AF138" s="86">
        <v>45.495750000000001</v>
      </c>
      <c r="AG138" s="86">
        <v>46.048808999999999</v>
      </c>
      <c r="AH138" s="86">
        <v>46.607128000000003</v>
      </c>
      <c r="AI138" s="86">
        <v>47.185786999999998</v>
      </c>
      <c r="AJ138" s="86">
        <v>47.801814999999998</v>
      </c>
      <c r="AK138" s="84">
        <f t="shared" si="2"/>
        <v>0.6758035979469309</v>
      </c>
    </row>
    <row r="139" spans="1:37" ht="15" hidden="1" customHeight="1" x14ac:dyDescent="0.45">
      <c r="A139" s="60" t="s">
        <v>560</v>
      </c>
      <c r="B139" s="82" t="s">
        <v>500</v>
      </c>
      <c r="C139" s="86">
        <v>7.1042670000000001</v>
      </c>
      <c r="D139" s="86">
        <v>7.2614910000000004</v>
      </c>
      <c r="E139" s="86">
        <v>7.4202180000000002</v>
      </c>
      <c r="F139" s="86">
        <v>7.5870040000000003</v>
      </c>
      <c r="G139" s="86">
        <v>7.7288819999999996</v>
      </c>
      <c r="H139" s="86">
        <v>7.8565709999999997</v>
      </c>
      <c r="I139" s="86">
        <v>7.9790510000000001</v>
      </c>
      <c r="J139" s="86">
        <v>8.0969259999999998</v>
      </c>
      <c r="K139" s="86">
        <v>8.2103149999999996</v>
      </c>
      <c r="L139" s="86">
        <v>8.3242139999999996</v>
      </c>
      <c r="M139" s="86">
        <v>8.4467199999999991</v>
      </c>
      <c r="N139" s="86">
        <v>8.5762990000000006</v>
      </c>
      <c r="O139" s="86">
        <v>8.7105700000000006</v>
      </c>
      <c r="P139" s="86">
        <v>8.8559509999999992</v>
      </c>
      <c r="Q139" s="86">
        <v>9.0157539999999994</v>
      </c>
      <c r="R139" s="86">
        <v>9.1887930000000004</v>
      </c>
      <c r="S139" s="86">
        <v>9.3657170000000001</v>
      </c>
      <c r="T139" s="86">
        <v>9.5406600000000008</v>
      </c>
      <c r="U139" s="86">
        <v>9.7060099999999991</v>
      </c>
      <c r="V139" s="86">
        <v>9.8625629999999997</v>
      </c>
      <c r="W139" s="86">
        <v>10.017929000000001</v>
      </c>
      <c r="X139" s="86">
        <v>10.167038</v>
      </c>
      <c r="Y139" s="86">
        <v>10.314700999999999</v>
      </c>
      <c r="Z139" s="86">
        <v>10.461446</v>
      </c>
      <c r="AA139" s="86">
        <v>10.610080999999999</v>
      </c>
      <c r="AB139" s="86">
        <v>10.756926999999999</v>
      </c>
      <c r="AC139" s="86">
        <v>10.901299</v>
      </c>
      <c r="AD139" s="86">
        <v>11.045845</v>
      </c>
      <c r="AE139" s="86">
        <v>11.189155</v>
      </c>
      <c r="AF139" s="86">
        <v>11.331016</v>
      </c>
      <c r="AG139" s="86">
        <v>11.46876</v>
      </c>
      <c r="AH139" s="86">
        <v>11.607810000000001</v>
      </c>
      <c r="AI139" s="86">
        <v>11.751931000000001</v>
      </c>
      <c r="AJ139" s="86">
        <v>11.905358</v>
      </c>
      <c r="AK139" s="84">
        <f t="shared" si="2"/>
        <v>0.67580385140367039</v>
      </c>
    </row>
    <row r="140" spans="1:37" ht="15" hidden="1" customHeight="1" x14ac:dyDescent="0.45">
      <c r="A140" s="60" t="s">
        <v>561</v>
      </c>
      <c r="B140" s="82" t="s">
        <v>502</v>
      </c>
      <c r="C140" s="86">
        <v>14.962018</v>
      </c>
      <c r="D140" s="86">
        <v>15.293141</v>
      </c>
      <c r="E140" s="86">
        <v>15.627428999999999</v>
      </c>
      <c r="F140" s="86">
        <v>15.978691</v>
      </c>
      <c r="G140" s="86">
        <v>16.277495999999999</v>
      </c>
      <c r="H140" s="86">
        <v>16.546415</v>
      </c>
      <c r="I140" s="86">
        <v>16.804366999999999</v>
      </c>
      <c r="J140" s="86">
        <v>17.052617999999999</v>
      </c>
      <c r="K140" s="86">
        <v>17.291422000000001</v>
      </c>
      <c r="L140" s="86">
        <v>17.531300999999999</v>
      </c>
      <c r="M140" s="86">
        <v>17.789304999999999</v>
      </c>
      <c r="N140" s="86">
        <v>18.062204000000001</v>
      </c>
      <c r="O140" s="86">
        <v>18.344989999999999</v>
      </c>
      <c r="P140" s="86">
        <v>18.651171000000001</v>
      </c>
      <c r="Q140" s="86">
        <v>18.987725999999999</v>
      </c>
      <c r="R140" s="86">
        <v>19.352156000000001</v>
      </c>
      <c r="S140" s="86">
        <v>19.724769999999999</v>
      </c>
      <c r="T140" s="86">
        <v>20.093209999999999</v>
      </c>
      <c r="U140" s="86">
        <v>20.44145</v>
      </c>
      <c r="V140" s="86">
        <v>20.771156000000001</v>
      </c>
      <c r="W140" s="86">
        <v>21.098365999999999</v>
      </c>
      <c r="X140" s="86">
        <v>21.412400999999999</v>
      </c>
      <c r="Y140" s="86">
        <v>21.723386999999999</v>
      </c>
      <c r="Z140" s="86">
        <v>22.032442</v>
      </c>
      <c r="AA140" s="86">
        <v>22.345473999999999</v>
      </c>
      <c r="AB140" s="86">
        <v>22.654741000000001</v>
      </c>
      <c r="AC140" s="86">
        <v>22.958797000000001</v>
      </c>
      <c r="AD140" s="86">
        <v>23.263221999999999</v>
      </c>
      <c r="AE140" s="86">
        <v>23.565041000000001</v>
      </c>
      <c r="AF140" s="86">
        <v>23.863810000000001</v>
      </c>
      <c r="AG140" s="86">
        <v>24.153904000000001</v>
      </c>
      <c r="AH140" s="86">
        <v>24.446753999999999</v>
      </c>
      <c r="AI140" s="86">
        <v>24.75028</v>
      </c>
      <c r="AJ140" s="86">
        <v>25.073402000000002</v>
      </c>
      <c r="AK140" s="84">
        <f t="shared" si="2"/>
        <v>0.67580349121355154</v>
      </c>
    </row>
    <row r="141" spans="1:37" ht="15" hidden="1" customHeight="1" x14ac:dyDescent="0.45">
      <c r="A141" s="60" t="s">
        <v>562</v>
      </c>
      <c r="B141" s="82" t="s">
        <v>518</v>
      </c>
      <c r="C141" s="86">
        <v>395.01907299999999</v>
      </c>
      <c r="D141" s="86">
        <v>419.364014</v>
      </c>
      <c r="E141" s="86">
        <v>443.83010899999999</v>
      </c>
      <c r="F141" s="86">
        <v>468.28250100000002</v>
      </c>
      <c r="G141" s="86">
        <v>492.74688700000002</v>
      </c>
      <c r="H141" s="86">
        <v>518.55249000000003</v>
      </c>
      <c r="I141" s="86">
        <v>543.49530000000004</v>
      </c>
      <c r="J141" s="86">
        <v>569.39154099999996</v>
      </c>
      <c r="K141" s="86">
        <v>595.05621299999996</v>
      </c>
      <c r="L141" s="86">
        <v>619.97357199999999</v>
      </c>
      <c r="M141" s="86">
        <v>646.02319299999999</v>
      </c>
      <c r="N141" s="86">
        <v>673.67242399999998</v>
      </c>
      <c r="O141" s="86">
        <v>701.83978300000001</v>
      </c>
      <c r="P141" s="86">
        <v>729.84271200000001</v>
      </c>
      <c r="Q141" s="86">
        <v>758.13610800000004</v>
      </c>
      <c r="R141" s="86">
        <v>786.48413100000005</v>
      </c>
      <c r="S141" s="86">
        <v>816.240723</v>
      </c>
      <c r="T141" s="86">
        <v>846.40393100000006</v>
      </c>
      <c r="U141" s="86">
        <v>876.59204099999999</v>
      </c>
      <c r="V141" s="86">
        <v>907.09362799999997</v>
      </c>
      <c r="W141" s="86">
        <v>937.78326400000003</v>
      </c>
      <c r="X141" s="86">
        <v>968.96948199999997</v>
      </c>
      <c r="Y141" s="86">
        <v>1000.635254</v>
      </c>
      <c r="Z141" s="86">
        <v>1032.0961910000001</v>
      </c>
      <c r="AA141" s="86">
        <v>1065.3498540000001</v>
      </c>
      <c r="AB141" s="86">
        <v>1099.325439</v>
      </c>
      <c r="AC141" s="86">
        <v>1133.5277100000001</v>
      </c>
      <c r="AD141" s="86">
        <v>1167.555664</v>
      </c>
      <c r="AE141" s="86">
        <v>1201.017578</v>
      </c>
      <c r="AF141" s="86">
        <v>1234.6035159999999</v>
      </c>
      <c r="AG141" s="86">
        <v>1267.289307</v>
      </c>
      <c r="AH141" s="86">
        <v>1300.572144</v>
      </c>
      <c r="AI141" s="86">
        <v>1333.350342</v>
      </c>
      <c r="AJ141" s="86">
        <v>1364.8176269999999</v>
      </c>
      <c r="AK141" s="84">
        <f t="shared" si="2"/>
        <v>2.4550676670743945</v>
      </c>
    </row>
    <row r="142" spans="1:37" ht="15" hidden="1" customHeight="1" x14ac:dyDescent="0.45">
      <c r="A142" s="60" t="s">
        <v>563</v>
      </c>
      <c r="B142" s="82" t="s">
        <v>498</v>
      </c>
      <c r="C142" s="86">
        <v>307.77560399999999</v>
      </c>
      <c r="D142" s="86">
        <v>326.74374399999999</v>
      </c>
      <c r="E142" s="86">
        <v>345.80627399999997</v>
      </c>
      <c r="F142" s="86">
        <v>364.85812399999998</v>
      </c>
      <c r="G142" s="86">
        <v>383.91937300000001</v>
      </c>
      <c r="H142" s="86">
        <v>404.02554300000003</v>
      </c>
      <c r="I142" s="86">
        <v>423.45950299999998</v>
      </c>
      <c r="J142" s="86">
        <v>443.63635299999999</v>
      </c>
      <c r="K142" s="86">
        <v>463.632721</v>
      </c>
      <c r="L142" s="86">
        <v>483.04690599999998</v>
      </c>
      <c r="M142" s="86">
        <v>503.34320100000002</v>
      </c>
      <c r="N142" s="86">
        <v>524.88586399999997</v>
      </c>
      <c r="O142" s="86">
        <v>546.83221400000002</v>
      </c>
      <c r="P142" s="86">
        <v>568.65045199999997</v>
      </c>
      <c r="Q142" s="86">
        <v>590.69500700000003</v>
      </c>
      <c r="R142" s="86">
        <v>612.782104</v>
      </c>
      <c r="S142" s="86">
        <v>635.96667500000001</v>
      </c>
      <c r="T142" s="86">
        <v>659.46807899999999</v>
      </c>
      <c r="U142" s="86">
        <v>682.98889199999996</v>
      </c>
      <c r="V142" s="86">
        <v>706.75390600000003</v>
      </c>
      <c r="W142" s="86">
        <v>730.66546600000004</v>
      </c>
      <c r="X142" s="86">
        <v>754.96392800000001</v>
      </c>
      <c r="Y142" s="86">
        <v>779.63604699999996</v>
      </c>
      <c r="Z142" s="86">
        <v>804.14855999999997</v>
      </c>
      <c r="AA142" s="86">
        <v>830.057861</v>
      </c>
      <c r="AB142" s="86">
        <v>856.52966300000003</v>
      </c>
      <c r="AC142" s="86">
        <v>883.17797900000005</v>
      </c>
      <c r="AD142" s="86">
        <v>909.69061299999998</v>
      </c>
      <c r="AE142" s="86">
        <v>935.76214600000003</v>
      </c>
      <c r="AF142" s="86">
        <v>961.93035899999995</v>
      </c>
      <c r="AG142" s="86">
        <v>987.39709500000004</v>
      </c>
      <c r="AH142" s="86">
        <v>1013.329224</v>
      </c>
      <c r="AI142" s="86">
        <v>1038.8680420000001</v>
      </c>
      <c r="AJ142" s="86">
        <v>1063.3854980000001</v>
      </c>
      <c r="AK142" s="84">
        <f t="shared" si="2"/>
        <v>2.4550675368019106</v>
      </c>
    </row>
    <row r="143" spans="1:37" ht="15" hidden="1" customHeight="1" x14ac:dyDescent="0.45">
      <c r="A143" s="60" t="s">
        <v>564</v>
      </c>
      <c r="B143" s="82" t="s">
        <v>500</v>
      </c>
      <c r="C143" s="86">
        <v>66.401984999999996</v>
      </c>
      <c r="D143" s="86">
        <v>70.494324000000006</v>
      </c>
      <c r="E143" s="86">
        <v>74.607024999999993</v>
      </c>
      <c r="F143" s="86">
        <v>78.717421999999999</v>
      </c>
      <c r="G143" s="86">
        <v>82.829848999999996</v>
      </c>
      <c r="H143" s="86">
        <v>87.167716999999996</v>
      </c>
      <c r="I143" s="86">
        <v>91.360557999999997</v>
      </c>
      <c r="J143" s="86">
        <v>95.713684000000001</v>
      </c>
      <c r="K143" s="86">
        <v>100.027855</v>
      </c>
      <c r="L143" s="86">
        <v>104.21642300000001</v>
      </c>
      <c r="M143" s="86">
        <v>108.595314</v>
      </c>
      <c r="N143" s="86">
        <v>113.243095</v>
      </c>
      <c r="O143" s="86">
        <v>117.977982</v>
      </c>
      <c r="P143" s="86">
        <v>122.685219</v>
      </c>
      <c r="Q143" s="86">
        <v>127.441292</v>
      </c>
      <c r="R143" s="86">
        <v>132.20654300000001</v>
      </c>
      <c r="S143" s="86">
        <v>137.20855700000001</v>
      </c>
      <c r="T143" s="86">
        <v>142.27894599999999</v>
      </c>
      <c r="U143" s="86">
        <v>147.35351600000001</v>
      </c>
      <c r="V143" s="86">
        <v>152.480774</v>
      </c>
      <c r="W143" s="86">
        <v>157.63964799999999</v>
      </c>
      <c r="X143" s="86">
        <v>162.881989</v>
      </c>
      <c r="Y143" s="86">
        <v>168.20494099999999</v>
      </c>
      <c r="Z143" s="86">
        <v>173.493469</v>
      </c>
      <c r="AA143" s="86">
        <v>179.083359</v>
      </c>
      <c r="AB143" s="86">
        <v>184.794601</v>
      </c>
      <c r="AC143" s="86">
        <v>190.543915</v>
      </c>
      <c r="AD143" s="86">
        <v>196.26397700000001</v>
      </c>
      <c r="AE143" s="86">
        <v>201.88885500000001</v>
      </c>
      <c r="AF143" s="86">
        <v>207.534592</v>
      </c>
      <c r="AG143" s="86">
        <v>213.02900700000001</v>
      </c>
      <c r="AH143" s="86">
        <v>218.62380999999999</v>
      </c>
      <c r="AI143" s="86">
        <v>224.13377399999999</v>
      </c>
      <c r="AJ143" s="86">
        <v>229.42334</v>
      </c>
      <c r="AK143" s="84">
        <f t="shared" si="2"/>
        <v>2.4550674953467131</v>
      </c>
    </row>
    <row r="144" spans="1:37" ht="15" hidden="1" customHeight="1" x14ac:dyDescent="0.45">
      <c r="A144" s="60" t="s">
        <v>565</v>
      </c>
      <c r="B144" s="82" t="s">
        <v>502</v>
      </c>
      <c r="C144" s="86">
        <v>20.841497</v>
      </c>
      <c r="D144" s="86">
        <v>22.125955999999999</v>
      </c>
      <c r="E144" s="86">
        <v>23.416801</v>
      </c>
      <c r="F144" s="86">
        <v>24.706925999999999</v>
      </c>
      <c r="G144" s="86">
        <v>25.997689999999999</v>
      </c>
      <c r="H144" s="86">
        <v>27.359209</v>
      </c>
      <c r="I144" s="86">
        <v>28.675208999999999</v>
      </c>
      <c r="J144" s="86">
        <v>30.041519000000001</v>
      </c>
      <c r="K144" s="86">
        <v>31.395603000000001</v>
      </c>
      <c r="L144" s="86">
        <v>32.710262</v>
      </c>
      <c r="M144" s="86">
        <v>34.084656000000003</v>
      </c>
      <c r="N144" s="86">
        <v>35.543453</v>
      </c>
      <c r="O144" s="86">
        <v>37.029583000000002</v>
      </c>
      <c r="P144" s="86">
        <v>38.507038000000001</v>
      </c>
      <c r="Q144" s="86">
        <v>39.999820999999997</v>
      </c>
      <c r="R144" s="86">
        <v>41.495480000000001</v>
      </c>
      <c r="S144" s="86">
        <v>43.065460000000002</v>
      </c>
      <c r="T144" s="86">
        <v>44.656894999999999</v>
      </c>
      <c r="U144" s="86">
        <v>46.249640999999997</v>
      </c>
      <c r="V144" s="86">
        <v>47.858924999999999</v>
      </c>
      <c r="W144" s="86">
        <v>49.478133999999997</v>
      </c>
      <c r="X144" s="86">
        <v>51.123542999999998</v>
      </c>
      <c r="Y144" s="86">
        <v>52.794249999999998</v>
      </c>
      <c r="Z144" s="86">
        <v>54.454155</v>
      </c>
      <c r="AA144" s="86">
        <v>56.208641</v>
      </c>
      <c r="AB144" s="86">
        <v>58.001221000000001</v>
      </c>
      <c r="AC144" s="86">
        <v>59.805751999999998</v>
      </c>
      <c r="AD144" s="86">
        <v>61.601092999999999</v>
      </c>
      <c r="AE144" s="86">
        <v>63.366570000000003</v>
      </c>
      <c r="AF144" s="86">
        <v>65.138587999999999</v>
      </c>
      <c r="AG144" s="86">
        <v>66.863112999999998</v>
      </c>
      <c r="AH144" s="86">
        <v>68.619147999999996</v>
      </c>
      <c r="AI144" s="86">
        <v>70.348549000000006</v>
      </c>
      <c r="AJ144" s="86">
        <v>72.008780999999999</v>
      </c>
      <c r="AK144" s="84">
        <f t="shared" si="2"/>
        <v>2.4550675990309139</v>
      </c>
    </row>
    <row r="145" spans="1:37" ht="15" hidden="1" customHeight="1" x14ac:dyDescent="0.45">
      <c r="A145" s="60" t="s">
        <v>566</v>
      </c>
      <c r="B145" s="82" t="s">
        <v>520</v>
      </c>
      <c r="C145" s="86">
        <v>70.226241999999999</v>
      </c>
      <c r="D145" s="86">
        <v>71.667113999999998</v>
      </c>
      <c r="E145" s="86">
        <v>72.628142999999994</v>
      </c>
      <c r="F145" s="86">
        <v>73.109634</v>
      </c>
      <c r="G145" s="86">
        <v>73.988631999999996</v>
      </c>
      <c r="H145" s="86">
        <v>74.764770999999996</v>
      </c>
      <c r="I145" s="86">
        <v>75.529678000000004</v>
      </c>
      <c r="J145" s="86">
        <v>76.339309999999998</v>
      </c>
      <c r="K145" s="86">
        <v>77.097106999999994</v>
      </c>
      <c r="L145" s="86">
        <v>77.785781999999998</v>
      </c>
      <c r="M145" s="86">
        <v>78.487846000000005</v>
      </c>
      <c r="N145" s="86">
        <v>79.230216999999996</v>
      </c>
      <c r="O145" s="86">
        <v>79.918777000000006</v>
      </c>
      <c r="P145" s="86">
        <v>80.478401000000005</v>
      </c>
      <c r="Q145" s="86">
        <v>80.925858000000005</v>
      </c>
      <c r="R145" s="86">
        <v>81.326569000000006</v>
      </c>
      <c r="S145" s="86">
        <v>81.775283999999999</v>
      </c>
      <c r="T145" s="86">
        <v>82.294235</v>
      </c>
      <c r="U145" s="86">
        <v>82.824036000000007</v>
      </c>
      <c r="V145" s="86">
        <v>83.283630000000002</v>
      </c>
      <c r="W145" s="86">
        <v>83.654983999999999</v>
      </c>
      <c r="X145" s="86">
        <v>83.987235999999996</v>
      </c>
      <c r="Y145" s="86">
        <v>84.279670999999993</v>
      </c>
      <c r="Z145" s="86">
        <v>84.591682000000006</v>
      </c>
      <c r="AA145" s="86">
        <v>84.980339000000001</v>
      </c>
      <c r="AB145" s="86">
        <v>85.438118000000003</v>
      </c>
      <c r="AC145" s="86">
        <v>85.934273000000005</v>
      </c>
      <c r="AD145" s="86">
        <v>86.421509</v>
      </c>
      <c r="AE145" s="86">
        <v>86.888260000000002</v>
      </c>
      <c r="AF145" s="86">
        <v>87.356346000000002</v>
      </c>
      <c r="AG145" s="86">
        <v>87.820114000000004</v>
      </c>
      <c r="AH145" s="86">
        <v>88.306976000000006</v>
      </c>
      <c r="AI145" s="86">
        <v>88.852363999999994</v>
      </c>
      <c r="AJ145" s="86">
        <v>89.458281999999997</v>
      </c>
      <c r="AK145" s="84">
        <f t="shared" si="2"/>
        <v>0.27385831068676575</v>
      </c>
    </row>
    <row r="146" spans="1:37" ht="15" hidden="1" customHeight="1" x14ac:dyDescent="0.45">
      <c r="A146" s="60" t="s">
        <v>567</v>
      </c>
      <c r="B146" s="82" t="s">
        <v>498</v>
      </c>
      <c r="C146" s="86">
        <v>33.431052999999999</v>
      </c>
      <c r="D146" s="86">
        <v>34.116978000000003</v>
      </c>
      <c r="E146" s="86">
        <v>34.574471000000003</v>
      </c>
      <c r="F146" s="86">
        <v>34.803688000000001</v>
      </c>
      <c r="G146" s="86">
        <v>35.222133999999997</v>
      </c>
      <c r="H146" s="86">
        <v>35.591610000000003</v>
      </c>
      <c r="I146" s="86">
        <v>35.955742000000001</v>
      </c>
      <c r="J146" s="86">
        <v>36.341166999999999</v>
      </c>
      <c r="K146" s="86">
        <v>36.701915999999997</v>
      </c>
      <c r="L146" s="86">
        <v>37.029758000000001</v>
      </c>
      <c r="M146" s="86">
        <v>37.363971999999997</v>
      </c>
      <c r="N146" s="86">
        <v>37.717376999999999</v>
      </c>
      <c r="O146" s="86">
        <v>38.045161999999998</v>
      </c>
      <c r="P146" s="86">
        <v>38.311573000000003</v>
      </c>
      <c r="Q146" s="86">
        <v>38.524582000000002</v>
      </c>
      <c r="R146" s="86">
        <v>38.715342999999997</v>
      </c>
      <c r="S146" s="86">
        <v>38.928950999999998</v>
      </c>
      <c r="T146" s="86">
        <v>39.175995</v>
      </c>
      <c r="U146" s="86">
        <v>39.428207</v>
      </c>
      <c r="V146" s="86">
        <v>39.646996000000001</v>
      </c>
      <c r="W146" s="86">
        <v>39.823779999999999</v>
      </c>
      <c r="X146" s="86">
        <v>39.981949</v>
      </c>
      <c r="Y146" s="86">
        <v>40.121161999999998</v>
      </c>
      <c r="Z146" s="86">
        <v>40.269691000000002</v>
      </c>
      <c r="AA146" s="86">
        <v>40.454712000000001</v>
      </c>
      <c r="AB146" s="86">
        <v>40.672634000000002</v>
      </c>
      <c r="AC146" s="86">
        <v>40.908833000000001</v>
      </c>
      <c r="AD146" s="86">
        <v>41.140780999999997</v>
      </c>
      <c r="AE146" s="86">
        <v>41.362971999999999</v>
      </c>
      <c r="AF146" s="86">
        <v>41.585804000000003</v>
      </c>
      <c r="AG146" s="86">
        <v>41.806579999999997</v>
      </c>
      <c r="AH146" s="86">
        <v>42.038348999999997</v>
      </c>
      <c r="AI146" s="86">
        <v>42.297977000000003</v>
      </c>
      <c r="AJ146" s="86">
        <v>42.586426000000003</v>
      </c>
      <c r="AK146" s="84">
        <f t="shared" si="2"/>
        <v>0.27385834960089367</v>
      </c>
    </row>
    <row r="147" spans="1:37" ht="15" hidden="1" customHeight="1" x14ac:dyDescent="0.45">
      <c r="A147" s="60" t="s">
        <v>568</v>
      </c>
      <c r="B147" s="82" t="s">
        <v>500</v>
      </c>
      <c r="C147" s="86">
        <v>30.697699</v>
      </c>
      <c r="D147" s="86">
        <v>31.327539000000002</v>
      </c>
      <c r="E147" s="86">
        <v>31.747633</v>
      </c>
      <c r="F147" s="86">
        <v>31.958106999999998</v>
      </c>
      <c r="G147" s="86">
        <v>32.342339000000003</v>
      </c>
      <c r="H147" s="86">
        <v>32.681606000000002</v>
      </c>
      <c r="I147" s="86">
        <v>33.015968000000001</v>
      </c>
      <c r="J147" s="86">
        <v>33.369880999999999</v>
      </c>
      <c r="K147" s="86">
        <v>33.701134000000003</v>
      </c>
      <c r="L147" s="86">
        <v>34.002170999999997</v>
      </c>
      <c r="M147" s="86">
        <v>34.309058999999998</v>
      </c>
      <c r="N147" s="86">
        <v>34.633567999999997</v>
      </c>
      <c r="O147" s="86">
        <v>34.934555000000003</v>
      </c>
      <c r="P147" s="86">
        <v>35.179183999999999</v>
      </c>
      <c r="Q147" s="86">
        <v>35.374778999999997</v>
      </c>
      <c r="R147" s="86">
        <v>35.549937999999997</v>
      </c>
      <c r="S147" s="86">
        <v>35.746082000000001</v>
      </c>
      <c r="T147" s="86">
        <v>35.972926999999999</v>
      </c>
      <c r="U147" s="86">
        <v>36.204521</v>
      </c>
      <c r="V147" s="86">
        <v>36.405417999999997</v>
      </c>
      <c r="W147" s="86">
        <v>36.567748999999999</v>
      </c>
      <c r="X147" s="86">
        <v>36.712986000000001</v>
      </c>
      <c r="Y147" s="86">
        <v>36.840815999999997</v>
      </c>
      <c r="Z147" s="86">
        <v>36.977203000000003</v>
      </c>
      <c r="AA147" s="86">
        <v>37.147095</v>
      </c>
      <c r="AB147" s="86">
        <v>37.347202000000003</v>
      </c>
      <c r="AC147" s="86">
        <v>37.564087000000001</v>
      </c>
      <c r="AD147" s="86">
        <v>37.777068999999997</v>
      </c>
      <c r="AE147" s="86">
        <v>37.981093999999999</v>
      </c>
      <c r="AF147" s="86">
        <v>38.185707000000001</v>
      </c>
      <c r="AG147" s="86">
        <v>38.388435000000001</v>
      </c>
      <c r="AH147" s="86">
        <v>38.601253999999997</v>
      </c>
      <c r="AI147" s="86">
        <v>38.839652999999998</v>
      </c>
      <c r="AJ147" s="86">
        <v>39.104519000000003</v>
      </c>
      <c r="AK147" s="84">
        <f t="shared" si="2"/>
        <v>0.27385831100891317</v>
      </c>
    </row>
    <row r="148" spans="1:37" ht="15" hidden="1" customHeight="1" x14ac:dyDescent="0.45">
      <c r="A148" s="60" t="s">
        <v>569</v>
      </c>
      <c r="B148" s="82" t="s">
        <v>502</v>
      </c>
      <c r="C148" s="86">
        <v>6.0974880000000002</v>
      </c>
      <c r="D148" s="86">
        <v>6.2225929999999998</v>
      </c>
      <c r="E148" s="86">
        <v>6.3060359999999998</v>
      </c>
      <c r="F148" s="86">
        <v>6.3478430000000001</v>
      </c>
      <c r="G148" s="86">
        <v>6.4241630000000001</v>
      </c>
      <c r="H148" s="86">
        <v>6.4915520000000004</v>
      </c>
      <c r="I148" s="86">
        <v>6.5579669999999997</v>
      </c>
      <c r="J148" s="86">
        <v>6.6282639999999997</v>
      </c>
      <c r="K148" s="86">
        <v>6.6940609999999996</v>
      </c>
      <c r="L148" s="86">
        <v>6.7538559999999999</v>
      </c>
      <c r="M148" s="86">
        <v>6.814813</v>
      </c>
      <c r="N148" s="86">
        <v>6.87927</v>
      </c>
      <c r="O148" s="86">
        <v>6.9390549999999998</v>
      </c>
      <c r="P148" s="86">
        <v>6.9876459999999998</v>
      </c>
      <c r="Q148" s="86">
        <v>7.026497</v>
      </c>
      <c r="R148" s="86">
        <v>7.0612890000000004</v>
      </c>
      <c r="S148" s="86">
        <v>7.1002489999999998</v>
      </c>
      <c r="T148" s="86">
        <v>7.145308</v>
      </c>
      <c r="U148" s="86">
        <v>7.1913090000000004</v>
      </c>
      <c r="V148" s="86">
        <v>7.2312139999999996</v>
      </c>
      <c r="W148" s="86">
        <v>7.2634569999999998</v>
      </c>
      <c r="X148" s="86">
        <v>7.2923049999999998</v>
      </c>
      <c r="Y148" s="86">
        <v>7.3176969999999999</v>
      </c>
      <c r="Z148" s="86">
        <v>7.3447870000000002</v>
      </c>
      <c r="AA148" s="86">
        <v>7.3785319999999999</v>
      </c>
      <c r="AB148" s="86">
        <v>7.4182800000000002</v>
      </c>
      <c r="AC148" s="86">
        <v>7.46136</v>
      </c>
      <c r="AD148" s="86">
        <v>7.5036649999999998</v>
      </c>
      <c r="AE148" s="86">
        <v>7.5441900000000004</v>
      </c>
      <c r="AF148" s="86">
        <v>7.5848319999999996</v>
      </c>
      <c r="AG148" s="86">
        <v>7.6250999999999998</v>
      </c>
      <c r="AH148" s="86">
        <v>7.6673730000000004</v>
      </c>
      <c r="AI148" s="86">
        <v>7.7147259999999998</v>
      </c>
      <c r="AJ148" s="86">
        <v>7.7673360000000002</v>
      </c>
      <c r="AK148" s="84">
        <f t="shared" si="2"/>
        <v>0.27385834953672722</v>
      </c>
    </row>
    <row r="149" spans="1:37" ht="15" hidden="1" customHeight="1" x14ac:dyDescent="0.45">
      <c r="A149" s="60" t="s">
        <v>570</v>
      </c>
      <c r="B149" s="82" t="s">
        <v>522</v>
      </c>
      <c r="C149" s="86">
        <v>225.482834</v>
      </c>
      <c r="D149" s="86">
        <v>236.33403000000001</v>
      </c>
      <c r="E149" s="86">
        <v>247.455612</v>
      </c>
      <c r="F149" s="86">
        <v>258.73767099999998</v>
      </c>
      <c r="G149" s="86">
        <v>270.37478599999997</v>
      </c>
      <c r="H149" s="86">
        <v>282.69927999999999</v>
      </c>
      <c r="I149" s="86">
        <v>295.657196</v>
      </c>
      <c r="J149" s="86">
        <v>309.11077899999998</v>
      </c>
      <c r="K149" s="86">
        <v>322.798248</v>
      </c>
      <c r="L149" s="86">
        <v>336.60000600000001</v>
      </c>
      <c r="M149" s="86">
        <v>350.98336799999998</v>
      </c>
      <c r="N149" s="86">
        <v>365.98098800000002</v>
      </c>
      <c r="O149" s="86">
        <v>381.221405</v>
      </c>
      <c r="P149" s="86">
        <v>396.72869900000001</v>
      </c>
      <c r="Q149" s="86">
        <v>412.496399</v>
      </c>
      <c r="R149" s="86">
        <v>428.514343</v>
      </c>
      <c r="S149" s="86">
        <v>445.13445999999999</v>
      </c>
      <c r="T149" s="86">
        <v>462.35125699999998</v>
      </c>
      <c r="U149" s="86">
        <v>479.925995</v>
      </c>
      <c r="V149" s="86">
        <v>497.88192700000002</v>
      </c>
      <c r="W149" s="86">
        <v>516.25817900000004</v>
      </c>
      <c r="X149" s="86">
        <v>535.24230999999997</v>
      </c>
      <c r="Y149" s="86">
        <v>554.55902100000003</v>
      </c>
      <c r="Z149" s="86">
        <v>574.38983199999996</v>
      </c>
      <c r="AA149" s="86">
        <v>594.85827600000005</v>
      </c>
      <c r="AB149" s="86">
        <v>615.67114300000003</v>
      </c>
      <c r="AC149" s="86">
        <v>636.96783400000004</v>
      </c>
      <c r="AD149" s="86">
        <v>658.66699200000005</v>
      </c>
      <c r="AE149" s="86">
        <v>680.97070299999996</v>
      </c>
      <c r="AF149" s="86">
        <v>703.61224400000003</v>
      </c>
      <c r="AG149" s="86">
        <v>726.25390600000003</v>
      </c>
      <c r="AH149" s="86">
        <v>749.59570299999996</v>
      </c>
      <c r="AI149" s="86">
        <v>774.02710000000002</v>
      </c>
      <c r="AJ149" s="86">
        <v>798.98309300000005</v>
      </c>
      <c r="AK149" s="84">
        <f t="shared" si="2"/>
        <v>2.5434320157604549</v>
      </c>
    </row>
    <row r="150" spans="1:37" ht="15" hidden="1" customHeight="1" x14ac:dyDescent="0.45">
      <c r="A150" s="60" t="s">
        <v>571</v>
      </c>
      <c r="B150" s="82" t="s">
        <v>498</v>
      </c>
      <c r="C150" s="86">
        <v>134.968887</v>
      </c>
      <c r="D150" s="86">
        <v>141.46417199999999</v>
      </c>
      <c r="E150" s="86">
        <v>148.12129200000001</v>
      </c>
      <c r="F150" s="86">
        <v>154.874481</v>
      </c>
      <c r="G150" s="86">
        <v>161.84019499999999</v>
      </c>
      <c r="H150" s="86">
        <v>169.21734599999999</v>
      </c>
      <c r="I150" s="86">
        <v>176.97366299999999</v>
      </c>
      <c r="J150" s="86">
        <v>185.02668800000001</v>
      </c>
      <c r="K150" s="86">
        <v>193.21966599999999</v>
      </c>
      <c r="L150" s="86">
        <v>201.48109400000001</v>
      </c>
      <c r="M150" s="86">
        <v>210.09065200000001</v>
      </c>
      <c r="N150" s="86">
        <v>219.06788599999999</v>
      </c>
      <c r="O150" s="86">
        <v>228.19044500000001</v>
      </c>
      <c r="P150" s="86">
        <v>237.47277800000001</v>
      </c>
      <c r="Q150" s="86">
        <v>246.910965</v>
      </c>
      <c r="R150" s="86">
        <v>256.49893200000002</v>
      </c>
      <c r="S150" s="86">
        <v>266.44735700000001</v>
      </c>
      <c r="T150" s="86">
        <v>276.75292999999999</v>
      </c>
      <c r="U150" s="86">
        <v>287.27276599999999</v>
      </c>
      <c r="V150" s="86">
        <v>298.020782</v>
      </c>
      <c r="W150" s="86">
        <v>309.02038599999997</v>
      </c>
      <c r="X150" s="86">
        <v>320.38388099999997</v>
      </c>
      <c r="Y150" s="86">
        <v>331.94641100000001</v>
      </c>
      <c r="Z150" s="86">
        <v>343.81664999999998</v>
      </c>
      <c r="AA150" s="86">
        <v>356.06863399999997</v>
      </c>
      <c r="AB150" s="86">
        <v>368.52673299999998</v>
      </c>
      <c r="AC150" s="86">
        <v>381.274475</v>
      </c>
      <c r="AD150" s="86">
        <v>394.26309199999997</v>
      </c>
      <c r="AE150" s="86">
        <v>407.61352499999998</v>
      </c>
      <c r="AF150" s="86">
        <v>421.16626000000002</v>
      </c>
      <c r="AG150" s="86">
        <v>434.719086</v>
      </c>
      <c r="AH150" s="86">
        <v>448.69091800000001</v>
      </c>
      <c r="AI150" s="86">
        <v>463.31497200000001</v>
      </c>
      <c r="AJ150" s="86">
        <v>478.25308200000001</v>
      </c>
      <c r="AK150" s="84">
        <f t="shared" si="2"/>
        <v>2.5434320651988487</v>
      </c>
    </row>
    <row r="151" spans="1:37" ht="15" hidden="1" customHeight="1" x14ac:dyDescent="0.45">
      <c r="A151" s="60" t="s">
        <v>572</v>
      </c>
      <c r="B151" s="82" t="s">
        <v>500</v>
      </c>
      <c r="C151" s="86">
        <v>52.475174000000003</v>
      </c>
      <c r="D151" s="86">
        <v>55.000503999999999</v>
      </c>
      <c r="E151" s="86">
        <v>57.588757000000001</v>
      </c>
      <c r="F151" s="86">
        <v>60.214362999999999</v>
      </c>
      <c r="G151" s="86">
        <v>62.922592000000002</v>
      </c>
      <c r="H151" s="86">
        <v>65.790786999999995</v>
      </c>
      <c r="I151" s="86">
        <v>68.806404000000001</v>
      </c>
      <c r="J151" s="86">
        <v>71.937377999999995</v>
      </c>
      <c r="K151" s="86">
        <v>75.122765000000001</v>
      </c>
      <c r="L151" s="86">
        <v>78.334762999999995</v>
      </c>
      <c r="M151" s="86">
        <v>81.682097999999996</v>
      </c>
      <c r="N151" s="86">
        <v>85.172400999999994</v>
      </c>
      <c r="O151" s="86">
        <v>88.719207999999995</v>
      </c>
      <c r="P151" s="86">
        <v>92.328125</v>
      </c>
      <c r="Q151" s="86">
        <v>95.997642999999997</v>
      </c>
      <c r="R151" s="86">
        <v>99.725395000000006</v>
      </c>
      <c r="S151" s="86">
        <v>103.59328499999999</v>
      </c>
      <c r="T151" s="86">
        <v>107.600037</v>
      </c>
      <c r="U151" s="86">
        <v>111.690102</v>
      </c>
      <c r="V151" s="86">
        <v>115.868866</v>
      </c>
      <c r="W151" s="86">
        <v>120.145454</v>
      </c>
      <c r="X151" s="86">
        <v>124.563515</v>
      </c>
      <c r="Y151" s="86">
        <v>129.058975</v>
      </c>
      <c r="Z151" s="86">
        <v>133.674057</v>
      </c>
      <c r="AA151" s="86">
        <v>138.437546</v>
      </c>
      <c r="AB151" s="86">
        <v>143.28118900000001</v>
      </c>
      <c r="AC151" s="86">
        <v>148.23744199999999</v>
      </c>
      <c r="AD151" s="86">
        <v>153.28735399999999</v>
      </c>
      <c r="AE151" s="86">
        <v>158.47795099999999</v>
      </c>
      <c r="AF151" s="86">
        <v>163.747162</v>
      </c>
      <c r="AG151" s="86">
        <v>169.01641799999999</v>
      </c>
      <c r="AH151" s="86">
        <v>174.44859299999999</v>
      </c>
      <c r="AI151" s="86">
        <v>180.134354</v>
      </c>
      <c r="AJ151" s="86">
        <v>185.94220000000001</v>
      </c>
      <c r="AK151" s="84">
        <f t="shared" si="2"/>
        <v>2.5434317950046244</v>
      </c>
    </row>
    <row r="152" spans="1:37" ht="15" hidden="1" customHeight="1" x14ac:dyDescent="0.45">
      <c r="A152" s="60" t="s">
        <v>573</v>
      </c>
      <c r="B152" s="82" t="s">
        <v>502</v>
      </c>
      <c r="C152" s="86">
        <v>38.038769000000002</v>
      </c>
      <c r="D152" s="86">
        <v>39.869357999999998</v>
      </c>
      <c r="E152" s="86">
        <v>41.745559999999998</v>
      </c>
      <c r="F152" s="86">
        <v>43.648837999999998</v>
      </c>
      <c r="G152" s="86">
        <v>45.612006999999998</v>
      </c>
      <c r="H152" s="86">
        <v>47.691135000000003</v>
      </c>
      <c r="I152" s="86">
        <v>49.877128999999996</v>
      </c>
      <c r="J152" s="86">
        <v>52.146740000000001</v>
      </c>
      <c r="K152" s="86">
        <v>54.455798999999999</v>
      </c>
      <c r="L152" s="86">
        <v>56.784142000000003</v>
      </c>
      <c r="M152" s="86">
        <v>59.210597999999997</v>
      </c>
      <c r="N152" s="86">
        <v>61.740692000000003</v>
      </c>
      <c r="O152" s="86">
        <v>64.311736999999994</v>
      </c>
      <c r="P152" s="86">
        <v>66.927811000000005</v>
      </c>
      <c r="Q152" s="86">
        <v>69.587806999999998</v>
      </c>
      <c r="R152" s="86">
        <v>72.290024000000003</v>
      </c>
      <c r="S152" s="86">
        <v>75.093818999999996</v>
      </c>
      <c r="T152" s="86">
        <v>77.998276000000004</v>
      </c>
      <c r="U152" s="86">
        <v>80.963127</v>
      </c>
      <c r="V152" s="86">
        <v>83.992271000000002</v>
      </c>
      <c r="W152" s="86">
        <v>87.092331000000001</v>
      </c>
      <c r="X152" s="86">
        <v>90.294944999999998</v>
      </c>
      <c r="Y152" s="86">
        <v>93.553657999999999</v>
      </c>
      <c r="Z152" s="86">
        <v>96.899085999999997</v>
      </c>
      <c r="AA152" s="86">
        <v>100.352104</v>
      </c>
      <c r="AB152" s="86">
        <v>103.86322</v>
      </c>
      <c r="AC152" s="86">
        <v>107.455956</v>
      </c>
      <c r="AD152" s="86">
        <v>111.116585</v>
      </c>
      <c r="AE152" s="86">
        <v>114.879204</v>
      </c>
      <c r="AF152" s="86">
        <v>118.698807</v>
      </c>
      <c r="AG152" s="86">
        <v>122.518433</v>
      </c>
      <c r="AH152" s="86">
        <v>126.456192</v>
      </c>
      <c r="AI152" s="86">
        <v>130.57772800000001</v>
      </c>
      <c r="AJ152" s="86">
        <v>134.78779599999999</v>
      </c>
      <c r="AK152" s="84">
        <f t="shared" si="2"/>
        <v>2.5434321231583485</v>
      </c>
    </row>
    <row r="153" spans="1:37" ht="15" hidden="1" customHeight="1" x14ac:dyDescent="0.45">
      <c r="A153" s="60" t="s">
        <v>574</v>
      </c>
      <c r="B153" s="82" t="s">
        <v>524</v>
      </c>
      <c r="C153" s="86">
        <v>54.996986</v>
      </c>
      <c r="D153" s="86">
        <v>58.892989999999998</v>
      </c>
      <c r="E153" s="86">
        <v>62.789172999999998</v>
      </c>
      <c r="F153" s="86">
        <v>66.758041000000006</v>
      </c>
      <c r="G153" s="86">
        <v>70.778075999999999</v>
      </c>
      <c r="H153" s="86">
        <v>74.987656000000001</v>
      </c>
      <c r="I153" s="86">
        <v>79.527237</v>
      </c>
      <c r="J153" s="86">
        <v>84.399590000000003</v>
      </c>
      <c r="K153" s="86">
        <v>89.486664000000005</v>
      </c>
      <c r="L153" s="86">
        <v>94.798332000000002</v>
      </c>
      <c r="M153" s="86">
        <v>100.394485</v>
      </c>
      <c r="N153" s="86">
        <v>106.23336</v>
      </c>
      <c r="O153" s="86">
        <v>112.25758399999999</v>
      </c>
      <c r="P153" s="86">
        <v>118.47949199999999</v>
      </c>
      <c r="Q153" s="86">
        <v>124.92057</v>
      </c>
      <c r="R153" s="86">
        <v>131.633026</v>
      </c>
      <c r="S153" s="86">
        <v>138.669693</v>
      </c>
      <c r="T153" s="86">
        <v>145.99121099999999</v>
      </c>
      <c r="U153" s="86">
        <v>153.56544500000001</v>
      </c>
      <c r="V153" s="86">
        <v>161.44944799999999</v>
      </c>
      <c r="W153" s="86">
        <v>169.63758899999999</v>
      </c>
      <c r="X153" s="86">
        <v>178.12756300000001</v>
      </c>
      <c r="Y153" s="86">
        <v>186.85192900000001</v>
      </c>
      <c r="Z153" s="86">
        <v>195.90733299999999</v>
      </c>
      <c r="AA153" s="86">
        <v>205.31163000000001</v>
      </c>
      <c r="AB153" s="86">
        <v>214.96975699999999</v>
      </c>
      <c r="AC153" s="86">
        <v>224.913239</v>
      </c>
      <c r="AD153" s="86">
        <v>235.10389699999999</v>
      </c>
      <c r="AE153" s="86">
        <v>245.611008</v>
      </c>
      <c r="AF153" s="86">
        <v>256.37222300000002</v>
      </c>
      <c r="AG153" s="86">
        <v>267.331726</v>
      </c>
      <c r="AH153" s="86">
        <v>278.59997600000003</v>
      </c>
      <c r="AI153" s="86">
        <v>290.28976399999999</v>
      </c>
      <c r="AJ153" s="86">
        <v>302.27984600000002</v>
      </c>
      <c r="AK153" s="84">
        <f t="shared" si="2"/>
        <v>4.4962983971521648</v>
      </c>
    </row>
    <row r="154" spans="1:37" ht="15" hidden="1" customHeight="1" x14ac:dyDescent="0.45">
      <c r="A154" s="60" t="s">
        <v>575</v>
      </c>
      <c r="B154" s="82" t="s">
        <v>498</v>
      </c>
      <c r="C154" s="86">
        <v>39.756858999999999</v>
      </c>
      <c r="D154" s="86">
        <v>42.573245999999997</v>
      </c>
      <c r="E154" s="86">
        <v>45.389763000000002</v>
      </c>
      <c r="F154" s="86">
        <v>48.258823</v>
      </c>
      <c r="G154" s="86">
        <v>51.164875000000002</v>
      </c>
      <c r="H154" s="86">
        <v>54.207946999999997</v>
      </c>
      <c r="I154" s="86">
        <v>57.489570999999998</v>
      </c>
      <c r="J154" s="86">
        <v>61.011752999999999</v>
      </c>
      <c r="K154" s="86">
        <v>64.689155999999997</v>
      </c>
      <c r="L154" s="86">
        <v>68.528914999999998</v>
      </c>
      <c r="M154" s="86">
        <v>72.574325999999999</v>
      </c>
      <c r="N154" s="86">
        <v>76.795197000000002</v>
      </c>
      <c r="O154" s="86">
        <v>81.150063000000003</v>
      </c>
      <c r="P154" s="86">
        <v>85.647827000000007</v>
      </c>
      <c r="Q154" s="86">
        <v>90.304023999999998</v>
      </c>
      <c r="R154" s="86">
        <v>95.156402999999997</v>
      </c>
      <c r="S154" s="86">
        <v>100.243149</v>
      </c>
      <c r="T154" s="86">
        <v>105.53581200000001</v>
      </c>
      <c r="U154" s="86">
        <v>111.011177</v>
      </c>
      <c r="V154" s="86">
        <v>116.710442</v>
      </c>
      <c r="W154" s="86">
        <v>122.629593</v>
      </c>
      <c r="X154" s="86">
        <v>128.766907</v>
      </c>
      <c r="Y154" s="86">
        <v>135.07368500000001</v>
      </c>
      <c r="Z154" s="86">
        <v>141.61975100000001</v>
      </c>
      <c r="AA154" s="86">
        <v>148.41804500000001</v>
      </c>
      <c r="AB154" s="86">
        <v>155.39982599999999</v>
      </c>
      <c r="AC154" s="86">
        <v>162.58789100000001</v>
      </c>
      <c r="AD154" s="86">
        <v>169.95463599999999</v>
      </c>
      <c r="AE154" s="86">
        <v>177.55012500000001</v>
      </c>
      <c r="AF154" s="86">
        <v>185.32933</v>
      </c>
      <c r="AG154" s="86">
        <v>193.251846</v>
      </c>
      <c r="AH154" s="86">
        <v>201.397583</v>
      </c>
      <c r="AI154" s="86">
        <v>209.848038</v>
      </c>
      <c r="AJ154" s="86">
        <v>218.51554899999999</v>
      </c>
      <c r="AK154" s="84">
        <f t="shared" si="2"/>
        <v>4.4962981104719564</v>
      </c>
    </row>
    <row r="155" spans="1:37" ht="15" hidden="1" customHeight="1" x14ac:dyDescent="0.45">
      <c r="A155" s="60" t="s">
        <v>576</v>
      </c>
      <c r="B155" s="82" t="s">
        <v>500</v>
      </c>
      <c r="C155" s="86">
        <v>7.7857180000000001</v>
      </c>
      <c r="D155" s="86">
        <v>8.3372600000000006</v>
      </c>
      <c r="E155" s="86">
        <v>8.8888280000000002</v>
      </c>
      <c r="F155" s="86">
        <v>9.4506859999999993</v>
      </c>
      <c r="G155" s="86">
        <v>10.019787000000001</v>
      </c>
      <c r="H155" s="86">
        <v>10.615724</v>
      </c>
      <c r="I155" s="86">
        <v>11.258373000000001</v>
      </c>
      <c r="J155" s="86">
        <v>11.948134</v>
      </c>
      <c r="K155" s="86">
        <v>12.668291999999999</v>
      </c>
      <c r="L155" s="86">
        <v>13.420245</v>
      </c>
      <c r="M155" s="86">
        <v>14.212471000000001</v>
      </c>
      <c r="N155" s="86">
        <v>15.039059</v>
      </c>
      <c r="O155" s="86">
        <v>15.891887000000001</v>
      </c>
      <c r="P155" s="86">
        <v>16.772698999999999</v>
      </c>
      <c r="Q155" s="86">
        <v>17.684538</v>
      </c>
      <c r="R155" s="86">
        <v>18.634792000000001</v>
      </c>
      <c r="S155" s="86">
        <v>19.630949000000001</v>
      </c>
      <c r="T155" s="86">
        <v>20.667431000000001</v>
      </c>
      <c r="U155" s="86">
        <v>21.739685000000001</v>
      </c>
      <c r="V155" s="86">
        <v>22.855795000000001</v>
      </c>
      <c r="W155" s="86">
        <v>24.014959000000001</v>
      </c>
      <c r="X155" s="86">
        <v>25.216851999999999</v>
      </c>
      <c r="Y155" s="86">
        <v>26.451929</v>
      </c>
      <c r="Z155" s="86">
        <v>27.733865999999999</v>
      </c>
      <c r="AA155" s="86">
        <v>29.065197000000001</v>
      </c>
      <c r="AB155" s="86">
        <v>30.432465000000001</v>
      </c>
      <c r="AC155" s="86">
        <v>31.840126000000001</v>
      </c>
      <c r="AD155" s="86">
        <v>33.282780000000002</v>
      </c>
      <c r="AE155" s="86">
        <v>34.770229</v>
      </c>
      <c r="AF155" s="86">
        <v>36.293658999999998</v>
      </c>
      <c r="AG155" s="86">
        <v>37.845149999999997</v>
      </c>
      <c r="AH155" s="86">
        <v>39.440356999999999</v>
      </c>
      <c r="AI155" s="86">
        <v>41.095238000000002</v>
      </c>
      <c r="AJ155" s="86">
        <v>42.792622000000001</v>
      </c>
      <c r="AK155" s="84">
        <f t="shared" si="2"/>
        <v>4.4962974513076377</v>
      </c>
    </row>
    <row r="156" spans="1:37" ht="15" hidden="1" customHeight="1" x14ac:dyDescent="0.45">
      <c r="A156" s="60" t="s">
        <v>577</v>
      </c>
      <c r="B156" s="82" t="s">
        <v>502</v>
      </c>
      <c r="C156" s="86">
        <v>7.4544119999999996</v>
      </c>
      <c r="D156" s="86">
        <v>7.9824840000000004</v>
      </c>
      <c r="E156" s="86">
        <v>8.5105810000000002</v>
      </c>
      <c r="F156" s="86">
        <v>9.0485299999999995</v>
      </c>
      <c r="G156" s="86">
        <v>9.593413</v>
      </c>
      <c r="H156" s="86">
        <v>10.163989000000001</v>
      </c>
      <c r="I156" s="86">
        <v>10.779294999999999</v>
      </c>
      <c r="J156" s="86">
        <v>11.439703</v>
      </c>
      <c r="K156" s="86">
        <v>12.129216</v>
      </c>
      <c r="L156" s="86">
        <v>12.849171999999999</v>
      </c>
      <c r="M156" s="86">
        <v>13.607685999999999</v>
      </c>
      <c r="N156" s="86">
        <v>14.399099</v>
      </c>
      <c r="O156" s="86">
        <v>15.215636</v>
      </c>
      <c r="P156" s="86">
        <v>16.058968</v>
      </c>
      <c r="Q156" s="86">
        <v>16.932005</v>
      </c>
      <c r="R156" s="86">
        <v>17.841825</v>
      </c>
      <c r="S156" s="86">
        <v>18.795591000000002</v>
      </c>
      <c r="T156" s="86">
        <v>19.787966000000001</v>
      </c>
      <c r="U156" s="86">
        <v>20.814594</v>
      </c>
      <c r="V156" s="86">
        <v>21.883209000000001</v>
      </c>
      <c r="W156" s="86">
        <v>22.993046</v>
      </c>
      <c r="X156" s="86">
        <v>24.143795000000001</v>
      </c>
      <c r="Y156" s="86">
        <v>25.326315000000001</v>
      </c>
      <c r="Z156" s="86">
        <v>26.553705000000001</v>
      </c>
      <c r="AA156" s="86">
        <v>27.828382000000001</v>
      </c>
      <c r="AB156" s="86">
        <v>29.137466</v>
      </c>
      <c r="AC156" s="86">
        <v>30.485227999999999</v>
      </c>
      <c r="AD156" s="86">
        <v>31.866491</v>
      </c>
      <c r="AE156" s="86">
        <v>33.290646000000002</v>
      </c>
      <c r="AF156" s="86">
        <v>34.749248999999999</v>
      </c>
      <c r="AG156" s="86">
        <v>36.234721999999998</v>
      </c>
      <c r="AH156" s="86">
        <v>37.762047000000003</v>
      </c>
      <c r="AI156" s="86">
        <v>39.346504000000003</v>
      </c>
      <c r="AJ156" s="86">
        <v>40.971668000000001</v>
      </c>
      <c r="AK156" s="84">
        <f t="shared" si="2"/>
        <v>4.4962977629892213</v>
      </c>
    </row>
    <row r="157" spans="1:37" ht="15" hidden="1" customHeight="1" x14ac:dyDescent="0.45">
      <c r="A157" s="60" t="s">
        <v>578</v>
      </c>
      <c r="B157" s="82" t="s">
        <v>526</v>
      </c>
      <c r="C157" s="86">
        <v>32.623344000000003</v>
      </c>
      <c r="D157" s="86">
        <v>33.393250000000002</v>
      </c>
      <c r="E157" s="86">
        <v>34.255257</v>
      </c>
      <c r="F157" s="86">
        <v>35.199181000000003</v>
      </c>
      <c r="G157" s="86">
        <v>36.249946999999999</v>
      </c>
      <c r="H157" s="86">
        <v>37.342125000000003</v>
      </c>
      <c r="I157" s="86">
        <v>38.369132999999998</v>
      </c>
      <c r="J157" s="86">
        <v>39.364657999999999</v>
      </c>
      <c r="K157" s="86">
        <v>40.317588999999998</v>
      </c>
      <c r="L157" s="86">
        <v>41.248534999999997</v>
      </c>
      <c r="M157" s="86">
        <v>42.190047999999997</v>
      </c>
      <c r="N157" s="86">
        <v>43.165565000000001</v>
      </c>
      <c r="O157" s="86">
        <v>44.157950999999997</v>
      </c>
      <c r="P157" s="86">
        <v>45.160736</v>
      </c>
      <c r="Q157" s="86">
        <v>46.148220000000002</v>
      </c>
      <c r="R157" s="86">
        <v>47.133316000000001</v>
      </c>
      <c r="S157" s="86">
        <v>48.182361999999998</v>
      </c>
      <c r="T157" s="86">
        <v>49.265166999999998</v>
      </c>
      <c r="U157" s="86">
        <v>50.353119</v>
      </c>
      <c r="V157" s="86">
        <v>51.444755999999998</v>
      </c>
      <c r="W157" s="86">
        <v>52.559902000000001</v>
      </c>
      <c r="X157" s="86">
        <v>53.692047000000002</v>
      </c>
      <c r="Y157" s="86">
        <v>54.834460999999997</v>
      </c>
      <c r="Z157" s="86">
        <v>55.996811000000001</v>
      </c>
      <c r="AA157" s="86">
        <v>57.193092</v>
      </c>
      <c r="AB157" s="86">
        <v>58.420707999999998</v>
      </c>
      <c r="AC157" s="86">
        <v>59.669243000000002</v>
      </c>
      <c r="AD157" s="86">
        <v>60.932785000000003</v>
      </c>
      <c r="AE157" s="86">
        <v>62.213478000000002</v>
      </c>
      <c r="AF157" s="86">
        <v>63.518089000000003</v>
      </c>
      <c r="AG157" s="86">
        <v>64.812195000000003</v>
      </c>
      <c r="AH157" s="86">
        <v>66.112030000000004</v>
      </c>
      <c r="AI157" s="86">
        <v>67.406265000000005</v>
      </c>
      <c r="AJ157" s="86">
        <v>68.681128999999999</v>
      </c>
      <c r="AK157" s="84">
        <f t="shared" si="2"/>
        <v>1.1052755658647375</v>
      </c>
    </row>
    <row r="158" spans="1:37" ht="15" hidden="1" customHeight="1" x14ac:dyDescent="0.45">
      <c r="A158" s="60" t="s">
        <v>579</v>
      </c>
      <c r="B158" s="82" t="s">
        <v>498</v>
      </c>
      <c r="C158" s="86">
        <v>15.667789000000001</v>
      </c>
      <c r="D158" s="86">
        <v>16.037548000000001</v>
      </c>
      <c r="E158" s="86">
        <v>16.451537999999999</v>
      </c>
      <c r="F158" s="86">
        <v>16.904869000000001</v>
      </c>
      <c r="G158" s="86">
        <v>17.409513</v>
      </c>
      <c r="H158" s="86">
        <v>17.934048000000001</v>
      </c>
      <c r="I158" s="86">
        <v>18.42728</v>
      </c>
      <c r="J158" s="86">
        <v>18.905396</v>
      </c>
      <c r="K158" s="86">
        <v>19.363054000000002</v>
      </c>
      <c r="L158" s="86">
        <v>19.81015</v>
      </c>
      <c r="M158" s="86">
        <v>20.262325000000001</v>
      </c>
      <c r="N158" s="86">
        <v>20.730830999999998</v>
      </c>
      <c r="O158" s="86">
        <v>21.207438</v>
      </c>
      <c r="P158" s="86">
        <v>21.689036999999999</v>
      </c>
      <c r="Q158" s="86">
        <v>22.16329</v>
      </c>
      <c r="R158" s="86">
        <v>22.636396000000001</v>
      </c>
      <c r="S158" s="86">
        <v>23.140215000000001</v>
      </c>
      <c r="T158" s="86">
        <v>23.660246000000001</v>
      </c>
      <c r="U158" s="86">
        <v>24.182749000000001</v>
      </c>
      <c r="V158" s="86">
        <v>24.707021999999998</v>
      </c>
      <c r="W158" s="86">
        <v>25.242584000000001</v>
      </c>
      <c r="X158" s="86">
        <v>25.786311999999999</v>
      </c>
      <c r="Y158" s="86">
        <v>26.334972</v>
      </c>
      <c r="Z158" s="86">
        <v>26.893205999999999</v>
      </c>
      <c r="AA158" s="86">
        <v>27.467732999999999</v>
      </c>
      <c r="AB158" s="86">
        <v>28.057314000000002</v>
      </c>
      <c r="AC158" s="86">
        <v>28.656939000000001</v>
      </c>
      <c r="AD158" s="86">
        <v>29.263773</v>
      </c>
      <c r="AE158" s="86">
        <v>29.878841000000001</v>
      </c>
      <c r="AF158" s="86">
        <v>30.505398</v>
      </c>
      <c r="AG158" s="86">
        <v>31.126906999999999</v>
      </c>
      <c r="AH158" s="86">
        <v>31.751169000000001</v>
      </c>
      <c r="AI158" s="86">
        <v>32.372745999999999</v>
      </c>
      <c r="AJ158" s="86">
        <v>32.985016000000002</v>
      </c>
      <c r="AK158" s="84">
        <f t="shared" si="2"/>
        <v>1.1052757348212949</v>
      </c>
    </row>
    <row r="159" spans="1:37" ht="15" hidden="1" customHeight="1" x14ac:dyDescent="0.45">
      <c r="A159" s="60" t="s">
        <v>580</v>
      </c>
      <c r="B159" s="82" t="s">
        <v>500</v>
      </c>
      <c r="C159" s="86">
        <v>7.2973270000000001</v>
      </c>
      <c r="D159" s="86">
        <v>7.4695429999999998</v>
      </c>
      <c r="E159" s="86">
        <v>7.6623609999999998</v>
      </c>
      <c r="F159" s="86">
        <v>7.8735010000000001</v>
      </c>
      <c r="G159" s="86">
        <v>8.1085410000000007</v>
      </c>
      <c r="H159" s="86">
        <v>8.3528439999999993</v>
      </c>
      <c r="I159" s="86">
        <v>8.5825689999999994</v>
      </c>
      <c r="J159" s="86">
        <v>8.8052530000000004</v>
      </c>
      <c r="K159" s="86">
        <v>9.0184090000000001</v>
      </c>
      <c r="L159" s="86">
        <v>9.2266449999999995</v>
      </c>
      <c r="M159" s="86">
        <v>9.4372469999999993</v>
      </c>
      <c r="N159" s="86">
        <v>9.6554559999999992</v>
      </c>
      <c r="O159" s="86">
        <v>9.8774370000000005</v>
      </c>
      <c r="P159" s="86">
        <v>10.101744</v>
      </c>
      <c r="Q159" s="86">
        <v>10.322628</v>
      </c>
      <c r="R159" s="86">
        <v>10.542979000000001</v>
      </c>
      <c r="S159" s="86">
        <v>10.777634000000001</v>
      </c>
      <c r="T159" s="86">
        <v>11.01984</v>
      </c>
      <c r="U159" s="86">
        <v>11.263197999999999</v>
      </c>
      <c r="V159" s="86">
        <v>11.507379999999999</v>
      </c>
      <c r="W159" s="86">
        <v>11.756819999999999</v>
      </c>
      <c r="X159" s="86">
        <v>12.010063000000001</v>
      </c>
      <c r="Y159" s="86">
        <v>12.265603</v>
      </c>
      <c r="Z159" s="86">
        <v>12.525601999999999</v>
      </c>
      <c r="AA159" s="86">
        <v>12.793191</v>
      </c>
      <c r="AB159" s="86">
        <v>13.06779</v>
      </c>
      <c r="AC159" s="86">
        <v>13.347066999999999</v>
      </c>
      <c r="AD159" s="86">
        <v>13.629702999999999</v>
      </c>
      <c r="AE159" s="86">
        <v>13.916173000000001</v>
      </c>
      <c r="AF159" s="86">
        <v>14.207993999999999</v>
      </c>
      <c r="AG159" s="86">
        <v>14.497463</v>
      </c>
      <c r="AH159" s="86">
        <v>14.788217</v>
      </c>
      <c r="AI159" s="86">
        <v>15.077717</v>
      </c>
      <c r="AJ159" s="86">
        <v>15.362883999999999</v>
      </c>
      <c r="AK159" s="84">
        <f t="shared" si="2"/>
        <v>1.1052755344525464</v>
      </c>
    </row>
    <row r="160" spans="1:37" ht="15" hidden="1" customHeight="1" x14ac:dyDescent="0.45">
      <c r="A160" s="60" t="s">
        <v>581</v>
      </c>
      <c r="B160" s="82" t="s">
        <v>502</v>
      </c>
      <c r="C160" s="86">
        <v>9.6582260000000009</v>
      </c>
      <c r="D160" s="86">
        <v>9.8861600000000003</v>
      </c>
      <c r="E160" s="86">
        <v>10.141359</v>
      </c>
      <c r="F160" s="86">
        <v>10.420812</v>
      </c>
      <c r="G160" s="86">
        <v>10.731890999999999</v>
      </c>
      <c r="H160" s="86">
        <v>11.055235</v>
      </c>
      <c r="I160" s="86">
        <v>11.359282</v>
      </c>
      <c r="J160" s="86">
        <v>11.654012</v>
      </c>
      <c r="K160" s="86">
        <v>11.936128999999999</v>
      </c>
      <c r="L160" s="86">
        <v>12.211738</v>
      </c>
      <c r="M160" s="86">
        <v>12.490475</v>
      </c>
      <c r="N160" s="86">
        <v>12.77928</v>
      </c>
      <c r="O160" s="86">
        <v>13.073078000000001</v>
      </c>
      <c r="P160" s="86">
        <v>13.369954999999999</v>
      </c>
      <c r="Q160" s="86">
        <v>13.662304000000001</v>
      </c>
      <c r="R160" s="86">
        <v>13.953943000000001</v>
      </c>
      <c r="S160" s="86">
        <v>14.264516</v>
      </c>
      <c r="T160" s="86">
        <v>14.585084</v>
      </c>
      <c r="U160" s="86">
        <v>14.907173</v>
      </c>
      <c r="V160" s="86">
        <v>15.230356</v>
      </c>
      <c r="W160" s="86">
        <v>15.560497</v>
      </c>
      <c r="X160" s="86">
        <v>15.895673</v>
      </c>
      <c r="Y160" s="86">
        <v>16.233886999999999</v>
      </c>
      <c r="Z160" s="86">
        <v>16.578002999999999</v>
      </c>
      <c r="AA160" s="86">
        <v>16.932165000000001</v>
      </c>
      <c r="AB160" s="86">
        <v>17.295604999999998</v>
      </c>
      <c r="AC160" s="86">
        <v>17.665236</v>
      </c>
      <c r="AD160" s="86">
        <v>18.039311999999999</v>
      </c>
      <c r="AE160" s="86">
        <v>18.418465000000001</v>
      </c>
      <c r="AF160" s="86">
        <v>18.804697000000001</v>
      </c>
      <c r="AG160" s="86">
        <v>19.187819999999999</v>
      </c>
      <c r="AH160" s="86">
        <v>19.572638999999999</v>
      </c>
      <c r="AI160" s="86">
        <v>19.955801000000001</v>
      </c>
      <c r="AJ160" s="86">
        <v>20.333228999999999</v>
      </c>
      <c r="AK160" s="84">
        <f t="shared" si="2"/>
        <v>1.1052757514682301</v>
      </c>
    </row>
    <row r="161" spans="1:37" ht="15" hidden="1" customHeight="1" x14ac:dyDescent="0.45">
      <c r="A161" s="60" t="s">
        <v>582</v>
      </c>
      <c r="B161" s="79" t="s">
        <v>583</v>
      </c>
      <c r="C161" s="89">
        <v>1752.0273440000001</v>
      </c>
      <c r="D161" s="89">
        <v>1814.933716</v>
      </c>
      <c r="E161" s="89">
        <v>1881.1293949999999</v>
      </c>
      <c r="F161" s="89">
        <v>1948.3891599999999</v>
      </c>
      <c r="G161" s="89">
        <v>2012.5882570000001</v>
      </c>
      <c r="H161" s="89">
        <v>2076.765625</v>
      </c>
      <c r="I161" s="89">
        <v>2141.0654300000001</v>
      </c>
      <c r="J161" s="89">
        <v>2207.3347170000002</v>
      </c>
      <c r="K161" s="89">
        <v>2273.6547850000002</v>
      </c>
      <c r="L161" s="89">
        <v>2339.470703</v>
      </c>
      <c r="M161" s="89">
        <v>2407.908203</v>
      </c>
      <c r="N161" s="89">
        <v>2478.7485350000002</v>
      </c>
      <c r="O161" s="89">
        <v>2551.0173340000001</v>
      </c>
      <c r="P161" s="89">
        <v>2623.2531739999999</v>
      </c>
      <c r="Q161" s="89">
        <v>2696.75</v>
      </c>
      <c r="R161" s="89">
        <v>2770.6901859999998</v>
      </c>
      <c r="S161" s="89">
        <v>2847.0505370000001</v>
      </c>
      <c r="T161" s="89">
        <v>2925.4760740000002</v>
      </c>
      <c r="U161" s="89">
        <v>3004.4797359999998</v>
      </c>
      <c r="V161" s="89">
        <v>3084.1079100000002</v>
      </c>
      <c r="W161" s="89">
        <v>3164.4873050000001</v>
      </c>
      <c r="X161" s="89">
        <v>3246.2346189999998</v>
      </c>
      <c r="Y161" s="89">
        <v>3328.944336</v>
      </c>
      <c r="Z161" s="89">
        <v>3412.4970699999999</v>
      </c>
      <c r="AA161" s="89">
        <v>3499.321289</v>
      </c>
      <c r="AB161" s="89">
        <v>3587.4077149999998</v>
      </c>
      <c r="AC161" s="89">
        <v>3676.3625489999999</v>
      </c>
      <c r="AD161" s="89">
        <v>3765.80249</v>
      </c>
      <c r="AE161" s="89">
        <v>3855.7753910000001</v>
      </c>
      <c r="AF161" s="89">
        <v>3946.889404</v>
      </c>
      <c r="AG161" s="89">
        <v>4036.951172</v>
      </c>
      <c r="AH161" s="89">
        <v>4128.8427730000003</v>
      </c>
      <c r="AI161" s="89">
        <v>4222.3364259999998</v>
      </c>
      <c r="AJ161" s="89">
        <v>4315.8237300000001</v>
      </c>
      <c r="AK161" s="84">
        <f t="shared" si="2"/>
        <v>1.463331262939467</v>
      </c>
    </row>
    <row r="162" spans="1:37" ht="15.75" customHeight="1" x14ac:dyDescent="0.45">
      <c r="AK162" s="84"/>
    </row>
    <row r="163" spans="1:37" ht="15" hidden="1" customHeight="1" x14ac:dyDescent="0.45">
      <c r="B163" s="79" t="s">
        <v>584</v>
      </c>
      <c r="AK163" s="84" t="e">
        <f t="shared" ref="AK163:AK173" si="3">(AJ163-C163)/C163</f>
        <v>#DIV/0!</v>
      </c>
    </row>
    <row r="164" spans="1:37" ht="15" hidden="1" customHeight="1" x14ac:dyDescent="0.45">
      <c r="A164" s="60" t="s">
        <v>585</v>
      </c>
      <c r="B164" s="82" t="s">
        <v>586</v>
      </c>
      <c r="C164" s="85">
        <v>0.86</v>
      </c>
      <c r="D164" s="85">
        <v>0.93</v>
      </c>
      <c r="E164" s="85">
        <v>1</v>
      </c>
      <c r="F164" s="85">
        <v>0</v>
      </c>
      <c r="G164" s="85">
        <v>0</v>
      </c>
      <c r="H164" s="85">
        <v>0</v>
      </c>
      <c r="I164" s="85">
        <v>0</v>
      </c>
      <c r="J164" s="85">
        <v>0</v>
      </c>
      <c r="K164" s="85">
        <v>0</v>
      </c>
      <c r="L164" s="85">
        <v>0</v>
      </c>
      <c r="M164" s="85">
        <v>0</v>
      </c>
      <c r="N164" s="85">
        <v>0</v>
      </c>
      <c r="O164" s="85">
        <v>0</v>
      </c>
      <c r="P164" s="85">
        <v>0</v>
      </c>
      <c r="Q164" s="85">
        <v>0</v>
      </c>
      <c r="R164" s="85">
        <v>0</v>
      </c>
      <c r="S164" s="85">
        <v>0</v>
      </c>
      <c r="T164" s="85">
        <v>0</v>
      </c>
      <c r="U164" s="85">
        <v>0</v>
      </c>
      <c r="V164" s="85">
        <v>0</v>
      </c>
      <c r="W164" s="85">
        <v>0</v>
      </c>
      <c r="X164" s="85">
        <v>0</v>
      </c>
      <c r="Y164" s="85">
        <v>0</v>
      </c>
      <c r="Z164" s="85">
        <v>0</v>
      </c>
      <c r="AA164" s="85">
        <v>0</v>
      </c>
      <c r="AB164" s="85">
        <v>0</v>
      </c>
      <c r="AC164" s="85">
        <v>0</v>
      </c>
      <c r="AD164" s="85">
        <v>0</v>
      </c>
      <c r="AE164" s="85">
        <v>0</v>
      </c>
      <c r="AF164" s="85">
        <v>0</v>
      </c>
      <c r="AG164" s="85">
        <v>0</v>
      </c>
      <c r="AH164" s="85">
        <v>0</v>
      </c>
      <c r="AI164" s="85">
        <v>0</v>
      </c>
      <c r="AJ164" s="85">
        <v>0</v>
      </c>
      <c r="AK164" s="84">
        <f t="shared" si="3"/>
        <v>-1</v>
      </c>
    </row>
    <row r="165" spans="1:37" ht="15" hidden="1" customHeight="1" x14ac:dyDescent="0.45">
      <c r="A165" s="60" t="s">
        <v>587</v>
      </c>
      <c r="B165" s="82" t="s">
        <v>588</v>
      </c>
      <c r="C165" s="85">
        <v>0</v>
      </c>
      <c r="D165" s="85">
        <v>0</v>
      </c>
      <c r="E165" s="85">
        <v>0</v>
      </c>
      <c r="F165" s="85">
        <v>0.41699999999999998</v>
      </c>
      <c r="G165" s="85">
        <v>0.56299999999999994</v>
      </c>
      <c r="H165" s="85">
        <v>0.70799999999999996</v>
      </c>
      <c r="I165" s="85">
        <v>0.85399999999999998</v>
      </c>
      <c r="J165" s="85">
        <v>1</v>
      </c>
      <c r="K165" s="85">
        <v>0</v>
      </c>
      <c r="L165" s="85">
        <v>0</v>
      </c>
      <c r="M165" s="85">
        <v>0</v>
      </c>
      <c r="N165" s="85">
        <v>0</v>
      </c>
      <c r="O165" s="85">
        <v>0</v>
      </c>
      <c r="P165" s="85">
        <v>0</v>
      </c>
      <c r="Q165" s="85">
        <v>0</v>
      </c>
      <c r="R165" s="85">
        <v>0</v>
      </c>
      <c r="S165" s="85">
        <v>0</v>
      </c>
      <c r="T165" s="85">
        <v>0</v>
      </c>
      <c r="U165" s="85">
        <v>0</v>
      </c>
      <c r="V165" s="85">
        <v>0</v>
      </c>
      <c r="W165" s="85">
        <v>0</v>
      </c>
      <c r="X165" s="85">
        <v>0</v>
      </c>
      <c r="Y165" s="85">
        <v>0</v>
      </c>
      <c r="Z165" s="85">
        <v>0</v>
      </c>
      <c r="AA165" s="85">
        <v>0</v>
      </c>
      <c r="AB165" s="85">
        <v>0</v>
      </c>
      <c r="AC165" s="85">
        <v>0</v>
      </c>
      <c r="AD165" s="85">
        <v>0</v>
      </c>
      <c r="AE165" s="85">
        <v>0</v>
      </c>
      <c r="AF165" s="85">
        <v>0</v>
      </c>
      <c r="AG165" s="85">
        <v>0</v>
      </c>
      <c r="AH165" s="85">
        <v>0</v>
      </c>
      <c r="AI165" s="85">
        <v>0</v>
      </c>
      <c r="AJ165" s="85">
        <v>0</v>
      </c>
      <c r="AK165" s="84" t="e">
        <f t="shared" si="3"/>
        <v>#DIV/0!</v>
      </c>
    </row>
    <row r="166" spans="1:37" ht="15" hidden="1" customHeight="1" x14ac:dyDescent="0.45">
      <c r="A166" s="60" t="s">
        <v>589</v>
      </c>
      <c r="B166" s="82" t="s">
        <v>590</v>
      </c>
      <c r="C166" s="85">
        <v>0</v>
      </c>
      <c r="D166" s="85">
        <v>0</v>
      </c>
      <c r="E166" s="85">
        <v>0</v>
      </c>
      <c r="F166" s="85">
        <v>0</v>
      </c>
      <c r="G166" s="85">
        <v>0</v>
      </c>
      <c r="H166" s="85">
        <v>0</v>
      </c>
      <c r="I166" s="85">
        <v>0</v>
      </c>
      <c r="J166" s="85">
        <v>0</v>
      </c>
      <c r="K166" s="85">
        <v>0.5</v>
      </c>
      <c r="L166" s="85">
        <v>0.625</v>
      </c>
      <c r="M166" s="85">
        <v>0.75</v>
      </c>
      <c r="N166" s="85">
        <v>0.875</v>
      </c>
      <c r="O166" s="85">
        <v>1</v>
      </c>
      <c r="P166" s="85">
        <v>0</v>
      </c>
      <c r="Q166" s="85">
        <v>0</v>
      </c>
      <c r="R166" s="85">
        <v>0</v>
      </c>
      <c r="S166" s="85">
        <v>0</v>
      </c>
      <c r="T166" s="85">
        <v>0</v>
      </c>
      <c r="U166" s="85">
        <v>0</v>
      </c>
      <c r="V166" s="85">
        <v>0</v>
      </c>
      <c r="W166" s="85">
        <v>0</v>
      </c>
      <c r="X166" s="85">
        <v>0</v>
      </c>
      <c r="Y166" s="85">
        <v>0</v>
      </c>
      <c r="Z166" s="85">
        <v>0</v>
      </c>
      <c r="AA166" s="85">
        <v>0</v>
      </c>
      <c r="AB166" s="85">
        <v>0</v>
      </c>
      <c r="AC166" s="85">
        <v>0</v>
      </c>
      <c r="AD166" s="85">
        <v>0</v>
      </c>
      <c r="AE166" s="85">
        <v>0</v>
      </c>
      <c r="AF166" s="85">
        <v>0</v>
      </c>
      <c r="AG166" s="85">
        <v>0</v>
      </c>
      <c r="AH166" s="85">
        <v>0</v>
      </c>
      <c r="AI166" s="85">
        <v>0</v>
      </c>
      <c r="AJ166" s="85">
        <v>0</v>
      </c>
      <c r="AK166" s="84" t="e">
        <f t="shared" si="3"/>
        <v>#DIV/0!</v>
      </c>
    </row>
    <row r="167" spans="1:37" ht="15" hidden="1" customHeight="1" x14ac:dyDescent="0.45">
      <c r="A167" s="60" t="s">
        <v>591</v>
      </c>
      <c r="B167" s="82" t="s">
        <v>592</v>
      </c>
      <c r="C167" s="85">
        <v>0</v>
      </c>
      <c r="D167" s="85">
        <v>0</v>
      </c>
      <c r="E167" s="85">
        <v>0</v>
      </c>
      <c r="F167" s="85">
        <v>0</v>
      </c>
      <c r="G167" s="85">
        <v>0</v>
      </c>
      <c r="H167" s="85">
        <v>0</v>
      </c>
      <c r="I167" s="85">
        <v>0</v>
      </c>
      <c r="J167" s="85">
        <v>0</v>
      </c>
      <c r="K167" s="85">
        <v>0</v>
      </c>
      <c r="L167" s="85">
        <v>0</v>
      </c>
      <c r="M167" s="85">
        <v>0</v>
      </c>
      <c r="N167" s="85">
        <v>0</v>
      </c>
      <c r="O167" s="85">
        <v>0</v>
      </c>
      <c r="P167" s="85">
        <v>0.85699999999999998</v>
      </c>
      <c r="Q167" s="85">
        <v>0.89300000000000002</v>
      </c>
      <c r="R167" s="85">
        <v>0.92900000000000005</v>
      </c>
      <c r="S167" s="85">
        <v>0.96399999999999997</v>
      </c>
      <c r="T167" s="85">
        <v>1</v>
      </c>
      <c r="U167" s="85">
        <v>0</v>
      </c>
      <c r="V167" s="85">
        <v>0</v>
      </c>
      <c r="W167" s="85">
        <v>0</v>
      </c>
      <c r="X167" s="85">
        <v>0</v>
      </c>
      <c r="Y167" s="85">
        <v>0</v>
      </c>
      <c r="Z167" s="85">
        <v>0</v>
      </c>
      <c r="AA167" s="85">
        <v>0</v>
      </c>
      <c r="AB167" s="85">
        <v>0</v>
      </c>
      <c r="AC167" s="85">
        <v>0</v>
      </c>
      <c r="AD167" s="85">
        <v>0</v>
      </c>
      <c r="AE167" s="85">
        <v>0</v>
      </c>
      <c r="AF167" s="85">
        <v>0</v>
      </c>
      <c r="AG167" s="85">
        <v>0</v>
      </c>
      <c r="AH167" s="85">
        <v>0</v>
      </c>
      <c r="AI167" s="85">
        <v>0</v>
      </c>
      <c r="AJ167" s="85">
        <v>0</v>
      </c>
      <c r="AK167" s="84" t="e">
        <f t="shared" si="3"/>
        <v>#DIV/0!</v>
      </c>
    </row>
    <row r="168" spans="1:37" ht="15" hidden="1" customHeight="1" x14ac:dyDescent="0.45">
      <c r="A168" s="60" t="s">
        <v>593</v>
      </c>
      <c r="B168" s="82" t="s">
        <v>594</v>
      </c>
      <c r="C168" s="85">
        <v>0</v>
      </c>
      <c r="D168" s="85">
        <v>0</v>
      </c>
      <c r="E168" s="85">
        <v>0</v>
      </c>
      <c r="F168" s="85">
        <v>0</v>
      </c>
      <c r="G168" s="85">
        <v>0</v>
      </c>
      <c r="H168" s="85">
        <v>0</v>
      </c>
      <c r="I168" s="85">
        <v>0</v>
      </c>
      <c r="J168" s="85">
        <v>0</v>
      </c>
      <c r="K168" s="85">
        <v>0</v>
      </c>
      <c r="L168" s="85">
        <v>0</v>
      </c>
      <c r="M168" s="85">
        <v>0</v>
      </c>
      <c r="N168" s="85">
        <v>0</v>
      </c>
      <c r="O168" s="85">
        <v>0</v>
      </c>
      <c r="P168" s="85">
        <v>0</v>
      </c>
      <c r="Q168" s="85">
        <v>0</v>
      </c>
      <c r="R168" s="85">
        <v>0</v>
      </c>
      <c r="S168" s="85">
        <v>0</v>
      </c>
      <c r="T168" s="85">
        <v>0</v>
      </c>
      <c r="U168" s="85">
        <v>0.82399999999999995</v>
      </c>
      <c r="V168" s="85">
        <v>0.85899999999999999</v>
      </c>
      <c r="W168" s="85">
        <v>0.89400000000000002</v>
      </c>
      <c r="X168" s="85">
        <v>0.92900000000000005</v>
      </c>
      <c r="Y168" s="85">
        <v>0.96499999999999997</v>
      </c>
      <c r="Z168" s="85">
        <v>1</v>
      </c>
      <c r="AA168" s="85">
        <v>1</v>
      </c>
      <c r="AB168" s="85">
        <v>1</v>
      </c>
      <c r="AC168" s="85">
        <v>1</v>
      </c>
      <c r="AD168" s="85">
        <v>1</v>
      </c>
      <c r="AE168" s="85">
        <v>1</v>
      </c>
      <c r="AF168" s="85">
        <v>1</v>
      </c>
      <c r="AG168" s="85">
        <v>1</v>
      </c>
      <c r="AH168" s="85">
        <v>1</v>
      </c>
      <c r="AI168" s="85">
        <v>1</v>
      </c>
      <c r="AJ168" s="85">
        <v>1</v>
      </c>
      <c r="AK168" s="84" t="e">
        <f t="shared" si="3"/>
        <v>#DIV/0!</v>
      </c>
    </row>
    <row r="169" spans="1:37" ht="15" hidden="1" customHeight="1" x14ac:dyDescent="0.45">
      <c r="A169" s="60" t="s">
        <v>595</v>
      </c>
      <c r="B169" s="82" t="s">
        <v>596</v>
      </c>
      <c r="C169" s="85">
        <v>7.4999999999999993E-5</v>
      </c>
      <c r="D169" s="85">
        <v>7.4999999999999993E-5</v>
      </c>
      <c r="E169" s="85">
        <v>7.4999999999999993E-5</v>
      </c>
      <c r="F169" s="85">
        <v>7.4999999999999993E-5</v>
      </c>
      <c r="G169" s="85">
        <v>7.4999999999999993E-5</v>
      </c>
      <c r="H169" s="85">
        <v>7.4999999999999993E-5</v>
      </c>
      <c r="I169" s="85">
        <v>7.4999999999999993E-5</v>
      </c>
      <c r="J169" s="85">
        <v>7.4999999999999993E-5</v>
      </c>
      <c r="K169" s="85">
        <v>7.4999999999999993E-5</v>
      </c>
      <c r="L169" s="85">
        <v>7.4999999999999993E-5</v>
      </c>
      <c r="M169" s="85">
        <v>7.4999999999999993E-5</v>
      </c>
      <c r="N169" s="85">
        <v>7.4999999999999993E-5</v>
      </c>
      <c r="O169" s="85">
        <v>1.4100000000000001E-4</v>
      </c>
      <c r="P169" s="85">
        <v>2.0699999999999999E-4</v>
      </c>
      <c r="Q169" s="85">
        <v>3.2400000000000001E-4</v>
      </c>
      <c r="R169" s="85">
        <v>5.4100000000000003E-4</v>
      </c>
      <c r="S169" s="85">
        <v>8.2799999999999996E-4</v>
      </c>
      <c r="T169" s="85">
        <v>1.235E-3</v>
      </c>
      <c r="U169" s="85">
        <v>1.9139999999999999E-3</v>
      </c>
      <c r="V169" s="85">
        <v>3.0400000000000002E-3</v>
      </c>
      <c r="W169" s="85">
        <v>4.2770000000000004E-3</v>
      </c>
      <c r="X169" s="85">
        <v>6.4250000000000002E-3</v>
      </c>
      <c r="Y169" s="85">
        <v>9.5670000000000009E-3</v>
      </c>
      <c r="Z169" s="85">
        <v>1.3788999999999999E-2</v>
      </c>
      <c r="AA169" s="85">
        <v>1.9886000000000001E-2</v>
      </c>
      <c r="AB169" s="85">
        <v>2.9821E-2</v>
      </c>
      <c r="AC169" s="85">
        <v>4.2469E-2</v>
      </c>
      <c r="AD169" s="85">
        <v>5.7057999999999998E-2</v>
      </c>
      <c r="AE169" s="85">
        <v>8.1799999999999998E-2</v>
      </c>
      <c r="AF169" s="85">
        <v>0.109373</v>
      </c>
      <c r="AG169" s="85">
        <v>0.14768500000000001</v>
      </c>
      <c r="AH169" s="85">
        <v>0.20270199999999999</v>
      </c>
      <c r="AI169" s="85">
        <v>0.25794299999999998</v>
      </c>
      <c r="AJ169" s="85">
        <v>0.32362400000000002</v>
      </c>
      <c r="AK169" s="84">
        <f t="shared" si="3"/>
        <v>4313.9866666666676</v>
      </c>
    </row>
    <row r="170" spans="1:37" ht="15" hidden="1" customHeight="1" x14ac:dyDescent="0.45">
      <c r="A170" s="60" t="s">
        <v>597</v>
      </c>
      <c r="B170" s="82" t="s">
        <v>598</v>
      </c>
      <c r="C170" s="85">
        <v>7.4999999999999993E-5</v>
      </c>
      <c r="D170" s="85">
        <v>7.4999999999999993E-5</v>
      </c>
      <c r="E170" s="85">
        <v>7.4999999999999993E-5</v>
      </c>
      <c r="F170" s="85">
        <v>7.4999999999999993E-5</v>
      </c>
      <c r="G170" s="85">
        <v>7.4999999999999993E-5</v>
      </c>
      <c r="H170" s="85">
        <v>7.4999999999999993E-5</v>
      </c>
      <c r="I170" s="85">
        <v>7.4999999999999993E-5</v>
      </c>
      <c r="J170" s="85">
        <v>7.4999999999999993E-5</v>
      </c>
      <c r="K170" s="85">
        <v>7.3200000000000001E-4</v>
      </c>
      <c r="L170" s="85">
        <v>1.206E-3</v>
      </c>
      <c r="M170" s="85">
        <v>2.0669999999999998E-3</v>
      </c>
      <c r="N170" s="85">
        <v>3.3430000000000001E-3</v>
      </c>
      <c r="O170" s="85">
        <v>6.0179999999999999E-3</v>
      </c>
      <c r="P170" s="85">
        <v>8.6910000000000008E-3</v>
      </c>
      <c r="Q170" s="85">
        <v>1.3098E-2</v>
      </c>
      <c r="R170" s="85">
        <v>2.0709999999999999E-2</v>
      </c>
      <c r="S170" s="85">
        <v>3.0592999999999999E-2</v>
      </c>
      <c r="T170" s="85">
        <v>4.4149000000000001E-2</v>
      </c>
      <c r="U170" s="85">
        <v>6.5078999999999998E-2</v>
      </c>
      <c r="V170" s="85">
        <v>9.6518999999999994E-2</v>
      </c>
      <c r="W170" s="85">
        <v>0.130299</v>
      </c>
      <c r="X170" s="85">
        <v>0.180864</v>
      </c>
      <c r="Y170" s="85">
        <v>0.24442</v>
      </c>
      <c r="Z170" s="85">
        <v>0.31644699999999998</v>
      </c>
      <c r="AA170" s="85">
        <v>0.39895399999999998</v>
      </c>
      <c r="AB170" s="85">
        <v>0.49565799999999999</v>
      </c>
      <c r="AC170" s="85">
        <v>0.58388300000000004</v>
      </c>
      <c r="AD170" s="85">
        <v>0.65769500000000003</v>
      </c>
      <c r="AE170" s="85">
        <v>0.73577999999999999</v>
      </c>
      <c r="AF170" s="85">
        <v>0.79349800000000004</v>
      </c>
      <c r="AG170" s="85">
        <v>0.84363699999999997</v>
      </c>
      <c r="AH170" s="85">
        <v>0.88636199999999998</v>
      </c>
      <c r="AI170" s="85">
        <v>0.91451199999999999</v>
      </c>
      <c r="AJ170" s="85">
        <v>0.93648900000000002</v>
      </c>
      <c r="AK170" s="84">
        <f t="shared" si="3"/>
        <v>12485.52</v>
      </c>
    </row>
    <row r="171" spans="1:37" ht="15" hidden="1" customHeight="1" x14ac:dyDescent="0.45">
      <c r="A171" s="60" t="s">
        <v>599</v>
      </c>
      <c r="B171" s="82" t="s">
        <v>600</v>
      </c>
      <c r="C171" s="85">
        <v>7.4999999999999993E-5</v>
      </c>
      <c r="D171" s="85">
        <v>7.4999999999999993E-5</v>
      </c>
      <c r="E171" s="85">
        <v>7.4999999999999993E-5</v>
      </c>
      <c r="F171" s="85">
        <v>7.4999999999999993E-5</v>
      </c>
      <c r="G171" s="85">
        <v>7.4999999999999993E-5</v>
      </c>
      <c r="H171" s="85">
        <v>7.4999999999999993E-5</v>
      </c>
      <c r="I171" s="85">
        <v>7.4999999999999993E-5</v>
      </c>
      <c r="J171" s="85">
        <v>7.4999999999999993E-5</v>
      </c>
      <c r="K171" s="85">
        <v>7.4999999999999993E-5</v>
      </c>
      <c r="L171" s="85">
        <v>7.4999999999999993E-5</v>
      </c>
      <c r="M171" s="85">
        <v>7.4999999999999993E-5</v>
      </c>
      <c r="N171" s="85">
        <v>7.4999999999999993E-5</v>
      </c>
      <c r="O171" s="85">
        <v>7.4999999999999993E-5</v>
      </c>
      <c r="P171" s="85">
        <v>7.4999999999999993E-5</v>
      </c>
      <c r="Q171" s="85">
        <v>7.4999999999999993E-5</v>
      </c>
      <c r="R171" s="85">
        <v>7.4999999999999993E-5</v>
      </c>
      <c r="S171" s="85">
        <v>7.4999999999999993E-5</v>
      </c>
      <c r="T171" s="85">
        <v>7.4999999999999993E-5</v>
      </c>
      <c r="U171" s="85">
        <v>7.4999999999999993E-5</v>
      </c>
      <c r="V171" s="85">
        <v>7.4999999999999993E-5</v>
      </c>
      <c r="W171" s="85">
        <v>7.4999999999999993E-5</v>
      </c>
      <c r="X171" s="85">
        <v>7.4999999999999993E-5</v>
      </c>
      <c r="Y171" s="85">
        <v>7.4999999999999993E-5</v>
      </c>
      <c r="Z171" s="85">
        <v>7.4999999999999993E-5</v>
      </c>
      <c r="AA171" s="85">
        <v>7.4999999999999993E-5</v>
      </c>
      <c r="AB171" s="85">
        <v>7.4999999999999993E-5</v>
      </c>
      <c r="AC171" s="85">
        <v>7.4999999999999993E-5</v>
      </c>
      <c r="AD171" s="85">
        <v>7.4999999999999993E-5</v>
      </c>
      <c r="AE171" s="85">
        <v>7.4999999999999993E-5</v>
      </c>
      <c r="AF171" s="85">
        <v>7.4999999999999993E-5</v>
      </c>
      <c r="AG171" s="85">
        <v>7.4999999999999993E-5</v>
      </c>
      <c r="AH171" s="85">
        <v>7.4999999999999993E-5</v>
      </c>
      <c r="AI171" s="85">
        <v>7.4999999999999993E-5</v>
      </c>
      <c r="AJ171" s="85">
        <v>7.4999999999999993E-5</v>
      </c>
      <c r="AK171" s="84">
        <f t="shared" si="3"/>
        <v>0</v>
      </c>
    </row>
    <row r="172" spans="1:37" ht="15" hidden="1" customHeight="1" x14ac:dyDescent="0.45">
      <c r="A172" s="60" t="s">
        <v>601</v>
      </c>
      <c r="B172" s="82" t="s">
        <v>602</v>
      </c>
      <c r="C172" s="85">
        <v>7.4999999999999993E-5</v>
      </c>
      <c r="D172" s="85">
        <v>7.4999999999999993E-5</v>
      </c>
      <c r="E172" s="85">
        <v>7.4999999999999993E-5</v>
      </c>
      <c r="F172" s="85">
        <v>7.4999999999999993E-5</v>
      </c>
      <c r="G172" s="85">
        <v>7.4999999999999993E-5</v>
      </c>
      <c r="H172" s="85">
        <v>7.4999999999999993E-5</v>
      </c>
      <c r="I172" s="85">
        <v>7.4999999999999993E-5</v>
      </c>
      <c r="J172" s="85">
        <v>7.4999999999999993E-5</v>
      </c>
      <c r="K172" s="85">
        <v>7.4999999999999993E-5</v>
      </c>
      <c r="L172" s="85">
        <v>7.4999999999999993E-5</v>
      </c>
      <c r="M172" s="85">
        <v>7.4999999999999993E-5</v>
      </c>
      <c r="N172" s="85">
        <v>7.4999999999999993E-5</v>
      </c>
      <c r="O172" s="85">
        <v>7.4999999999999993E-5</v>
      </c>
      <c r="P172" s="85">
        <v>7.4999999999999993E-5</v>
      </c>
      <c r="Q172" s="85">
        <v>7.4999999999999993E-5</v>
      </c>
      <c r="R172" s="85">
        <v>7.4999999999999993E-5</v>
      </c>
      <c r="S172" s="85">
        <v>7.4999999999999993E-5</v>
      </c>
      <c r="T172" s="85">
        <v>7.4999999999999993E-5</v>
      </c>
      <c r="U172" s="85">
        <v>7.4999999999999993E-5</v>
      </c>
      <c r="V172" s="85">
        <v>7.4999999999999993E-5</v>
      </c>
      <c r="W172" s="85">
        <v>7.4999999999999993E-5</v>
      </c>
      <c r="X172" s="85">
        <v>7.4999999999999993E-5</v>
      </c>
      <c r="Y172" s="85">
        <v>7.4999999999999993E-5</v>
      </c>
      <c r="Z172" s="85">
        <v>7.4999999999999993E-5</v>
      </c>
      <c r="AA172" s="85">
        <v>7.4999999999999993E-5</v>
      </c>
      <c r="AB172" s="85">
        <v>7.4999999999999993E-5</v>
      </c>
      <c r="AC172" s="85">
        <v>7.4999999999999993E-5</v>
      </c>
      <c r="AD172" s="85">
        <v>7.4999999999999993E-5</v>
      </c>
      <c r="AE172" s="85">
        <v>7.4999999999999993E-5</v>
      </c>
      <c r="AF172" s="85">
        <v>7.4999999999999993E-5</v>
      </c>
      <c r="AG172" s="85">
        <v>7.4999999999999993E-5</v>
      </c>
      <c r="AH172" s="85">
        <v>7.4999999999999993E-5</v>
      </c>
      <c r="AI172" s="85">
        <v>7.4999999999999993E-5</v>
      </c>
      <c r="AJ172" s="85">
        <v>7.4999999999999993E-5</v>
      </c>
      <c r="AK172" s="84">
        <f t="shared" si="3"/>
        <v>0</v>
      </c>
    </row>
    <row r="173" spans="1:37" ht="15.75" hidden="1" customHeight="1" x14ac:dyDescent="0.45">
      <c r="AK173" s="84" t="e">
        <f t="shared" si="3"/>
        <v>#DIV/0!</v>
      </c>
    </row>
    <row r="174" spans="1:37" ht="15" customHeight="1" x14ac:dyDescent="0.45">
      <c r="B174" s="79" t="s">
        <v>603</v>
      </c>
      <c r="AK174" s="84"/>
    </row>
    <row r="175" spans="1:37" ht="15" customHeight="1" x14ac:dyDescent="0.45">
      <c r="B175" s="79" t="s">
        <v>604</v>
      </c>
      <c r="AK175" s="84"/>
    </row>
    <row r="176" spans="1:37" ht="15" hidden="1" customHeight="1" x14ac:dyDescent="0.45">
      <c r="A176" s="60" t="s">
        <v>605</v>
      </c>
      <c r="B176" s="82" t="s">
        <v>498</v>
      </c>
      <c r="C176" s="83">
        <v>76.983894000000006</v>
      </c>
      <c r="D176" s="83">
        <v>77.917090999999999</v>
      </c>
      <c r="E176" s="83">
        <v>78.050338999999994</v>
      </c>
      <c r="F176" s="83">
        <v>78.051865000000006</v>
      </c>
      <c r="G176" s="83">
        <v>78.718902999999997</v>
      </c>
      <c r="H176" s="83">
        <v>79.381377999999998</v>
      </c>
      <c r="I176" s="83">
        <v>80.048409000000007</v>
      </c>
      <c r="J176" s="83">
        <v>80.715462000000002</v>
      </c>
      <c r="K176" s="83">
        <v>80.716453999999999</v>
      </c>
      <c r="L176" s="83">
        <v>81.859375</v>
      </c>
      <c r="M176" s="83">
        <v>83.002883999999995</v>
      </c>
      <c r="N176" s="83">
        <v>84.147018000000003</v>
      </c>
      <c r="O176" s="83">
        <v>85.293532999999996</v>
      </c>
      <c r="P176" s="83">
        <v>85.296333000000004</v>
      </c>
      <c r="Q176" s="83">
        <v>85.687270999999996</v>
      </c>
      <c r="R176" s="83">
        <v>86.083472999999998</v>
      </c>
      <c r="S176" s="83">
        <v>86.472733000000005</v>
      </c>
      <c r="T176" s="83">
        <v>86.878699999999995</v>
      </c>
      <c r="U176" s="83">
        <v>86.919257999999999</v>
      </c>
      <c r="V176" s="83">
        <v>87.424484000000007</v>
      </c>
      <c r="W176" s="83">
        <v>87.933723000000001</v>
      </c>
      <c r="X176" s="83">
        <v>88.471969999999999</v>
      </c>
      <c r="Y176" s="83">
        <v>89.046745000000001</v>
      </c>
      <c r="Z176" s="83">
        <v>89.625579999999999</v>
      </c>
      <c r="AA176" s="83">
        <v>89.774437000000006</v>
      </c>
      <c r="AB176" s="83">
        <v>89.959534000000005</v>
      </c>
      <c r="AC176" s="83">
        <v>90.142052000000007</v>
      </c>
      <c r="AD176" s="83">
        <v>90.310012999999998</v>
      </c>
      <c r="AE176" s="83">
        <v>90.523116999999999</v>
      </c>
      <c r="AF176" s="83">
        <v>90.716003000000001</v>
      </c>
      <c r="AG176" s="83">
        <v>90.938239999999993</v>
      </c>
      <c r="AH176" s="83">
        <v>91.212761</v>
      </c>
      <c r="AI176" s="83">
        <v>91.465958000000001</v>
      </c>
      <c r="AJ176" s="83">
        <v>91.749495999999994</v>
      </c>
      <c r="AK176" s="84">
        <f t="shared" ref="AK176:AK179" si="4">(AJ176-C176)/C176</f>
        <v>0.19180118376448957</v>
      </c>
    </row>
    <row r="177" spans="1:37" ht="15" hidden="1" customHeight="1" x14ac:dyDescent="0.45">
      <c r="A177" s="60" t="s">
        <v>606</v>
      </c>
      <c r="B177" s="82" t="s">
        <v>500</v>
      </c>
      <c r="C177" s="83">
        <v>75.134986999999995</v>
      </c>
      <c r="D177" s="83">
        <v>76.045760999999999</v>
      </c>
      <c r="E177" s="83">
        <v>76.175811999999993</v>
      </c>
      <c r="F177" s="83">
        <v>76.177299000000005</v>
      </c>
      <c r="G177" s="83">
        <v>76.828322999999997</v>
      </c>
      <c r="H177" s="83">
        <v>77.474875999999995</v>
      </c>
      <c r="I177" s="83">
        <v>78.125907999999995</v>
      </c>
      <c r="J177" s="83">
        <v>78.776923999999994</v>
      </c>
      <c r="K177" s="83">
        <v>78.777901</v>
      </c>
      <c r="L177" s="83">
        <v>79.893371999999999</v>
      </c>
      <c r="M177" s="83">
        <v>81.009415000000004</v>
      </c>
      <c r="N177" s="83">
        <v>82.126075999999998</v>
      </c>
      <c r="O177" s="83">
        <v>83.245063999999999</v>
      </c>
      <c r="P177" s="83">
        <v>83.247787000000002</v>
      </c>
      <c r="Q177" s="83">
        <v>83.629333000000003</v>
      </c>
      <c r="R177" s="83">
        <v>84.016013999999998</v>
      </c>
      <c r="S177" s="83">
        <v>84.395920000000004</v>
      </c>
      <c r="T177" s="83">
        <v>84.792145000000005</v>
      </c>
      <c r="U177" s="83">
        <v>84.831733999999997</v>
      </c>
      <c r="V177" s="83">
        <v>85.324821</v>
      </c>
      <c r="W177" s="83">
        <v>85.821831000000003</v>
      </c>
      <c r="X177" s="83">
        <v>86.347160000000002</v>
      </c>
      <c r="Y177" s="83">
        <v>86.908126999999993</v>
      </c>
      <c r="Z177" s="83">
        <v>87.473061000000001</v>
      </c>
      <c r="AA177" s="83">
        <v>87.618331999999995</v>
      </c>
      <c r="AB177" s="83">
        <v>87.798996000000002</v>
      </c>
      <c r="AC177" s="83">
        <v>87.977126999999996</v>
      </c>
      <c r="AD177" s="83">
        <v>88.141045000000005</v>
      </c>
      <c r="AE177" s="83">
        <v>88.349045000000004</v>
      </c>
      <c r="AF177" s="83">
        <v>88.537284999999997</v>
      </c>
      <c r="AG177" s="83">
        <v>88.754188999999997</v>
      </c>
      <c r="AH177" s="83">
        <v>89.022118000000006</v>
      </c>
      <c r="AI177" s="83">
        <v>89.269233999999997</v>
      </c>
      <c r="AJ177" s="83">
        <v>89.545958999999996</v>
      </c>
      <c r="AK177" s="84">
        <f t="shared" si="4"/>
        <v>0.19180108462652695</v>
      </c>
    </row>
    <row r="178" spans="1:37" ht="15" hidden="1" customHeight="1" x14ac:dyDescent="0.45">
      <c r="A178" s="60" t="s">
        <v>607</v>
      </c>
      <c r="B178" s="82" t="s">
        <v>502</v>
      </c>
      <c r="C178" s="83">
        <v>49.160015000000001</v>
      </c>
      <c r="D178" s="83">
        <v>49.755920000000003</v>
      </c>
      <c r="E178" s="83">
        <v>49.841014999999999</v>
      </c>
      <c r="F178" s="83">
        <v>49.841991</v>
      </c>
      <c r="G178" s="83">
        <v>50.267947999999997</v>
      </c>
      <c r="H178" s="83">
        <v>50.690989999999999</v>
      </c>
      <c r="I178" s="83">
        <v>51.116947000000003</v>
      </c>
      <c r="J178" s="83">
        <v>51.542895999999999</v>
      </c>
      <c r="K178" s="83">
        <v>51.543532999999996</v>
      </c>
      <c r="L178" s="83">
        <v>52.273375999999999</v>
      </c>
      <c r="M178" s="83">
        <v>53.003593000000002</v>
      </c>
      <c r="N178" s="83">
        <v>53.734211000000002</v>
      </c>
      <c r="O178" s="83">
        <v>54.466351000000003</v>
      </c>
      <c r="P178" s="83">
        <v>54.468136000000001</v>
      </c>
      <c r="Q178" s="83">
        <v>54.717773000000001</v>
      </c>
      <c r="R178" s="83">
        <v>54.970776000000001</v>
      </c>
      <c r="S178" s="83">
        <v>55.219349000000001</v>
      </c>
      <c r="T178" s="83">
        <v>55.478591999999999</v>
      </c>
      <c r="U178" s="83">
        <v>55.504489999999997</v>
      </c>
      <c r="V178" s="83">
        <v>55.827117999999999</v>
      </c>
      <c r="W178" s="83">
        <v>56.152306000000003</v>
      </c>
      <c r="X178" s="83">
        <v>56.496017000000002</v>
      </c>
      <c r="Y178" s="83">
        <v>56.863052000000003</v>
      </c>
      <c r="Z178" s="83">
        <v>57.232680999999999</v>
      </c>
      <c r="AA178" s="83">
        <v>57.327736000000002</v>
      </c>
      <c r="AB178" s="83">
        <v>57.445945999999999</v>
      </c>
      <c r="AC178" s="83">
        <v>57.562488999999999</v>
      </c>
      <c r="AD178" s="83">
        <v>57.669739</v>
      </c>
      <c r="AE178" s="83">
        <v>57.805832000000002</v>
      </c>
      <c r="AF178" s="83">
        <v>57.929001</v>
      </c>
      <c r="AG178" s="83">
        <v>58.070911000000002</v>
      </c>
      <c r="AH178" s="83">
        <v>58.246215999999997</v>
      </c>
      <c r="AI178" s="83">
        <v>58.407905999999997</v>
      </c>
      <c r="AJ178" s="83">
        <v>58.588959000000003</v>
      </c>
      <c r="AK178" s="84">
        <f t="shared" si="4"/>
        <v>0.19180108061399087</v>
      </c>
    </row>
    <row r="179" spans="1:37" ht="15" customHeight="1" x14ac:dyDescent="0.45">
      <c r="A179" s="60" t="s">
        <v>608</v>
      </c>
      <c r="B179" s="82" t="s">
        <v>609</v>
      </c>
      <c r="C179" s="83">
        <v>72.672828999999993</v>
      </c>
      <c r="D179" s="83">
        <v>73.635513000000003</v>
      </c>
      <c r="E179" s="83">
        <v>73.842620999999994</v>
      </c>
      <c r="F179" s="83">
        <v>73.923462000000001</v>
      </c>
      <c r="G179" s="83">
        <v>74.633422999999993</v>
      </c>
      <c r="H179" s="83">
        <v>75.338631000000007</v>
      </c>
      <c r="I179" s="83">
        <v>76.047836000000004</v>
      </c>
      <c r="J179" s="83">
        <v>76.75676</v>
      </c>
      <c r="K179" s="83">
        <v>76.831406000000001</v>
      </c>
      <c r="L179" s="83">
        <v>77.992560999999995</v>
      </c>
      <c r="M179" s="83">
        <v>79.154769999999999</v>
      </c>
      <c r="N179" s="83">
        <v>80.318213999999998</v>
      </c>
      <c r="O179" s="83">
        <v>81.484336999999996</v>
      </c>
      <c r="P179" s="83">
        <v>81.557327000000001</v>
      </c>
      <c r="Q179" s="83">
        <v>82.000366</v>
      </c>
      <c r="R179" s="83">
        <v>82.447693000000001</v>
      </c>
      <c r="S179" s="83">
        <v>82.887634000000006</v>
      </c>
      <c r="T179" s="83">
        <v>83.342872999999997</v>
      </c>
      <c r="U179" s="83">
        <v>83.446601999999999</v>
      </c>
      <c r="V179" s="83">
        <v>83.995543999999995</v>
      </c>
      <c r="W179" s="83">
        <v>84.547813000000005</v>
      </c>
      <c r="X179" s="83">
        <v>85.127502000000007</v>
      </c>
      <c r="Y179" s="83">
        <v>85.741889999999998</v>
      </c>
      <c r="Z179" s="83">
        <v>86.359802000000002</v>
      </c>
      <c r="AA179" s="83">
        <v>86.557486999999995</v>
      </c>
      <c r="AB179" s="83">
        <v>86.789116000000007</v>
      </c>
      <c r="AC179" s="83">
        <v>87.017257999999998</v>
      </c>
      <c r="AD179" s="83">
        <v>87.230354000000005</v>
      </c>
      <c r="AE179" s="83">
        <v>87.486107000000004</v>
      </c>
      <c r="AF179" s="83">
        <v>87.721412999999998</v>
      </c>
      <c r="AG179" s="83">
        <v>87.984145999999996</v>
      </c>
      <c r="AH179" s="83">
        <v>88.296638000000002</v>
      </c>
      <c r="AI179" s="83">
        <v>88.587615999999997</v>
      </c>
      <c r="AJ179" s="83">
        <v>88.907043000000002</v>
      </c>
      <c r="AK179" s="84">
        <f t="shared" si="4"/>
        <v>0.22338767078958782</v>
      </c>
    </row>
    <row r="180" spans="1:37" ht="15" customHeight="1" x14ac:dyDescent="0.45">
      <c r="B180" s="79" t="s">
        <v>610</v>
      </c>
      <c r="AK180" s="84"/>
    </row>
    <row r="181" spans="1:37" ht="15" hidden="1" customHeight="1" x14ac:dyDescent="0.45">
      <c r="A181" s="60" t="s">
        <v>611</v>
      </c>
      <c r="B181" s="82" t="s">
        <v>498</v>
      </c>
      <c r="C181" s="83">
        <v>74.103470000000002</v>
      </c>
      <c r="D181" s="83">
        <v>74.376639999999995</v>
      </c>
      <c r="E181" s="83">
        <v>74.641022000000007</v>
      </c>
      <c r="F181" s="83">
        <v>74.90258</v>
      </c>
      <c r="G181" s="83">
        <v>75.153717</v>
      </c>
      <c r="H181" s="83">
        <v>75.405899000000005</v>
      </c>
      <c r="I181" s="83">
        <v>75.674721000000005</v>
      </c>
      <c r="J181" s="83">
        <v>75.952560000000005</v>
      </c>
      <c r="K181" s="83">
        <v>76.227692000000005</v>
      </c>
      <c r="L181" s="83">
        <v>76.538535999999993</v>
      </c>
      <c r="M181" s="83">
        <v>76.889747999999997</v>
      </c>
      <c r="N181" s="83">
        <v>77.273643000000007</v>
      </c>
      <c r="O181" s="83">
        <v>77.686035000000004</v>
      </c>
      <c r="P181" s="83">
        <v>78.092140000000001</v>
      </c>
      <c r="Q181" s="83">
        <v>78.501571999999996</v>
      </c>
      <c r="R181" s="83">
        <v>78.920952</v>
      </c>
      <c r="S181" s="83">
        <v>79.347054</v>
      </c>
      <c r="T181" s="83">
        <v>79.779510000000002</v>
      </c>
      <c r="U181" s="83">
        <v>80.217224000000002</v>
      </c>
      <c r="V181" s="83">
        <v>80.654410999999996</v>
      </c>
      <c r="W181" s="83">
        <v>81.104309000000001</v>
      </c>
      <c r="X181" s="83">
        <v>81.567802</v>
      </c>
      <c r="Y181" s="83">
        <v>82.045074</v>
      </c>
      <c r="Z181" s="83">
        <v>82.530777</v>
      </c>
      <c r="AA181" s="83">
        <v>83.003624000000002</v>
      </c>
      <c r="AB181" s="83">
        <v>83.462188999999995</v>
      </c>
      <c r="AC181" s="83">
        <v>83.906631000000004</v>
      </c>
      <c r="AD181" s="83">
        <v>84.330635000000001</v>
      </c>
      <c r="AE181" s="83">
        <v>84.743042000000003</v>
      </c>
      <c r="AF181" s="83">
        <v>85.138962000000006</v>
      </c>
      <c r="AG181" s="83">
        <v>85.529555999999999</v>
      </c>
      <c r="AH181" s="83">
        <v>85.913452000000007</v>
      </c>
      <c r="AI181" s="83">
        <v>86.293036999999998</v>
      </c>
      <c r="AJ181" s="83">
        <v>86.672272000000007</v>
      </c>
      <c r="AK181" s="84">
        <f t="shared" ref="AK181:AK184" si="5">(AJ181-C181)/C181</f>
        <v>0.16961151751733089</v>
      </c>
    </row>
    <row r="182" spans="1:37" ht="15" hidden="1" customHeight="1" x14ac:dyDescent="0.45">
      <c r="A182" s="60" t="s">
        <v>612</v>
      </c>
      <c r="B182" s="82" t="s">
        <v>500</v>
      </c>
      <c r="C182" s="83">
        <v>71.940146999999996</v>
      </c>
      <c r="D182" s="83">
        <v>72.224174000000005</v>
      </c>
      <c r="E182" s="83">
        <v>72.539116000000007</v>
      </c>
      <c r="F182" s="83">
        <v>72.827995000000001</v>
      </c>
      <c r="G182" s="83">
        <v>73.142753999999996</v>
      </c>
      <c r="H182" s="83">
        <v>73.475173999999996</v>
      </c>
      <c r="I182" s="83">
        <v>73.767273000000003</v>
      </c>
      <c r="J182" s="83">
        <v>74.108436999999995</v>
      </c>
      <c r="K182" s="83">
        <v>74.435492999999994</v>
      </c>
      <c r="L182" s="83">
        <v>74.839118999999997</v>
      </c>
      <c r="M182" s="83">
        <v>75.222892999999999</v>
      </c>
      <c r="N182" s="83">
        <v>75.674484000000007</v>
      </c>
      <c r="O182" s="83">
        <v>76.157471000000001</v>
      </c>
      <c r="P182" s="83">
        <v>76.599693000000002</v>
      </c>
      <c r="Q182" s="83">
        <v>76.995033000000006</v>
      </c>
      <c r="R182" s="83">
        <v>77.403960999999995</v>
      </c>
      <c r="S182" s="83">
        <v>77.835257999999996</v>
      </c>
      <c r="T182" s="83">
        <v>78.218208000000004</v>
      </c>
      <c r="U182" s="83">
        <v>78.637069999999994</v>
      </c>
      <c r="V182" s="83">
        <v>79.078461000000004</v>
      </c>
      <c r="W182" s="83">
        <v>79.500641000000002</v>
      </c>
      <c r="X182" s="83">
        <v>79.910576000000006</v>
      </c>
      <c r="Y182" s="83">
        <v>80.342751000000007</v>
      </c>
      <c r="Z182" s="83">
        <v>80.775420999999994</v>
      </c>
      <c r="AA182" s="83">
        <v>81.201369999999997</v>
      </c>
      <c r="AB182" s="83">
        <v>81.656165999999999</v>
      </c>
      <c r="AC182" s="83">
        <v>82.075828999999999</v>
      </c>
      <c r="AD182" s="83">
        <v>82.487685999999997</v>
      </c>
      <c r="AE182" s="83">
        <v>82.913651000000002</v>
      </c>
      <c r="AF182" s="83">
        <v>83.371521000000001</v>
      </c>
      <c r="AG182" s="83">
        <v>83.837753000000006</v>
      </c>
      <c r="AH182" s="83">
        <v>84.327393000000001</v>
      </c>
      <c r="AI182" s="83">
        <v>84.769347999999994</v>
      </c>
      <c r="AJ182" s="83">
        <v>85.192115999999999</v>
      </c>
      <c r="AK182" s="84">
        <f t="shared" si="5"/>
        <v>0.18420825578796779</v>
      </c>
    </row>
    <row r="183" spans="1:37" ht="15" hidden="1" customHeight="1" x14ac:dyDescent="0.45">
      <c r="A183" s="60" t="s">
        <v>613</v>
      </c>
      <c r="B183" s="82" t="s">
        <v>502</v>
      </c>
      <c r="C183" s="83">
        <v>48.898674</v>
      </c>
      <c r="D183" s="83">
        <v>49.028851000000003</v>
      </c>
      <c r="E183" s="83">
        <v>49.146872999999999</v>
      </c>
      <c r="F183" s="83">
        <v>49.271214000000001</v>
      </c>
      <c r="G183" s="83">
        <v>49.411406999999997</v>
      </c>
      <c r="H183" s="83">
        <v>49.570914999999999</v>
      </c>
      <c r="I183" s="83">
        <v>49.758113999999999</v>
      </c>
      <c r="J183" s="83">
        <v>49.942928000000002</v>
      </c>
      <c r="K183" s="83">
        <v>50.108376</v>
      </c>
      <c r="L183" s="83">
        <v>50.296173000000003</v>
      </c>
      <c r="M183" s="83">
        <v>50.509749999999997</v>
      </c>
      <c r="N183" s="83">
        <v>50.727631000000002</v>
      </c>
      <c r="O183" s="83">
        <v>50.961207999999999</v>
      </c>
      <c r="P183" s="83">
        <v>51.200530999999998</v>
      </c>
      <c r="Q183" s="83">
        <v>51.461486999999998</v>
      </c>
      <c r="R183" s="83">
        <v>51.740067000000003</v>
      </c>
      <c r="S183" s="83">
        <v>52.032046999999999</v>
      </c>
      <c r="T183" s="83">
        <v>52.319698000000002</v>
      </c>
      <c r="U183" s="83">
        <v>52.596255999999997</v>
      </c>
      <c r="V183" s="83">
        <v>52.881782999999999</v>
      </c>
      <c r="W183" s="83">
        <v>53.177264999999998</v>
      </c>
      <c r="X183" s="83">
        <v>53.473582999999998</v>
      </c>
      <c r="Y183" s="83">
        <v>53.780375999999997</v>
      </c>
      <c r="Z183" s="83">
        <v>54.100876</v>
      </c>
      <c r="AA183" s="83">
        <v>54.421515999999997</v>
      </c>
      <c r="AB183" s="83">
        <v>54.747345000000003</v>
      </c>
      <c r="AC183" s="83">
        <v>55.077052999999999</v>
      </c>
      <c r="AD183" s="83">
        <v>55.398071000000002</v>
      </c>
      <c r="AE183" s="83">
        <v>55.728043</v>
      </c>
      <c r="AF183" s="83">
        <v>56.056595000000002</v>
      </c>
      <c r="AG183" s="83">
        <v>56.373783000000003</v>
      </c>
      <c r="AH183" s="83">
        <v>56.730606000000002</v>
      </c>
      <c r="AI183" s="83">
        <v>57.099696999999999</v>
      </c>
      <c r="AJ183" s="83">
        <v>57.460537000000002</v>
      </c>
      <c r="AK183" s="84">
        <f t="shared" si="5"/>
        <v>0.17509397085082518</v>
      </c>
    </row>
    <row r="184" spans="1:37" ht="15" customHeight="1" x14ac:dyDescent="0.45">
      <c r="A184" s="60" t="s">
        <v>614</v>
      </c>
      <c r="B184" s="82" t="s">
        <v>609</v>
      </c>
      <c r="C184" s="83">
        <v>68.402602999999999</v>
      </c>
      <c r="D184" s="83">
        <v>68.732192999999995</v>
      </c>
      <c r="E184" s="83">
        <v>69.062111000000002</v>
      </c>
      <c r="F184" s="83">
        <v>69.384827000000001</v>
      </c>
      <c r="G184" s="83">
        <v>69.710151999999994</v>
      </c>
      <c r="H184" s="83">
        <v>70.043471999999994</v>
      </c>
      <c r="I184" s="83">
        <v>70.380814000000001</v>
      </c>
      <c r="J184" s="83">
        <v>70.734665000000007</v>
      </c>
      <c r="K184" s="83">
        <v>71.079346000000001</v>
      </c>
      <c r="L184" s="83">
        <v>71.468315000000004</v>
      </c>
      <c r="M184" s="83">
        <v>71.879920999999996</v>
      </c>
      <c r="N184" s="83">
        <v>72.329200999999998</v>
      </c>
      <c r="O184" s="83">
        <v>72.806061</v>
      </c>
      <c r="P184" s="83">
        <v>73.269019999999998</v>
      </c>
      <c r="Q184" s="83">
        <v>73.724204999999998</v>
      </c>
      <c r="R184" s="83">
        <v>74.190994000000003</v>
      </c>
      <c r="S184" s="83">
        <v>74.669257999999999</v>
      </c>
      <c r="T184" s="83">
        <v>75.136512999999994</v>
      </c>
      <c r="U184" s="83">
        <v>75.614670000000004</v>
      </c>
      <c r="V184" s="83">
        <v>76.099602000000004</v>
      </c>
      <c r="W184" s="83">
        <v>76.587378999999999</v>
      </c>
      <c r="X184" s="83">
        <v>77.079155</v>
      </c>
      <c r="Y184" s="83">
        <v>77.586296000000004</v>
      </c>
      <c r="Z184" s="83">
        <v>78.099670000000003</v>
      </c>
      <c r="AA184" s="83">
        <v>78.597785999999999</v>
      </c>
      <c r="AB184" s="83">
        <v>79.095817999999994</v>
      </c>
      <c r="AC184" s="83">
        <v>79.574516000000003</v>
      </c>
      <c r="AD184" s="83">
        <v>80.036766</v>
      </c>
      <c r="AE184" s="83">
        <v>80.496498000000003</v>
      </c>
      <c r="AF184" s="83">
        <v>80.955223000000004</v>
      </c>
      <c r="AG184" s="83">
        <v>81.4114</v>
      </c>
      <c r="AH184" s="83">
        <v>81.874283000000005</v>
      </c>
      <c r="AI184" s="83">
        <v>82.320076</v>
      </c>
      <c r="AJ184" s="83">
        <v>82.757705999999999</v>
      </c>
      <c r="AK184" s="84">
        <f t="shared" si="5"/>
        <v>0.20986194048784956</v>
      </c>
    </row>
    <row r="185" spans="1:37" ht="15.75" customHeight="1" x14ac:dyDescent="0.45">
      <c r="AK185" s="84"/>
    </row>
    <row r="186" spans="1:37" ht="15" customHeight="1" x14ac:dyDescent="0.45">
      <c r="B186" s="79" t="s">
        <v>615</v>
      </c>
      <c r="AK186" s="84"/>
    </row>
    <row r="187" spans="1:37" ht="15" customHeight="1" x14ac:dyDescent="0.45">
      <c r="B187" s="79" t="s">
        <v>616</v>
      </c>
      <c r="AK187" s="84"/>
    </row>
    <row r="188" spans="1:37" ht="15" customHeight="1" x14ac:dyDescent="0.45">
      <c r="A188" s="60" t="s">
        <v>617</v>
      </c>
      <c r="B188" s="82" t="s">
        <v>410</v>
      </c>
      <c r="C188" s="86">
        <v>240.13859270231333</v>
      </c>
      <c r="D188" s="86">
        <v>242.02281861007341</v>
      </c>
      <c r="E188" s="86">
        <v>245.66864137668259</v>
      </c>
      <c r="F188" s="86">
        <v>248.8458394501674</v>
      </c>
      <c r="G188" s="86">
        <v>251.25974680704687</v>
      </c>
      <c r="H188" s="86">
        <v>253.49158572410525</v>
      </c>
      <c r="I188" s="86">
        <v>255.98429246732559</v>
      </c>
      <c r="J188" s="86">
        <v>258.63110596461297</v>
      </c>
      <c r="K188" s="86">
        <v>261.64336889662303</v>
      </c>
      <c r="L188" s="86">
        <v>264.63587332412266</v>
      </c>
      <c r="M188" s="86">
        <v>267.36450973098846</v>
      </c>
      <c r="N188" s="86">
        <v>270.98921468447219</v>
      </c>
      <c r="O188" s="86">
        <v>273.87012956139745</v>
      </c>
      <c r="P188" s="86">
        <v>276.81064789861796</v>
      </c>
      <c r="Q188" s="86">
        <v>279.88124868138357</v>
      </c>
      <c r="R188" s="86">
        <v>282.8831519133692</v>
      </c>
      <c r="S188" s="86">
        <v>285.89543827014808</v>
      </c>
      <c r="T188" s="86">
        <v>289.04619793987581</v>
      </c>
      <c r="U188" s="86">
        <v>292.10929847646958</v>
      </c>
      <c r="V188" s="86">
        <v>295.09306047302653</v>
      </c>
      <c r="W188" s="86">
        <v>298.1186597787609</v>
      </c>
      <c r="X188" s="86">
        <v>301.21433956066539</v>
      </c>
      <c r="Y188" s="86">
        <v>304.22693063144561</v>
      </c>
      <c r="Z188" s="86">
        <v>307.27538223923455</v>
      </c>
      <c r="AA188" s="86">
        <v>310.31619295623545</v>
      </c>
      <c r="AB188" s="86">
        <v>313.38714530254003</v>
      </c>
      <c r="AC188" s="86">
        <v>316.72487206887178</v>
      </c>
      <c r="AD188" s="86">
        <v>320.10167038960378</v>
      </c>
      <c r="AE188" s="86">
        <v>323.70656998903939</v>
      </c>
      <c r="AF188" s="86">
        <v>327.30314889937455</v>
      </c>
      <c r="AG188" s="86">
        <v>331.06023317379106</v>
      </c>
      <c r="AH188" s="86">
        <v>334.79868400462374</v>
      </c>
      <c r="AI188" s="86">
        <v>338.51306377339978</v>
      </c>
      <c r="AJ188" s="86">
        <v>342.14930024136902</v>
      </c>
      <c r="AK188" s="84">
        <f>(AJ188-C188)/C188</f>
        <v>0.42479930606369787</v>
      </c>
    </row>
    <row r="189" spans="1:37" ht="15" hidden="1" customHeight="1" x14ac:dyDescent="0.45">
      <c r="A189" s="60" t="s">
        <v>618</v>
      </c>
      <c r="B189" s="82" t="s">
        <v>412</v>
      </c>
      <c r="C189" s="86">
        <v>306.99826000000002</v>
      </c>
      <c r="D189" s="86">
        <v>312.398346</v>
      </c>
      <c r="E189" s="86">
        <v>316.73498499999999</v>
      </c>
      <c r="F189" s="86">
        <v>321.76828</v>
      </c>
      <c r="G189" s="86">
        <v>326.661224</v>
      </c>
      <c r="H189" s="86">
        <v>331.54806500000001</v>
      </c>
      <c r="I189" s="86">
        <v>336.61721799999998</v>
      </c>
      <c r="J189" s="86">
        <v>341.944031</v>
      </c>
      <c r="K189" s="86">
        <v>347.177795</v>
      </c>
      <c r="L189" s="86">
        <v>352.06173699999999</v>
      </c>
      <c r="M189" s="86">
        <v>357.30523699999998</v>
      </c>
      <c r="N189" s="86">
        <v>362.57074</v>
      </c>
      <c r="O189" s="86">
        <v>367.81332400000002</v>
      </c>
      <c r="P189" s="86">
        <v>373.35595699999999</v>
      </c>
      <c r="Q189" s="86">
        <v>378.95715300000001</v>
      </c>
      <c r="R189" s="86">
        <v>384.82043499999997</v>
      </c>
      <c r="S189" s="86">
        <v>391.13772599999999</v>
      </c>
      <c r="T189" s="86">
        <v>397.88363600000002</v>
      </c>
      <c r="U189" s="86">
        <v>404.70324699999998</v>
      </c>
      <c r="V189" s="86">
        <v>411.51254299999999</v>
      </c>
      <c r="W189" s="86">
        <v>418.59320100000002</v>
      </c>
      <c r="X189" s="86">
        <v>426.01409899999999</v>
      </c>
      <c r="Y189" s="86">
        <v>433.26327500000002</v>
      </c>
      <c r="Z189" s="86">
        <v>440.55630500000001</v>
      </c>
      <c r="AA189" s="86">
        <v>448.22119099999998</v>
      </c>
      <c r="AB189" s="86">
        <v>456.07611100000003</v>
      </c>
      <c r="AC189" s="86">
        <v>464.21176100000002</v>
      </c>
      <c r="AD189" s="86">
        <v>472.52578699999998</v>
      </c>
      <c r="AE189" s="86">
        <v>481.11166400000002</v>
      </c>
      <c r="AF189" s="86">
        <v>489.91342200000003</v>
      </c>
      <c r="AG189" s="86">
        <v>498.80929600000002</v>
      </c>
      <c r="AH189" s="86">
        <v>507.84970099999998</v>
      </c>
      <c r="AI189" s="86">
        <v>517.30895999999996</v>
      </c>
      <c r="AJ189" s="86">
        <v>526.93298300000004</v>
      </c>
      <c r="AK189" s="84">
        <v>1.6472000000000001E-2</v>
      </c>
    </row>
    <row r="190" spans="1:37" ht="15" hidden="1" customHeight="1" x14ac:dyDescent="0.45">
      <c r="A190" s="60" t="s">
        <v>619</v>
      </c>
      <c r="B190" s="82" t="s">
        <v>414</v>
      </c>
      <c r="C190" s="86">
        <v>215.07969700000001</v>
      </c>
      <c r="D190" s="86">
        <v>221.43498199999999</v>
      </c>
      <c r="E190" s="86">
        <v>228.774216</v>
      </c>
      <c r="F190" s="86">
        <v>236.838211</v>
      </c>
      <c r="G190" s="86">
        <v>245.12910500000001</v>
      </c>
      <c r="H190" s="86">
        <v>253.78971899999999</v>
      </c>
      <c r="I190" s="86">
        <v>262.447205</v>
      </c>
      <c r="J190" s="86">
        <v>271.20471199999997</v>
      </c>
      <c r="K190" s="86">
        <v>279.51855499999999</v>
      </c>
      <c r="L190" s="86">
        <v>287.33209199999999</v>
      </c>
      <c r="M190" s="86">
        <v>295.27801499999998</v>
      </c>
      <c r="N190" s="86">
        <v>303.36364700000001</v>
      </c>
      <c r="O190" s="86">
        <v>311.631348</v>
      </c>
      <c r="P190" s="86">
        <v>320.16503899999998</v>
      </c>
      <c r="Q190" s="86">
        <v>328.99328600000001</v>
      </c>
      <c r="R190" s="86">
        <v>337.82965100000001</v>
      </c>
      <c r="S190" s="86">
        <v>347.22100799999998</v>
      </c>
      <c r="T190" s="86">
        <v>357.15185500000001</v>
      </c>
      <c r="U190" s="86">
        <v>366.98620599999998</v>
      </c>
      <c r="V190" s="86">
        <v>376.77923600000003</v>
      </c>
      <c r="W190" s="86">
        <v>386.663208</v>
      </c>
      <c r="X190" s="86">
        <v>396.85571299999998</v>
      </c>
      <c r="Y190" s="86">
        <v>406.576843</v>
      </c>
      <c r="Z190" s="86">
        <v>422.54315200000002</v>
      </c>
      <c r="AA190" s="86">
        <v>434.56622299999998</v>
      </c>
      <c r="AB190" s="86">
        <v>446.63610799999998</v>
      </c>
      <c r="AC190" s="86">
        <v>458.99438500000002</v>
      </c>
      <c r="AD190" s="86">
        <v>471.37200899999999</v>
      </c>
      <c r="AE190" s="86">
        <v>483.94982900000002</v>
      </c>
      <c r="AF190" s="86">
        <v>496.628784</v>
      </c>
      <c r="AG190" s="86">
        <v>509.046875</v>
      </c>
      <c r="AH190" s="86">
        <v>521.631348</v>
      </c>
      <c r="AI190" s="86">
        <v>534.86956799999996</v>
      </c>
      <c r="AJ190" s="86">
        <v>548.33605999999997</v>
      </c>
      <c r="AK190" s="84">
        <v>2.8740999999999999E-2</v>
      </c>
    </row>
    <row r="191" spans="1:37" ht="15" hidden="1" customHeight="1" x14ac:dyDescent="0.45">
      <c r="A191" s="60" t="s">
        <v>620</v>
      </c>
      <c r="B191" s="82" t="s">
        <v>416</v>
      </c>
      <c r="C191" s="86">
        <v>548.28741500000001</v>
      </c>
      <c r="D191" s="86">
        <v>561.05444299999999</v>
      </c>
      <c r="E191" s="86">
        <v>577.34960899999999</v>
      </c>
      <c r="F191" s="86">
        <v>594.88952600000005</v>
      </c>
      <c r="G191" s="86">
        <v>611.90051300000005</v>
      </c>
      <c r="H191" s="86">
        <v>629.011841</v>
      </c>
      <c r="I191" s="86">
        <v>646.52929700000004</v>
      </c>
      <c r="J191" s="86">
        <v>664.286743</v>
      </c>
      <c r="K191" s="86">
        <v>681.90747099999999</v>
      </c>
      <c r="L191" s="86">
        <v>698.88586399999997</v>
      </c>
      <c r="M191" s="86">
        <v>715.33691399999998</v>
      </c>
      <c r="N191" s="86">
        <v>731.85290499999996</v>
      </c>
      <c r="O191" s="86">
        <v>748.68640100000005</v>
      </c>
      <c r="P191" s="86">
        <v>766.04040499999996</v>
      </c>
      <c r="Q191" s="86">
        <v>783.75439500000005</v>
      </c>
      <c r="R191" s="86">
        <v>801.45495600000004</v>
      </c>
      <c r="S191" s="86">
        <v>819.92285200000003</v>
      </c>
      <c r="T191" s="86">
        <v>839.26342799999998</v>
      </c>
      <c r="U191" s="86">
        <v>858.87658699999997</v>
      </c>
      <c r="V191" s="86">
        <v>878.97399900000005</v>
      </c>
      <c r="W191" s="86">
        <v>899.43737799999997</v>
      </c>
      <c r="X191" s="86">
        <v>920.62109399999997</v>
      </c>
      <c r="Y191" s="86">
        <v>942.10168499999997</v>
      </c>
      <c r="Z191" s="86">
        <v>963.06237799999997</v>
      </c>
      <c r="AA191" s="86">
        <v>987.32141100000001</v>
      </c>
      <c r="AB191" s="86">
        <v>1011.782104</v>
      </c>
      <c r="AC191" s="86">
        <v>1037.0048830000001</v>
      </c>
      <c r="AD191" s="86">
        <v>1063.0371090000001</v>
      </c>
      <c r="AE191" s="86">
        <v>1089.852173</v>
      </c>
      <c r="AF191" s="86">
        <v>1117.469971</v>
      </c>
      <c r="AG191" s="86">
        <v>1145.174072</v>
      </c>
      <c r="AH191" s="86">
        <v>1173.7210689999999</v>
      </c>
      <c r="AI191" s="86">
        <v>1203.7104489999999</v>
      </c>
      <c r="AJ191" s="86">
        <v>1234.487061</v>
      </c>
      <c r="AK191" s="84">
        <v>2.495E-2</v>
      </c>
    </row>
    <row r="192" spans="1:37" ht="15" hidden="1" customHeight="1" x14ac:dyDescent="0.45">
      <c r="A192" s="60" t="s">
        <v>621</v>
      </c>
      <c r="B192" s="82" t="s">
        <v>418</v>
      </c>
      <c r="C192" s="86">
        <v>2803.47876</v>
      </c>
      <c r="D192" s="86">
        <v>2866.694336</v>
      </c>
      <c r="E192" s="86">
        <v>2922.6206050000001</v>
      </c>
      <c r="F192" s="86">
        <v>2976.0673830000001</v>
      </c>
      <c r="G192" s="86">
        <v>3026.9721679999998</v>
      </c>
      <c r="H192" s="86">
        <v>3078.1628420000002</v>
      </c>
      <c r="I192" s="86">
        <v>3130.133057</v>
      </c>
      <c r="J192" s="86">
        <v>3183.9946289999998</v>
      </c>
      <c r="K192" s="86">
        <v>3238.5991210000002</v>
      </c>
      <c r="L192" s="86">
        <v>3290.2148440000001</v>
      </c>
      <c r="M192" s="86">
        <v>3342.922607</v>
      </c>
      <c r="N192" s="86">
        <v>3395.1208499999998</v>
      </c>
      <c r="O192" s="86">
        <v>3446.1132809999999</v>
      </c>
      <c r="P192" s="86">
        <v>3497.8991700000001</v>
      </c>
      <c r="Q192" s="86">
        <v>3551.1125489999999</v>
      </c>
      <c r="R192" s="86">
        <v>3604.3937989999999</v>
      </c>
      <c r="S192" s="86">
        <v>3658.8928219999998</v>
      </c>
      <c r="T192" s="86">
        <v>3715.2036130000001</v>
      </c>
      <c r="U192" s="86">
        <v>3771.4096679999998</v>
      </c>
      <c r="V192" s="86">
        <v>3828.4726559999999</v>
      </c>
      <c r="W192" s="86">
        <v>3886.2299800000001</v>
      </c>
      <c r="X192" s="86">
        <v>3945.1708979999999</v>
      </c>
      <c r="Y192" s="86">
        <v>4003.0825199999999</v>
      </c>
      <c r="Z192" s="86">
        <v>4058.850586</v>
      </c>
      <c r="AA192" s="86">
        <v>4119.625</v>
      </c>
      <c r="AB192" s="86">
        <v>4181.0571289999998</v>
      </c>
      <c r="AC192" s="86">
        <v>4243.5712890000004</v>
      </c>
      <c r="AD192" s="86">
        <v>4306.9497069999998</v>
      </c>
      <c r="AE192" s="86">
        <v>4371.7246089999999</v>
      </c>
      <c r="AF192" s="86">
        <v>4438.46875</v>
      </c>
      <c r="AG192" s="86">
        <v>4507.2084960000002</v>
      </c>
      <c r="AH192" s="86">
        <v>4579.8383789999998</v>
      </c>
      <c r="AI192" s="86">
        <v>4659.4819340000004</v>
      </c>
      <c r="AJ192" s="86">
        <v>4744.0268550000001</v>
      </c>
      <c r="AK192" s="84">
        <v>1.5866000000000002E-2</v>
      </c>
    </row>
    <row r="193" spans="1:37" ht="15" hidden="1" customHeight="1" x14ac:dyDescent="0.45">
      <c r="A193" s="60" t="s">
        <v>622</v>
      </c>
      <c r="B193" s="82" t="s">
        <v>420</v>
      </c>
      <c r="C193" s="86">
        <v>430.94415300000003</v>
      </c>
      <c r="D193" s="86">
        <v>442.06646699999999</v>
      </c>
      <c r="E193" s="86">
        <v>454.84670999999997</v>
      </c>
      <c r="F193" s="86">
        <v>469.46279900000002</v>
      </c>
      <c r="G193" s="86">
        <v>484.800049</v>
      </c>
      <c r="H193" s="86">
        <v>500.92379799999998</v>
      </c>
      <c r="I193" s="86">
        <v>517.88250700000003</v>
      </c>
      <c r="J193" s="86">
        <v>535.38958700000001</v>
      </c>
      <c r="K193" s="86">
        <v>553.396118</v>
      </c>
      <c r="L193" s="86">
        <v>571.469604</v>
      </c>
      <c r="M193" s="86">
        <v>589.83227499999998</v>
      </c>
      <c r="N193" s="86">
        <v>608.47436500000003</v>
      </c>
      <c r="O193" s="86">
        <v>627.62194799999997</v>
      </c>
      <c r="P193" s="86">
        <v>647.38147000000004</v>
      </c>
      <c r="Q193" s="86">
        <v>668.07714799999997</v>
      </c>
      <c r="R193" s="86">
        <v>689.08837900000003</v>
      </c>
      <c r="S193" s="86">
        <v>710.983521</v>
      </c>
      <c r="T193" s="86">
        <v>734.07080099999996</v>
      </c>
      <c r="U193" s="86">
        <v>758.02221699999996</v>
      </c>
      <c r="V193" s="86">
        <v>782.85998500000005</v>
      </c>
      <c r="W193" s="86">
        <v>808.53479000000004</v>
      </c>
      <c r="X193" s="86">
        <v>835.05602999999996</v>
      </c>
      <c r="Y193" s="86">
        <v>862.44982900000002</v>
      </c>
      <c r="Z193" s="86">
        <v>893.62463400000001</v>
      </c>
      <c r="AA193" s="86">
        <v>924.79650900000001</v>
      </c>
      <c r="AB193" s="86">
        <v>956.92382799999996</v>
      </c>
      <c r="AC193" s="86">
        <v>990.49182099999996</v>
      </c>
      <c r="AD193" s="86">
        <v>1025.5889890000001</v>
      </c>
      <c r="AE193" s="86">
        <v>1062.1479489999999</v>
      </c>
      <c r="AF193" s="86">
        <v>1100.1204829999999</v>
      </c>
      <c r="AG193" s="86">
        <v>1139.0478519999999</v>
      </c>
      <c r="AH193" s="86">
        <v>1179.564331</v>
      </c>
      <c r="AI193" s="86">
        <v>1222.1647949999999</v>
      </c>
      <c r="AJ193" s="86">
        <v>1266.6839600000001</v>
      </c>
      <c r="AK193" s="84">
        <v>3.3444000000000002E-2</v>
      </c>
    </row>
    <row r="194" spans="1:37" ht="15" hidden="1" customHeight="1" x14ac:dyDescent="0.45">
      <c r="A194" s="60" t="s">
        <v>623</v>
      </c>
      <c r="B194" s="82" t="s">
        <v>422</v>
      </c>
      <c r="C194" s="86">
        <v>846.66473399999995</v>
      </c>
      <c r="D194" s="86">
        <v>867.62976100000003</v>
      </c>
      <c r="E194" s="86">
        <v>895.18261700000005</v>
      </c>
      <c r="F194" s="86">
        <v>926.42285200000003</v>
      </c>
      <c r="G194" s="86">
        <v>955.55487100000005</v>
      </c>
      <c r="H194" s="86">
        <v>983.76629600000001</v>
      </c>
      <c r="I194" s="86">
        <v>1012.714233</v>
      </c>
      <c r="J194" s="86">
        <v>1042.1669919999999</v>
      </c>
      <c r="K194" s="86">
        <v>1071.4404300000001</v>
      </c>
      <c r="L194" s="86">
        <v>1099.901611</v>
      </c>
      <c r="M194" s="86">
        <v>1130.3637699999999</v>
      </c>
      <c r="N194" s="86">
        <v>1157.8054199999999</v>
      </c>
      <c r="O194" s="86">
        <v>1186.096436</v>
      </c>
      <c r="P194" s="86">
        <v>1215.578125</v>
      </c>
      <c r="Q194" s="86">
        <v>1246.8442379999999</v>
      </c>
      <c r="R194" s="86">
        <v>1278.2749020000001</v>
      </c>
      <c r="S194" s="86">
        <v>1309.892578</v>
      </c>
      <c r="T194" s="86">
        <v>1343.2932129999999</v>
      </c>
      <c r="U194" s="86">
        <v>1377.5493160000001</v>
      </c>
      <c r="V194" s="86">
        <v>1412.49585</v>
      </c>
      <c r="W194" s="86">
        <v>1447.790039</v>
      </c>
      <c r="X194" s="86">
        <v>1482.1735839999999</v>
      </c>
      <c r="Y194" s="86">
        <v>1517.2102050000001</v>
      </c>
      <c r="Z194" s="86">
        <v>1549.4169919999999</v>
      </c>
      <c r="AA194" s="86">
        <v>1588.4243160000001</v>
      </c>
      <c r="AB194" s="86">
        <v>1628.661621</v>
      </c>
      <c r="AC194" s="86">
        <v>1668.2033690000001</v>
      </c>
      <c r="AD194" s="86">
        <v>1709.315918</v>
      </c>
      <c r="AE194" s="86">
        <v>1752.2788089999999</v>
      </c>
      <c r="AF194" s="86">
        <v>1797.088379</v>
      </c>
      <c r="AG194" s="86">
        <v>1843.0329589999999</v>
      </c>
      <c r="AH194" s="86">
        <v>1887.2143550000001</v>
      </c>
      <c r="AI194" s="86">
        <v>1933.7036129999999</v>
      </c>
      <c r="AJ194" s="86">
        <v>1982.4169919999999</v>
      </c>
      <c r="AK194" s="84">
        <v>2.6158000000000001E-2</v>
      </c>
    </row>
    <row r="195" spans="1:37" ht="15" hidden="1" customHeight="1" x14ac:dyDescent="0.45">
      <c r="A195" s="60" t="s">
        <v>624</v>
      </c>
      <c r="B195" s="82" t="s">
        <v>424</v>
      </c>
      <c r="C195" s="86">
        <v>594.518372</v>
      </c>
      <c r="D195" s="86">
        <v>602.92016599999999</v>
      </c>
      <c r="E195" s="86">
        <v>611.57794200000001</v>
      </c>
      <c r="F195" s="86">
        <v>620.98602300000005</v>
      </c>
      <c r="G195" s="86">
        <v>629.04119900000001</v>
      </c>
      <c r="H195" s="86">
        <v>636.34966999999995</v>
      </c>
      <c r="I195" s="86">
        <v>643.50427200000001</v>
      </c>
      <c r="J195" s="86">
        <v>650.425476</v>
      </c>
      <c r="K195" s="86">
        <v>657.34338400000001</v>
      </c>
      <c r="L195" s="86">
        <v>664.10382100000004</v>
      </c>
      <c r="M195" s="86">
        <v>671.41711399999997</v>
      </c>
      <c r="N195" s="86">
        <v>679.07220500000005</v>
      </c>
      <c r="O195" s="86">
        <v>687.00878899999998</v>
      </c>
      <c r="P195" s="86">
        <v>696.000854</v>
      </c>
      <c r="Q195" s="86">
        <v>706.20788600000003</v>
      </c>
      <c r="R195" s="86">
        <v>717.41540499999996</v>
      </c>
      <c r="S195" s="86">
        <v>729.03125</v>
      </c>
      <c r="T195" s="86">
        <v>740.87738000000002</v>
      </c>
      <c r="U195" s="86">
        <v>752.26245100000006</v>
      </c>
      <c r="V195" s="86">
        <v>763.26330600000006</v>
      </c>
      <c r="W195" s="86">
        <v>774.41564900000003</v>
      </c>
      <c r="X195" s="86">
        <v>785.37127699999996</v>
      </c>
      <c r="Y195" s="86">
        <v>796.344604</v>
      </c>
      <c r="Z195" s="86">
        <v>800.55377199999998</v>
      </c>
      <c r="AA195" s="86">
        <v>813.31451400000003</v>
      </c>
      <c r="AB195" s="86">
        <v>826.242615</v>
      </c>
      <c r="AC195" s="86">
        <v>839.47210700000005</v>
      </c>
      <c r="AD195" s="86">
        <v>853.16632100000004</v>
      </c>
      <c r="AE195" s="86">
        <v>867.10070800000005</v>
      </c>
      <c r="AF195" s="86">
        <v>881.24511700000005</v>
      </c>
      <c r="AG195" s="86">
        <v>895.43237299999998</v>
      </c>
      <c r="AH195" s="86">
        <v>909.95165999999995</v>
      </c>
      <c r="AI195" s="86">
        <v>925.32495100000006</v>
      </c>
      <c r="AJ195" s="86">
        <v>941.78686500000003</v>
      </c>
      <c r="AK195" s="84">
        <v>1.4035000000000001E-2</v>
      </c>
    </row>
    <row r="196" spans="1:37" ht="15" hidden="1" customHeight="1" x14ac:dyDescent="0.45">
      <c r="A196" s="60" t="s">
        <v>625</v>
      </c>
      <c r="B196" s="82" t="s">
        <v>426</v>
      </c>
      <c r="C196" s="86">
        <v>1641.2532960000001</v>
      </c>
      <c r="D196" s="86">
        <v>1735.1098629999999</v>
      </c>
      <c r="E196" s="86">
        <v>1830.6876219999999</v>
      </c>
      <c r="F196" s="86">
        <v>1927.724121</v>
      </c>
      <c r="G196" s="86">
        <v>2026.0986330000001</v>
      </c>
      <c r="H196" s="86">
        <v>2130.6208499999998</v>
      </c>
      <c r="I196" s="86">
        <v>2233.2697750000002</v>
      </c>
      <c r="J196" s="86">
        <v>2340.4448240000002</v>
      </c>
      <c r="K196" s="86">
        <v>2448.5439449999999</v>
      </c>
      <c r="L196" s="86">
        <v>2553.7973630000001</v>
      </c>
      <c r="M196" s="86">
        <v>2664.005615</v>
      </c>
      <c r="N196" s="86">
        <v>2780.4399410000001</v>
      </c>
      <c r="O196" s="86">
        <v>2899.2739259999998</v>
      </c>
      <c r="P196" s="86">
        <v>3019.4560550000001</v>
      </c>
      <c r="Q196" s="86">
        <v>3142.601318</v>
      </c>
      <c r="R196" s="86">
        <v>3267.0307619999999</v>
      </c>
      <c r="S196" s="86">
        <v>3398.1228030000002</v>
      </c>
      <c r="T196" s="86">
        <v>3532.9846189999998</v>
      </c>
      <c r="U196" s="86">
        <v>3669.1604000000002</v>
      </c>
      <c r="V196" s="86">
        <v>3808.007568</v>
      </c>
      <c r="W196" s="86">
        <v>3949.2407229999999</v>
      </c>
      <c r="X196" s="86">
        <v>4094.1010740000002</v>
      </c>
      <c r="Y196" s="86">
        <v>4241.9643550000001</v>
      </c>
      <c r="Z196" s="86">
        <v>4353.6484380000002</v>
      </c>
      <c r="AA196" s="86">
        <v>4499.451172</v>
      </c>
      <c r="AB196" s="86">
        <v>4649.4282229999999</v>
      </c>
      <c r="AC196" s="86">
        <v>4802.7270509999998</v>
      </c>
      <c r="AD196" s="86">
        <v>4957.6303710000002</v>
      </c>
      <c r="AE196" s="86">
        <v>5111.7314450000003</v>
      </c>
      <c r="AF196" s="86">
        <v>5267.8315430000002</v>
      </c>
      <c r="AG196" s="86">
        <v>5421.7597660000001</v>
      </c>
      <c r="AH196" s="86">
        <v>5579.2065430000002</v>
      </c>
      <c r="AI196" s="86">
        <v>5737.1601559999999</v>
      </c>
      <c r="AJ196" s="86">
        <v>5891.642578</v>
      </c>
      <c r="AK196" s="84">
        <v>3.8941000000000003E-2</v>
      </c>
    </row>
    <row r="197" spans="1:37" ht="15" hidden="1" customHeight="1" x14ac:dyDescent="0.45">
      <c r="A197" s="60" t="s">
        <v>626</v>
      </c>
      <c r="B197" s="82" t="s">
        <v>428</v>
      </c>
      <c r="C197" s="86">
        <v>759.21167000000003</v>
      </c>
      <c r="D197" s="86">
        <v>772.33184800000004</v>
      </c>
      <c r="E197" s="86">
        <v>781.57067900000004</v>
      </c>
      <c r="F197" s="86">
        <v>786.94586200000003</v>
      </c>
      <c r="G197" s="86">
        <v>795.79724099999999</v>
      </c>
      <c r="H197" s="86">
        <v>803.82781999999997</v>
      </c>
      <c r="I197" s="86">
        <v>811.85626200000002</v>
      </c>
      <c r="J197" s="86">
        <v>820.24499500000002</v>
      </c>
      <c r="K197" s="86">
        <v>828.41430700000001</v>
      </c>
      <c r="L197" s="86">
        <v>835.67132600000002</v>
      </c>
      <c r="M197" s="86">
        <v>842.94769299999996</v>
      </c>
      <c r="N197" s="86">
        <v>850.32977300000005</v>
      </c>
      <c r="O197" s="86">
        <v>857.08734100000004</v>
      </c>
      <c r="P197" s="86">
        <v>862.969604</v>
      </c>
      <c r="Q197" s="86">
        <v>868.05255099999999</v>
      </c>
      <c r="R197" s="86">
        <v>872.71527100000003</v>
      </c>
      <c r="S197" s="86">
        <v>877.80835000000002</v>
      </c>
      <c r="T197" s="86">
        <v>883.76794400000006</v>
      </c>
      <c r="U197" s="86">
        <v>889.84094200000004</v>
      </c>
      <c r="V197" s="86">
        <v>895.33221400000002</v>
      </c>
      <c r="W197" s="86">
        <v>900.11144999999999</v>
      </c>
      <c r="X197" s="86">
        <v>904.60974099999999</v>
      </c>
      <c r="Y197" s="86">
        <v>908.702271</v>
      </c>
      <c r="Z197" s="86">
        <v>910.38562000000002</v>
      </c>
      <c r="AA197" s="86">
        <v>915.69512899999995</v>
      </c>
      <c r="AB197" s="86">
        <v>921.76684599999999</v>
      </c>
      <c r="AC197" s="86">
        <v>928.51953100000003</v>
      </c>
      <c r="AD197" s="86">
        <v>935.48767099999998</v>
      </c>
      <c r="AE197" s="86">
        <v>942.42047100000002</v>
      </c>
      <c r="AF197" s="86">
        <v>949.50726299999997</v>
      </c>
      <c r="AG197" s="86">
        <v>956.71099900000002</v>
      </c>
      <c r="AH197" s="86">
        <v>964.198669</v>
      </c>
      <c r="AI197" s="86">
        <v>972.56158400000004</v>
      </c>
      <c r="AJ197" s="86">
        <v>981.73742700000003</v>
      </c>
      <c r="AK197" s="84">
        <v>7.5249999999999996E-3</v>
      </c>
    </row>
    <row r="198" spans="1:37" ht="15" hidden="1" customHeight="1" x14ac:dyDescent="0.45">
      <c r="A198" s="60" t="s">
        <v>627</v>
      </c>
      <c r="B198" s="82" t="s">
        <v>430</v>
      </c>
      <c r="C198" s="86">
        <v>1227.17749</v>
      </c>
      <c r="D198" s="86">
        <v>1281.091553</v>
      </c>
      <c r="E198" s="86">
        <v>1336.993774</v>
      </c>
      <c r="F198" s="86">
        <v>1394.5722659999999</v>
      </c>
      <c r="G198" s="86">
        <v>1454.5654300000001</v>
      </c>
      <c r="H198" s="86">
        <v>1518.3892820000001</v>
      </c>
      <c r="I198" s="86">
        <v>1585.948975</v>
      </c>
      <c r="J198" s="86">
        <v>1656.4652100000001</v>
      </c>
      <c r="K198" s="86">
        <v>1729.3085940000001</v>
      </c>
      <c r="L198" s="86">
        <v>1802.880981</v>
      </c>
      <c r="M198" s="86">
        <v>1879.7045900000001</v>
      </c>
      <c r="N198" s="86">
        <v>1959.598389</v>
      </c>
      <c r="O198" s="86">
        <v>2041.0585940000001</v>
      </c>
      <c r="P198" s="86">
        <v>2125.2065429999998</v>
      </c>
      <c r="Q198" s="86">
        <v>2211.9477539999998</v>
      </c>
      <c r="R198" s="86">
        <v>2300.78125</v>
      </c>
      <c r="S198" s="86">
        <v>2393.4003910000001</v>
      </c>
      <c r="T198" s="86">
        <v>2490.4875489999999</v>
      </c>
      <c r="U198" s="86">
        <v>2590.35376</v>
      </c>
      <c r="V198" s="86">
        <v>2693.2734380000002</v>
      </c>
      <c r="W198" s="86">
        <v>2799.6127929999998</v>
      </c>
      <c r="X198" s="86">
        <v>2910.3215329999998</v>
      </c>
      <c r="Y198" s="86">
        <v>3023.7204590000001</v>
      </c>
      <c r="Z198" s="86">
        <v>3168.8173830000001</v>
      </c>
      <c r="AA198" s="86">
        <v>3296.741943</v>
      </c>
      <c r="AB198" s="86">
        <v>3428.5756839999999</v>
      </c>
      <c r="AC198" s="86">
        <v>3565.923828</v>
      </c>
      <c r="AD198" s="86">
        <v>3708.4467770000001</v>
      </c>
      <c r="AE198" s="86">
        <v>3856.7751459999999</v>
      </c>
      <c r="AF198" s="86">
        <v>4009.5854490000002</v>
      </c>
      <c r="AG198" s="86">
        <v>4165.2617190000001</v>
      </c>
      <c r="AH198" s="86">
        <v>4327.1972660000001</v>
      </c>
      <c r="AI198" s="86">
        <v>4498.8623049999997</v>
      </c>
      <c r="AJ198" s="86">
        <v>4677.0117190000001</v>
      </c>
      <c r="AK198" s="84">
        <v>4.1297E-2</v>
      </c>
    </row>
    <row r="199" spans="1:37" ht="15" hidden="1" customHeight="1" x14ac:dyDescent="0.45">
      <c r="A199" s="60" t="s">
        <v>628</v>
      </c>
      <c r="B199" s="82" t="s">
        <v>432</v>
      </c>
      <c r="C199" s="86">
        <v>415.37814300000002</v>
      </c>
      <c r="D199" s="86">
        <v>445.51187099999999</v>
      </c>
      <c r="E199" s="86">
        <v>475.93545499999999</v>
      </c>
      <c r="F199" s="86">
        <v>507.26873799999998</v>
      </c>
      <c r="G199" s="86">
        <v>539.29705799999999</v>
      </c>
      <c r="H199" s="86">
        <v>573.04956100000004</v>
      </c>
      <c r="I199" s="86">
        <v>609.66455099999996</v>
      </c>
      <c r="J199" s="86">
        <v>649.08807400000001</v>
      </c>
      <c r="K199" s="86">
        <v>690.69183299999997</v>
      </c>
      <c r="L199" s="86">
        <v>734.03552200000001</v>
      </c>
      <c r="M199" s="86">
        <v>779.80255099999999</v>
      </c>
      <c r="N199" s="86">
        <v>827.49530000000004</v>
      </c>
      <c r="O199" s="86">
        <v>876.76232900000002</v>
      </c>
      <c r="P199" s="86">
        <v>928.23126200000002</v>
      </c>
      <c r="Q199" s="86">
        <v>982.05456500000003</v>
      </c>
      <c r="R199" s="86">
        <v>1038.4316409999999</v>
      </c>
      <c r="S199" s="86">
        <v>1097.8149410000001</v>
      </c>
      <c r="T199" s="86">
        <v>1160.2788089999999</v>
      </c>
      <c r="U199" s="86">
        <v>1225.2810059999999</v>
      </c>
      <c r="V199" s="86">
        <v>1293.3863530000001</v>
      </c>
      <c r="W199" s="86">
        <v>1364.669312</v>
      </c>
      <c r="X199" s="86">
        <v>1439.147461</v>
      </c>
      <c r="Y199" s="86">
        <v>1516.099121</v>
      </c>
      <c r="Z199" s="86">
        <v>1608.2016599999999</v>
      </c>
      <c r="AA199" s="86">
        <v>1694.8088379999999</v>
      </c>
      <c r="AB199" s="86">
        <v>1784.740845</v>
      </c>
      <c r="AC199" s="86">
        <v>1878.809082</v>
      </c>
      <c r="AD199" s="86">
        <v>1976.769775</v>
      </c>
      <c r="AE199" s="86">
        <v>2078.9970699999999</v>
      </c>
      <c r="AF199" s="86">
        <v>2185.0280760000001</v>
      </c>
      <c r="AG199" s="86">
        <v>2294.5263669999999</v>
      </c>
      <c r="AH199" s="86">
        <v>2408.2846679999998</v>
      </c>
      <c r="AI199" s="86">
        <v>2528.1279300000001</v>
      </c>
      <c r="AJ199" s="86">
        <v>2652.9025879999999</v>
      </c>
      <c r="AK199" s="84">
        <v>5.7339000000000001E-2</v>
      </c>
    </row>
    <row r="200" spans="1:37" ht="15" hidden="1" customHeight="1" x14ac:dyDescent="0.45">
      <c r="A200" s="60" t="s">
        <v>629</v>
      </c>
      <c r="B200" s="82" t="s">
        <v>434</v>
      </c>
      <c r="C200" s="86">
        <v>360.56115699999998</v>
      </c>
      <c r="D200" s="86">
        <v>370.26953099999997</v>
      </c>
      <c r="E200" s="86">
        <v>381.03747600000003</v>
      </c>
      <c r="F200" s="86">
        <v>392.83609000000001</v>
      </c>
      <c r="G200" s="86">
        <v>405.90982100000002</v>
      </c>
      <c r="H200" s="86">
        <v>419.55480999999997</v>
      </c>
      <c r="I200" s="86">
        <v>432.654877</v>
      </c>
      <c r="J200" s="86">
        <v>445.48019399999998</v>
      </c>
      <c r="K200" s="86">
        <v>458.064392</v>
      </c>
      <c r="L200" s="86">
        <v>470.27676400000001</v>
      </c>
      <c r="M200" s="86">
        <v>482.60205100000002</v>
      </c>
      <c r="N200" s="86">
        <v>495.19515999999999</v>
      </c>
      <c r="O200" s="86">
        <v>507.92611699999998</v>
      </c>
      <c r="P200" s="86">
        <v>521.01275599999997</v>
      </c>
      <c r="Q200" s="86">
        <v>534.13207999999997</v>
      </c>
      <c r="R200" s="86">
        <v>547.29180899999994</v>
      </c>
      <c r="S200" s="86">
        <v>561.24530000000004</v>
      </c>
      <c r="T200" s="86">
        <v>575.82739300000003</v>
      </c>
      <c r="U200" s="86">
        <v>590.55371100000002</v>
      </c>
      <c r="V200" s="86">
        <v>605.43951400000003</v>
      </c>
      <c r="W200" s="86">
        <v>620.74737500000003</v>
      </c>
      <c r="X200" s="86">
        <v>636.39898700000003</v>
      </c>
      <c r="Y200" s="86">
        <v>652.22479199999998</v>
      </c>
      <c r="Z200" s="86">
        <v>671.854919</v>
      </c>
      <c r="AA200" s="86">
        <v>688.99127199999998</v>
      </c>
      <c r="AB200" s="86">
        <v>706.71173099999999</v>
      </c>
      <c r="AC200" s="86">
        <v>725.07720900000004</v>
      </c>
      <c r="AD200" s="86">
        <v>744.00695800000005</v>
      </c>
      <c r="AE200" s="86">
        <v>763.41021699999999</v>
      </c>
      <c r="AF200" s="86">
        <v>783.36554000000001</v>
      </c>
      <c r="AG200" s="86">
        <v>803.47344999999996</v>
      </c>
      <c r="AH200" s="86">
        <v>823.84551999999996</v>
      </c>
      <c r="AI200" s="86">
        <v>844.58612100000005</v>
      </c>
      <c r="AJ200" s="86">
        <v>865.44146699999999</v>
      </c>
      <c r="AK200" s="84">
        <v>2.6887000000000001E-2</v>
      </c>
    </row>
    <row r="201" spans="1:37" ht="15" hidden="1" customHeight="1" x14ac:dyDescent="0.45">
      <c r="A201" s="60" t="s">
        <v>630</v>
      </c>
      <c r="B201" s="82" t="s">
        <v>493</v>
      </c>
      <c r="C201" s="86">
        <v>12650.915039</v>
      </c>
      <c r="D201" s="86">
        <v>12999.501953000001</v>
      </c>
      <c r="E201" s="86">
        <v>13372.275390999999</v>
      </c>
      <c r="F201" s="86">
        <v>13747.841796999999</v>
      </c>
      <c r="G201" s="86">
        <v>14118.929688</v>
      </c>
      <c r="H201" s="86">
        <v>14499.446289</v>
      </c>
      <c r="I201" s="86">
        <v>14889.637694999999</v>
      </c>
      <c r="J201" s="86">
        <v>15295.122069999999</v>
      </c>
      <c r="K201" s="86">
        <v>15709.768555000001</v>
      </c>
      <c r="L201" s="86">
        <v>16117.164062</v>
      </c>
      <c r="M201" s="86">
        <v>16536.472656000002</v>
      </c>
      <c r="N201" s="86">
        <v>16974.03125</v>
      </c>
      <c r="O201" s="86">
        <v>17409.798827999999</v>
      </c>
      <c r="P201" s="86">
        <v>17856.648438</v>
      </c>
      <c r="Q201" s="86">
        <v>18318.070312</v>
      </c>
      <c r="R201" s="86">
        <v>18786.128906000002</v>
      </c>
      <c r="S201" s="86">
        <v>19273.455077999999</v>
      </c>
      <c r="T201" s="86">
        <v>19781.888672000001</v>
      </c>
      <c r="U201" s="86">
        <v>20297.707031000002</v>
      </c>
      <c r="V201" s="86">
        <v>20823.583984000001</v>
      </c>
      <c r="W201" s="86">
        <v>21361.349609000001</v>
      </c>
      <c r="X201" s="86">
        <v>21913.386718999998</v>
      </c>
      <c r="Y201" s="86">
        <v>22472.667968999998</v>
      </c>
      <c r="Z201" s="86">
        <v>23042.197265999999</v>
      </c>
      <c r="AA201" s="86">
        <v>23644.3125</v>
      </c>
      <c r="AB201" s="86">
        <v>24262.945312</v>
      </c>
      <c r="AC201" s="86">
        <v>24902.115234000001</v>
      </c>
      <c r="AD201" s="86">
        <v>25558.582031000002</v>
      </c>
      <c r="AE201" s="86">
        <v>26233.332031000002</v>
      </c>
      <c r="AF201" s="86">
        <v>26925.546875</v>
      </c>
      <c r="AG201" s="86">
        <v>27627.914062</v>
      </c>
      <c r="AH201" s="86">
        <v>28349.876952999999</v>
      </c>
      <c r="AI201" s="86">
        <v>29103.929688</v>
      </c>
      <c r="AJ201" s="86">
        <v>29877.34375</v>
      </c>
      <c r="AK201" s="84">
        <v>2.6346999999999999E-2</v>
      </c>
    </row>
    <row r="202" spans="1:37" ht="15" hidden="1" customHeight="1" x14ac:dyDescent="0.45">
      <c r="A202" s="60" t="s">
        <v>631</v>
      </c>
      <c r="B202" s="82" t="s">
        <v>632</v>
      </c>
      <c r="C202" s="86">
        <v>22.522085000000001</v>
      </c>
      <c r="D202" s="86">
        <v>22.493759000000001</v>
      </c>
      <c r="E202" s="86">
        <v>22.470324000000002</v>
      </c>
      <c r="F202" s="86">
        <v>22.450932999999999</v>
      </c>
      <c r="G202" s="86">
        <v>22.434891</v>
      </c>
      <c r="H202" s="86">
        <v>22.421617999999999</v>
      </c>
      <c r="I202" s="86">
        <v>22.410634999999999</v>
      </c>
      <c r="J202" s="86">
        <v>22.401547999999998</v>
      </c>
      <c r="K202" s="86">
        <v>22.394031999999999</v>
      </c>
      <c r="L202" s="86">
        <v>22.387812</v>
      </c>
      <c r="M202" s="86">
        <v>22.382666</v>
      </c>
      <c r="N202" s="86">
        <v>22.378406999999999</v>
      </c>
      <c r="O202" s="86">
        <v>22.374884000000002</v>
      </c>
      <c r="P202" s="86">
        <v>22.371969</v>
      </c>
      <c r="Q202" s="86">
        <v>22.369558000000001</v>
      </c>
      <c r="R202" s="86">
        <v>22.367563000000001</v>
      </c>
      <c r="S202" s="86">
        <v>22.365911000000001</v>
      </c>
      <c r="T202" s="86">
        <v>22.364546000000001</v>
      </c>
      <c r="U202" s="86">
        <v>22.363416999999998</v>
      </c>
      <c r="V202" s="86">
        <v>22.362480000000001</v>
      </c>
      <c r="W202" s="86">
        <v>22.361708</v>
      </c>
      <c r="X202" s="86">
        <v>22.361066999999998</v>
      </c>
      <c r="Y202" s="86">
        <v>22.360537999999998</v>
      </c>
      <c r="Z202" s="86">
        <v>22.360099999999999</v>
      </c>
      <c r="AA202" s="86">
        <v>22.359736999999999</v>
      </c>
      <c r="AB202" s="86">
        <v>22.359438000000001</v>
      </c>
      <c r="AC202" s="86">
        <v>22.359190000000002</v>
      </c>
      <c r="AD202" s="86">
        <v>22.358984</v>
      </c>
      <c r="AE202" s="86">
        <v>22.358813999999999</v>
      </c>
      <c r="AF202" s="86">
        <v>22.358673</v>
      </c>
      <c r="AG202" s="86">
        <v>22.358557000000001</v>
      </c>
      <c r="AH202" s="86">
        <v>22.358460999999998</v>
      </c>
      <c r="AI202" s="86">
        <v>22.358381000000001</v>
      </c>
      <c r="AJ202" s="86">
        <v>22.358315000000001</v>
      </c>
      <c r="AK202" s="84">
        <v>-1.8900000000000001E-4</v>
      </c>
    </row>
    <row r="203" spans="1:37" ht="15" hidden="1" customHeight="1" x14ac:dyDescent="0.45">
      <c r="A203" s="60" t="s">
        <v>633</v>
      </c>
      <c r="B203" s="82" t="s">
        <v>634</v>
      </c>
      <c r="C203" s="86">
        <v>411.78094499999997</v>
      </c>
      <c r="D203" s="86">
        <v>429.67706299999998</v>
      </c>
      <c r="E203" s="86">
        <v>447.25524899999999</v>
      </c>
      <c r="F203" s="86">
        <v>451.317047</v>
      </c>
      <c r="G203" s="86">
        <v>447.31091300000003</v>
      </c>
      <c r="H203" s="86">
        <v>442.75149499999998</v>
      </c>
      <c r="I203" s="86">
        <v>429.70361300000002</v>
      </c>
      <c r="J203" s="86">
        <v>421.29785199999998</v>
      </c>
      <c r="K203" s="86">
        <v>420.37631199999998</v>
      </c>
      <c r="L203" s="86">
        <v>419.68908699999997</v>
      </c>
      <c r="M203" s="86">
        <v>420.04205300000001</v>
      </c>
      <c r="N203" s="86">
        <v>422.947632</v>
      </c>
      <c r="O203" s="86">
        <v>423.71697999999998</v>
      </c>
      <c r="P203" s="86">
        <v>424.18457000000001</v>
      </c>
      <c r="Q203" s="86">
        <v>424.62884500000001</v>
      </c>
      <c r="R203" s="86">
        <v>425.051422</v>
      </c>
      <c r="S203" s="86">
        <v>425.45495599999998</v>
      </c>
      <c r="T203" s="86">
        <v>425.84115600000001</v>
      </c>
      <c r="U203" s="86">
        <v>426.212402</v>
      </c>
      <c r="V203" s="86">
        <v>426.57330300000001</v>
      </c>
      <c r="W203" s="86">
        <v>426.92501800000002</v>
      </c>
      <c r="X203" s="86">
        <v>427.267517</v>
      </c>
      <c r="Y203" s="86">
        <v>427.60040300000003</v>
      </c>
      <c r="Z203" s="86">
        <v>427.92352299999999</v>
      </c>
      <c r="AA203" s="86">
        <v>428.23648100000003</v>
      </c>
      <c r="AB203" s="86">
        <v>428.539062</v>
      </c>
      <c r="AC203" s="86">
        <v>428.83099399999998</v>
      </c>
      <c r="AD203" s="86">
        <v>429.11193800000001</v>
      </c>
      <c r="AE203" s="86">
        <v>429.38171399999999</v>
      </c>
      <c r="AF203" s="86">
        <v>429.64001500000001</v>
      </c>
      <c r="AG203" s="86">
        <v>429.88656600000002</v>
      </c>
      <c r="AH203" s="86">
        <v>430.12118500000003</v>
      </c>
      <c r="AI203" s="86">
        <v>429.90521200000001</v>
      </c>
      <c r="AJ203" s="86">
        <v>429.724152</v>
      </c>
      <c r="AK203" s="84">
        <v>3.0000000000000001E-6</v>
      </c>
    </row>
    <row r="205" spans="1:37" ht="15" customHeight="1" x14ac:dyDescent="0.35">
      <c r="B205" s="290" t="s">
        <v>635</v>
      </c>
      <c r="C205" s="291"/>
      <c r="D205" s="291"/>
      <c r="E205" s="291"/>
      <c r="F205" s="291"/>
      <c r="G205" s="291"/>
      <c r="H205" s="291"/>
      <c r="I205" s="291"/>
      <c r="J205" s="291"/>
      <c r="K205" s="291"/>
      <c r="L205" s="291"/>
      <c r="M205" s="291"/>
      <c r="N205" s="291"/>
      <c r="O205" s="291"/>
      <c r="P205" s="291"/>
      <c r="Q205" s="291"/>
      <c r="R205" s="291"/>
      <c r="S205" s="291"/>
      <c r="T205" s="291"/>
      <c r="U205" s="291"/>
      <c r="V205" s="291"/>
      <c r="W205" s="291"/>
      <c r="X205" s="291"/>
      <c r="Y205" s="291"/>
      <c r="Z205" s="291"/>
      <c r="AA205" s="291"/>
      <c r="AB205" s="291"/>
      <c r="AC205" s="291"/>
      <c r="AD205" s="291"/>
      <c r="AE205" s="291"/>
      <c r="AF205" s="291"/>
      <c r="AG205" s="291"/>
      <c r="AH205" s="291"/>
      <c r="AI205" s="291"/>
      <c r="AJ205" s="291"/>
      <c r="AK205" s="291"/>
    </row>
    <row r="206" spans="1:37" ht="15" customHeight="1" x14ac:dyDescent="0.35">
      <c r="B206" s="91" t="s">
        <v>636</v>
      </c>
    </row>
    <row r="207" spans="1:37" ht="15" customHeight="1" x14ac:dyDescent="0.35">
      <c r="B207" s="91" t="s">
        <v>637</v>
      </c>
    </row>
    <row r="208" spans="1:37" ht="15" customHeight="1" x14ac:dyDescent="0.35">
      <c r="B208" s="91" t="s">
        <v>638</v>
      </c>
    </row>
    <row r="209" spans="2:37" ht="15" customHeight="1" x14ac:dyDescent="0.35">
      <c r="B209" s="91" t="s">
        <v>639</v>
      </c>
    </row>
    <row r="210" spans="2:37" ht="15" customHeight="1" x14ac:dyDescent="0.35">
      <c r="B210" s="91" t="s">
        <v>640</v>
      </c>
    </row>
    <row r="211" spans="2:37" ht="15" customHeight="1" x14ac:dyDescent="0.35">
      <c r="B211" s="91" t="s">
        <v>641</v>
      </c>
    </row>
    <row r="212" spans="2:37" ht="15" customHeight="1" x14ac:dyDescent="0.35">
      <c r="B212" s="91" t="s">
        <v>642</v>
      </c>
    </row>
    <row r="213" spans="2:37" ht="15" customHeight="1" x14ac:dyDescent="0.35">
      <c r="B213" s="91" t="s">
        <v>643</v>
      </c>
    </row>
    <row r="214" spans="2:37" ht="15" customHeight="1" x14ac:dyDescent="0.35">
      <c r="B214" s="91" t="s">
        <v>644</v>
      </c>
    </row>
    <row r="215" spans="2:37" ht="15.75" customHeight="1" x14ac:dyDescent="0.35"/>
    <row r="216" spans="2:37" ht="15.75" customHeight="1" x14ac:dyDescent="0.35"/>
    <row r="217" spans="2:37" ht="15.75" customHeight="1" x14ac:dyDescent="0.35"/>
    <row r="218" spans="2:37" ht="15.75" customHeight="1" x14ac:dyDescent="0.35"/>
    <row r="219" spans="2:37" ht="15.75" customHeight="1" x14ac:dyDescent="0.35"/>
    <row r="220" spans="2:37" ht="15.75" customHeight="1" x14ac:dyDescent="0.35"/>
    <row r="221" spans="2:37" ht="15.75" customHeight="1" x14ac:dyDescent="0.45">
      <c r="C221" s="92">
        <v>694</v>
      </c>
      <c r="D221" s="92">
        <v>703</v>
      </c>
      <c r="E221" s="92">
        <v>716</v>
      </c>
      <c r="F221" s="92">
        <v>728</v>
      </c>
      <c r="G221" s="92">
        <v>739</v>
      </c>
      <c r="H221" s="92">
        <v>748</v>
      </c>
      <c r="I221" s="92">
        <v>758</v>
      </c>
      <c r="J221" s="92">
        <v>768</v>
      </c>
      <c r="K221" s="92">
        <v>780</v>
      </c>
      <c r="L221" s="92">
        <v>791</v>
      </c>
      <c r="M221" s="92">
        <v>803</v>
      </c>
      <c r="N221" s="92">
        <v>817</v>
      </c>
      <c r="O221" s="92">
        <v>830</v>
      </c>
      <c r="P221" s="92">
        <v>842</v>
      </c>
      <c r="Q221" s="92">
        <v>855</v>
      </c>
      <c r="R221" s="92">
        <v>867</v>
      </c>
      <c r="S221" s="92">
        <v>880</v>
      </c>
      <c r="T221" s="92">
        <v>893</v>
      </c>
      <c r="U221" s="92">
        <v>905</v>
      </c>
      <c r="V221" s="92">
        <v>918</v>
      </c>
      <c r="W221" s="92">
        <v>931</v>
      </c>
      <c r="X221" s="92">
        <v>943</v>
      </c>
      <c r="Y221" s="92">
        <v>956</v>
      </c>
      <c r="Z221" s="92">
        <v>969</v>
      </c>
      <c r="AA221" s="92">
        <v>982</v>
      </c>
      <c r="AB221" s="92">
        <v>996</v>
      </c>
      <c r="AC221" s="93">
        <v>1009</v>
      </c>
      <c r="AD221" s="93">
        <v>1023</v>
      </c>
      <c r="AE221" s="93">
        <v>1037</v>
      </c>
      <c r="AF221" s="93">
        <v>1052</v>
      </c>
      <c r="AG221" s="93">
        <v>1066</v>
      </c>
      <c r="AH221" s="93">
        <v>1081</v>
      </c>
      <c r="AI221" s="93">
        <v>1096</v>
      </c>
      <c r="AJ221" s="93">
        <v>1109</v>
      </c>
      <c r="AK221" s="94">
        <v>1.4E-2</v>
      </c>
    </row>
    <row r="222" spans="2:37" ht="15.75" customHeight="1" x14ac:dyDescent="0.4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c r="AK222" s="95"/>
    </row>
    <row r="223" spans="2:37" ht="15.75" customHeight="1" x14ac:dyDescent="0.45">
      <c r="C223" s="92">
        <v>280</v>
      </c>
      <c r="D223" s="92">
        <v>287</v>
      </c>
      <c r="E223" s="92">
        <v>296</v>
      </c>
      <c r="F223" s="92">
        <v>304</v>
      </c>
      <c r="G223" s="92">
        <v>311</v>
      </c>
      <c r="H223" s="92">
        <v>319</v>
      </c>
      <c r="I223" s="92">
        <v>326</v>
      </c>
      <c r="J223" s="92">
        <v>334</v>
      </c>
      <c r="K223" s="92">
        <v>343</v>
      </c>
      <c r="L223" s="92">
        <v>352</v>
      </c>
      <c r="M223" s="92">
        <v>361</v>
      </c>
      <c r="N223" s="92">
        <v>372</v>
      </c>
      <c r="O223" s="92">
        <v>381</v>
      </c>
      <c r="P223" s="92">
        <v>391</v>
      </c>
      <c r="Q223" s="92">
        <v>402</v>
      </c>
      <c r="R223" s="92">
        <v>412</v>
      </c>
      <c r="S223" s="92">
        <v>423</v>
      </c>
      <c r="T223" s="92">
        <v>434</v>
      </c>
      <c r="U223" s="92">
        <v>445</v>
      </c>
      <c r="V223" s="92">
        <v>456</v>
      </c>
      <c r="W223" s="92">
        <v>467</v>
      </c>
      <c r="X223" s="92">
        <v>479</v>
      </c>
      <c r="Y223" s="92">
        <v>491</v>
      </c>
      <c r="Z223" s="92">
        <v>503</v>
      </c>
      <c r="AA223" s="92">
        <v>516</v>
      </c>
      <c r="AB223" s="92">
        <v>528</v>
      </c>
      <c r="AC223" s="92">
        <v>542</v>
      </c>
      <c r="AD223" s="92">
        <v>555</v>
      </c>
      <c r="AE223" s="92">
        <v>569</v>
      </c>
      <c r="AF223" s="92">
        <v>583</v>
      </c>
      <c r="AG223" s="92">
        <v>598</v>
      </c>
      <c r="AH223" s="92">
        <v>613</v>
      </c>
      <c r="AI223" s="92">
        <v>628</v>
      </c>
      <c r="AJ223" s="92">
        <v>643</v>
      </c>
      <c r="AK223" s="94">
        <v>2.5999999999999999E-2</v>
      </c>
    </row>
    <row r="224" spans="2:37" ht="15.75" customHeight="1" x14ac:dyDescent="0.4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c r="AK224" s="95"/>
    </row>
    <row r="225" spans="3:37" ht="15.75" customHeight="1" x14ac:dyDescent="0.45">
      <c r="C225" s="92">
        <v>34.299999999999997</v>
      </c>
      <c r="D225" s="92">
        <v>34.6</v>
      </c>
      <c r="E225" s="92">
        <v>35</v>
      </c>
      <c r="F225" s="92">
        <v>35.4</v>
      </c>
      <c r="G225" s="92">
        <v>35.1</v>
      </c>
      <c r="H225" s="92">
        <v>35.1</v>
      </c>
      <c r="I225" s="92">
        <v>35.5</v>
      </c>
      <c r="J225" s="92">
        <v>35.799999999999997</v>
      </c>
      <c r="K225" s="92">
        <v>36.1</v>
      </c>
      <c r="L225" s="92">
        <v>36.1</v>
      </c>
      <c r="M225" s="92">
        <v>36.1</v>
      </c>
      <c r="N225" s="92">
        <v>36.200000000000003</v>
      </c>
      <c r="O225" s="92">
        <v>36.299999999999997</v>
      </c>
      <c r="P225" s="92">
        <v>36.6</v>
      </c>
      <c r="Q225" s="92">
        <v>36.799999999999997</v>
      </c>
      <c r="R225" s="92">
        <v>37</v>
      </c>
      <c r="S225" s="92">
        <v>37.299999999999997</v>
      </c>
      <c r="T225" s="92">
        <v>37.6</v>
      </c>
      <c r="U225" s="92">
        <v>37.799999999999997</v>
      </c>
      <c r="V225" s="92">
        <v>38</v>
      </c>
      <c r="W225" s="92">
        <v>38.200000000000003</v>
      </c>
      <c r="X225" s="92">
        <v>38.5</v>
      </c>
      <c r="Y225" s="92">
        <v>38.6</v>
      </c>
      <c r="Z225" s="92">
        <v>38.9</v>
      </c>
      <c r="AA225" s="92">
        <v>39</v>
      </c>
      <c r="AB225" s="92">
        <v>39</v>
      </c>
      <c r="AC225" s="92">
        <v>39.299999999999997</v>
      </c>
      <c r="AD225" s="92">
        <v>39.200000000000003</v>
      </c>
      <c r="AE225" s="92">
        <v>39.5</v>
      </c>
      <c r="AF225" s="92">
        <v>39.4</v>
      </c>
      <c r="AG225" s="92">
        <v>39.4</v>
      </c>
      <c r="AH225" s="92">
        <v>39.4</v>
      </c>
      <c r="AI225" s="92">
        <v>39.4</v>
      </c>
      <c r="AJ225" s="92">
        <v>39.4</v>
      </c>
      <c r="AK225" s="94">
        <v>4.0000000000000001E-3</v>
      </c>
    </row>
    <row r="226" spans="3:37" ht="15.75" customHeight="1" x14ac:dyDescent="0.4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c r="AK226" s="95"/>
    </row>
    <row r="227" spans="3:37" ht="15.75" customHeight="1" x14ac:dyDescent="0.4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c r="AK227" s="95"/>
    </row>
    <row r="228" spans="3:37" ht="15.75" customHeight="1" x14ac:dyDescent="0.4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c r="AK228" s="95"/>
    </row>
    <row r="229" spans="3:37" ht="15.75" customHeight="1" x14ac:dyDescent="0.45">
      <c r="C229" s="93">
        <v>2501</v>
      </c>
      <c r="D229" s="93">
        <v>2521</v>
      </c>
      <c r="E229" s="93">
        <v>2559</v>
      </c>
      <c r="F229" s="93">
        <v>2592</v>
      </c>
      <c r="G229" s="93">
        <v>2617</v>
      </c>
      <c r="H229" s="93">
        <v>2640</v>
      </c>
      <c r="I229" s="93">
        <v>2666</v>
      </c>
      <c r="J229" s="93">
        <v>2694</v>
      </c>
      <c r="K229" s="93">
        <v>2725</v>
      </c>
      <c r="L229" s="93">
        <v>2757</v>
      </c>
      <c r="M229" s="93">
        <v>2785</v>
      </c>
      <c r="N229" s="93">
        <v>2823</v>
      </c>
      <c r="O229" s="93">
        <v>2853</v>
      </c>
      <c r="P229" s="93">
        <v>2883</v>
      </c>
      <c r="Q229" s="93">
        <v>2915</v>
      </c>
      <c r="R229" s="93">
        <v>2947</v>
      </c>
      <c r="S229" s="93">
        <v>2978</v>
      </c>
      <c r="T229" s="93">
        <v>3011</v>
      </c>
      <c r="U229" s="93">
        <v>3043</v>
      </c>
      <c r="V229" s="93">
        <v>3074</v>
      </c>
      <c r="W229" s="93">
        <v>3105</v>
      </c>
      <c r="X229" s="93">
        <v>3138</v>
      </c>
      <c r="Y229" s="93">
        <v>3169</v>
      </c>
      <c r="Z229" s="93">
        <v>3201</v>
      </c>
      <c r="AA229" s="93">
        <v>3232</v>
      </c>
      <c r="AB229" s="93">
        <v>3264</v>
      </c>
      <c r="AC229" s="93">
        <v>3299</v>
      </c>
      <c r="AD229" s="93">
        <v>3334</v>
      </c>
      <c r="AE229" s="93">
        <v>3372</v>
      </c>
      <c r="AF229" s="93">
        <v>3409</v>
      </c>
      <c r="AG229" s="93">
        <v>3448</v>
      </c>
      <c r="AH229" s="93">
        <v>3487</v>
      </c>
      <c r="AI229" s="93">
        <v>3526</v>
      </c>
      <c r="AJ229" s="93">
        <v>3564</v>
      </c>
      <c r="AK229" s="94">
        <v>1.0999999999999999E-2</v>
      </c>
    </row>
    <row r="230" spans="3:37" ht="15.75" customHeight="1" x14ac:dyDescent="0.35"/>
    <row r="231" spans="3:37" ht="15.75" customHeight="1" x14ac:dyDescent="0.35"/>
    <row r="232" spans="3:37" ht="15.75" customHeight="1" x14ac:dyDescent="0.35"/>
    <row r="233" spans="3:37" ht="15.75" customHeight="1" x14ac:dyDescent="0.35"/>
    <row r="234" spans="3:37" ht="15.75" customHeight="1" x14ac:dyDescent="0.45">
      <c r="C234" s="3">
        <f>C221*$V$9</f>
        <v>66.626186793999992</v>
      </c>
      <c r="D234" s="3">
        <f t="shared" ref="D234:AJ234" si="6">D221*$V$9*D246</f>
        <v>68.115374929034246</v>
      </c>
      <c r="E234" s="3">
        <f t="shared" si="6"/>
        <v>69.377479868482652</v>
      </c>
      <c r="F234" s="3">
        <f t="shared" si="6"/>
        <v>70.543699153419936</v>
      </c>
      <c r="G234" s="3">
        <f t="shared" si="6"/>
        <v>71.612785998640831</v>
      </c>
      <c r="H234" s="3">
        <f t="shared" si="6"/>
        <v>72.489720784765851</v>
      </c>
      <c r="I234" s="3">
        <f t="shared" si="6"/>
        <v>73.463826276881534</v>
      </c>
      <c r="J234" s="3">
        <f t="shared" si="6"/>
        <v>74.438682806812935</v>
      </c>
      <c r="K234" s="3">
        <f t="shared" si="6"/>
        <v>75.608529967736203</v>
      </c>
      <c r="L234" s="3">
        <f t="shared" si="6"/>
        <v>76.677909519827352</v>
      </c>
      <c r="M234" s="3">
        <f t="shared" si="6"/>
        <v>77.84678095401901</v>
      </c>
      <c r="N234" s="3">
        <f t="shared" si="6"/>
        <v>79.208867006472289</v>
      </c>
      <c r="O234" s="3">
        <f t="shared" si="6"/>
        <v>80.475206751306018</v>
      </c>
      <c r="P234" s="3">
        <f t="shared" si="6"/>
        <v>81.643518150213964</v>
      </c>
      <c r="Q234" s="3">
        <f t="shared" si="6"/>
        <v>82.909460522279318</v>
      </c>
      <c r="R234" s="3">
        <f t="shared" si="6"/>
        <v>84.07755214438285</v>
      </c>
      <c r="S234" s="3">
        <f t="shared" si="6"/>
        <v>85.342436136101654</v>
      </c>
      <c r="T234" s="3">
        <f t="shared" si="6"/>
        <v>86.608859530365905</v>
      </c>
      <c r="U234" s="3">
        <f t="shared" si="6"/>
        <v>87.777167067977317</v>
      </c>
      <c r="V234" s="3">
        <f t="shared" si="6"/>
        <v>89.044278270417294</v>
      </c>
      <c r="W234" s="3">
        <f t="shared" si="6"/>
        <v>90.312635411300121</v>
      </c>
      <c r="X234" s="3">
        <f t="shared" si="6"/>
        <v>91.48249075949424</v>
      </c>
      <c r="Y234" s="3">
        <f t="shared" si="6"/>
        <v>92.751922876238197</v>
      </c>
      <c r="Z234" s="3">
        <f t="shared" si="6"/>
        <v>94.020458410183934</v>
      </c>
      <c r="AA234" s="3">
        <f t="shared" si="6"/>
        <v>95.289363698865131</v>
      </c>
      <c r="AB234" s="3">
        <f t="shared" si="6"/>
        <v>96.656969045056698</v>
      </c>
      <c r="AC234" s="3">
        <f t="shared" si="6"/>
        <v>97.927621151094598</v>
      </c>
      <c r="AD234" s="3">
        <f t="shared" si="6"/>
        <v>99.295242755694119</v>
      </c>
      <c r="AE234" s="3">
        <f t="shared" si="6"/>
        <v>100.66381033103944</v>
      </c>
      <c r="AF234" s="3">
        <f t="shared" si="6"/>
        <v>102.12807282745852</v>
      </c>
      <c r="AG234" s="3">
        <f t="shared" si="6"/>
        <v>103.49763246487626</v>
      </c>
      <c r="AH234" s="3">
        <f t="shared" si="6"/>
        <v>104.96309068815111</v>
      </c>
      <c r="AI234" s="3">
        <f t="shared" si="6"/>
        <v>106.4290944466687</v>
      </c>
      <c r="AJ234" s="3">
        <f t="shared" si="6"/>
        <v>107.69921230801928</v>
      </c>
    </row>
    <row r="235" spans="3:37" ht="15.75" customHeight="1" x14ac:dyDescent="0.45">
      <c r="C235" s="3">
        <f>C223*$V$9*D246</f>
        <v>27.129879061350767</v>
      </c>
      <c r="D235" s="3">
        <f t="shared" ref="D235:AJ235" si="7">D223*$V$9</f>
        <v>27.552904336999998</v>
      </c>
      <c r="E235" s="3">
        <f t="shared" si="7"/>
        <v>28.416932696</v>
      </c>
      <c r="F235" s="3">
        <f t="shared" si="7"/>
        <v>29.184957903999997</v>
      </c>
      <c r="G235" s="3">
        <f t="shared" si="7"/>
        <v>29.856979960999997</v>
      </c>
      <c r="H235" s="3">
        <f t="shared" si="7"/>
        <v>30.625005168999998</v>
      </c>
      <c r="I235" s="3">
        <f t="shared" si="7"/>
        <v>31.297027225999997</v>
      </c>
      <c r="J235" s="3">
        <f t="shared" si="7"/>
        <v>32.065052434000002</v>
      </c>
      <c r="K235" s="3">
        <f t="shared" si="7"/>
        <v>32.929080792999997</v>
      </c>
      <c r="L235" s="3">
        <f t="shared" si="7"/>
        <v>33.793109152</v>
      </c>
      <c r="M235" s="3">
        <f t="shared" si="7"/>
        <v>34.657137510999995</v>
      </c>
      <c r="N235" s="3">
        <f t="shared" si="7"/>
        <v>35.713172172</v>
      </c>
      <c r="O235" s="3">
        <f t="shared" si="7"/>
        <v>36.577200530999995</v>
      </c>
      <c r="P235" s="3">
        <f t="shared" si="7"/>
        <v>37.537232040999996</v>
      </c>
      <c r="Q235" s="3">
        <f t="shared" si="7"/>
        <v>38.593266702000001</v>
      </c>
      <c r="R235" s="3">
        <f t="shared" si="7"/>
        <v>39.553298212000001</v>
      </c>
      <c r="S235" s="3">
        <f t="shared" si="7"/>
        <v>40.609332873</v>
      </c>
      <c r="T235" s="3">
        <f t="shared" si="7"/>
        <v>41.665367533999998</v>
      </c>
      <c r="U235" s="3">
        <f t="shared" si="7"/>
        <v>42.721402194999996</v>
      </c>
      <c r="V235" s="3">
        <f t="shared" si="7"/>
        <v>43.777436855999994</v>
      </c>
      <c r="W235" s="3">
        <f t="shared" si="7"/>
        <v>44.833471517</v>
      </c>
      <c r="X235" s="3">
        <f t="shared" si="7"/>
        <v>45.985509328999996</v>
      </c>
      <c r="Y235" s="3">
        <f t="shared" si="7"/>
        <v>47.137547140999999</v>
      </c>
      <c r="Z235" s="3">
        <f t="shared" si="7"/>
        <v>48.289584952999995</v>
      </c>
      <c r="AA235" s="3">
        <f t="shared" si="7"/>
        <v>49.537625915999996</v>
      </c>
      <c r="AB235" s="3">
        <f t="shared" si="7"/>
        <v>50.689663727999999</v>
      </c>
      <c r="AC235" s="3">
        <f t="shared" si="7"/>
        <v>52.033707841999998</v>
      </c>
      <c r="AD235" s="3">
        <f t="shared" si="7"/>
        <v>53.281748804999999</v>
      </c>
      <c r="AE235" s="3">
        <f t="shared" si="7"/>
        <v>54.625792918999998</v>
      </c>
      <c r="AF235" s="3">
        <f t="shared" si="7"/>
        <v>55.969837032999997</v>
      </c>
      <c r="AG235" s="3">
        <f t="shared" si="7"/>
        <v>57.409884297999994</v>
      </c>
      <c r="AH235" s="3">
        <f t="shared" si="7"/>
        <v>58.849931562999998</v>
      </c>
      <c r="AI235" s="3">
        <f t="shared" si="7"/>
        <v>60.289978827999995</v>
      </c>
      <c r="AJ235" s="3">
        <f t="shared" si="7"/>
        <v>61.730026092999999</v>
      </c>
    </row>
    <row r="236" spans="3:37" ht="15.75" customHeight="1" x14ac:dyDescent="0.45">
      <c r="C236" s="3">
        <f t="shared" ref="C236:AJ236" si="8">C225*$U$5</f>
        <v>2.2228124946999999</v>
      </c>
      <c r="D236" s="3">
        <f t="shared" si="8"/>
        <v>2.2422540034000003</v>
      </c>
      <c r="E236" s="3">
        <f t="shared" si="8"/>
        <v>2.2681760149999999</v>
      </c>
      <c r="F236" s="3">
        <f t="shared" si="8"/>
        <v>2.2940980266</v>
      </c>
      <c r="G236" s="3">
        <f t="shared" si="8"/>
        <v>2.2746565179</v>
      </c>
      <c r="H236" s="3">
        <f t="shared" si="8"/>
        <v>2.2746565179</v>
      </c>
      <c r="I236" s="3">
        <f t="shared" si="8"/>
        <v>2.3005785295000001</v>
      </c>
      <c r="J236" s="3">
        <f t="shared" si="8"/>
        <v>2.3200200382</v>
      </c>
      <c r="K236" s="3">
        <f t="shared" si="8"/>
        <v>2.3394615469</v>
      </c>
      <c r="L236" s="3">
        <f t="shared" si="8"/>
        <v>2.3394615469</v>
      </c>
      <c r="M236" s="3">
        <f t="shared" si="8"/>
        <v>2.3394615469</v>
      </c>
      <c r="N236" s="3">
        <f t="shared" si="8"/>
        <v>2.3459420498000001</v>
      </c>
      <c r="O236" s="3">
        <f t="shared" si="8"/>
        <v>2.3524225526999998</v>
      </c>
      <c r="P236" s="3">
        <f t="shared" si="8"/>
        <v>2.3718640614000002</v>
      </c>
      <c r="Q236" s="3">
        <f t="shared" si="8"/>
        <v>2.3848250672</v>
      </c>
      <c r="R236" s="3">
        <f t="shared" si="8"/>
        <v>2.3977860729999998</v>
      </c>
      <c r="S236" s="3">
        <f t="shared" si="8"/>
        <v>2.4172275816999997</v>
      </c>
      <c r="T236" s="3">
        <f t="shared" si="8"/>
        <v>2.4366690904000001</v>
      </c>
      <c r="U236" s="3">
        <f t="shared" si="8"/>
        <v>2.4496300961999999</v>
      </c>
      <c r="V236" s="3">
        <f t="shared" si="8"/>
        <v>2.4625911020000002</v>
      </c>
      <c r="W236" s="3">
        <f t="shared" si="8"/>
        <v>2.4755521078</v>
      </c>
      <c r="X236" s="3">
        <f t="shared" si="8"/>
        <v>2.4949936165</v>
      </c>
      <c r="Y236" s="3">
        <f t="shared" si="8"/>
        <v>2.5014741194000001</v>
      </c>
      <c r="Z236" s="3">
        <f t="shared" si="8"/>
        <v>2.5209156281</v>
      </c>
      <c r="AA236" s="3">
        <f t="shared" si="8"/>
        <v>2.5273961310000002</v>
      </c>
      <c r="AB236" s="3">
        <f t="shared" si="8"/>
        <v>2.5273961310000002</v>
      </c>
      <c r="AC236" s="3">
        <f t="shared" si="8"/>
        <v>2.5468376396999997</v>
      </c>
      <c r="AD236" s="3">
        <f t="shared" si="8"/>
        <v>2.5403571368</v>
      </c>
      <c r="AE236" s="3">
        <f t="shared" si="8"/>
        <v>2.5597986454999999</v>
      </c>
      <c r="AF236" s="3">
        <f t="shared" si="8"/>
        <v>2.5533181425999998</v>
      </c>
      <c r="AG236" s="3">
        <f t="shared" si="8"/>
        <v>2.5533181425999998</v>
      </c>
      <c r="AH236" s="3">
        <f t="shared" si="8"/>
        <v>2.5533181425999998</v>
      </c>
      <c r="AI236" s="3">
        <f t="shared" si="8"/>
        <v>2.5533181425999998</v>
      </c>
      <c r="AJ236" s="3">
        <f t="shared" si="8"/>
        <v>2.5533181425999998</v>
      </c>
    </row>
    <row r="237" spans="3:37" ht="15.75" customHeight="1" x14ac:dyDescent="0.45">
      <c r="C237" s="3">
        <f>C229*$V$9</f>
        <v>240.103880651</v>
      </c>
      <c r="D237" s="3">
        <f t="shared" ref="D237:AJ237" si="9">D229*$V$9*D246</f>
        <v>244.26580397737601</v>
      </c>
      <c r="E237" s="3">
        <f t="shared" si="9"/>
        <v>247.95666338470264</v>
      </c>
      <c r="F237" s="3">
        <f t="shared" si="9"/>
        <v>251.16657720558308</v>
      </c>
      <c r="G237" s="3">
        <f t="shared" si="9"/>
        <v>253.60035312373893</v>
      </c>
      <c r="H237" s="3">
        <f t="shared" si="9"/>
        <v>255.84607335799714</v>
      </c>
      <c r="I237" s="3">
        <f t="shared" si="9"/>
        <v>258.38332566512685</v>
      </c>
      <c r="J237" s="3">
        <f t="shared" si="9"/>
        <v>261.11694203327352</v>
      </c>
      <c r="K237" s="3">
        <f t="shared" si="9"/>
        <v>264.14518482318095</v>
      </c>
      <c r="L237" s="3">
        <f t="shared" si="9"/>
        <v>267.25789702422753</v>
      </c>
      <c r="M237" s="3">
        <f t="shared" si="9"/>
        <v>269.99163755534613</v>
      </c>
      <c r="N237" s="3">
        <f t="shared" si="9"/>
        <v>273.69232748992812</v>
      </c>
      <c r="O237" s="3">
        <f t="shared" si="9"/>
        <v>276.62140344756153</v>
      </c>
      <c r="P237" s="3">
        <f t="shared" si="9"/>
        <v>279.54663043594638</v>
      </c>
      <c r="Q237" s="3">
        <f t="shared" si="9"/>
        <v>282.66792680987623</v>
      </c>
      <c r="R237" s="3">
        <f t="shared" si="9"/>
        <v>285.78609708131057</v>
      </c>
      <c r="S237" s="3">
        <f t="shared" si="9"/>
        <v>288.80656228785307</v>
      </c>
      <c r="T237" s="3">
        <f t="shared" si="9"/>
        <v>292.02606500104338</v>
      </c>
      <c r="U237" s="3">
        <f t="shared" si="9"/>
        <v>295.14466230702209</v>
      </c>
      <c r="V237" s="3">
        <f t="shared" si="9"/>
        <v>298.17223464407715</v>
      </c>
      <c r="W237" s="3">
        <f t="shared" si="9"/>
        <v>301.20379479278932</v>
      </c>
      <c r="X237" s="3">
        <f t="shared" si="9"/>
        <v>304.4242375432587</v>
      </c>
      <c r="Y237" s="3">
        <f t="shared" si="9"/>
        <v>307.45904141715363</v>
      </c>
      <c r="Z237" s="3">
        <f t="shared" si="9"/>
        <v>310.58770626522062</v>
      </c>
      <c r="AA237" s="3">
        <f t="shared" si="9"/>
        <v>313.62039050380048</v>
      </c>
      <c r="AB237" s="3">
        <f t="shared" si="9"/>
        <v>316.75536843681226</v>
      </c>
      <c r="AC237" s="3">
        <f t="shared" si="9"/>
        <v>320.1815878864827</v>
      </c>
      <c r="AD237" s="3">
        <f t="shared" si="9"/>
        <v>323.60736984113805</v>
      </c>
      <c r="AE237" s="3">
        <f t="shared" si="9"/>
        <v>327.32725982282068</v>
      </c>
      <c r="AF237" s="3">
        <f t="shared" si="9"/>
        <v>330.94543751787654</v>
      </c>
      <c r="AG237" s="3">
        <f t="shared" si="9"/>
        <v>334.76532527100687</v>
      </c>
      <c r="AH237" s="3">
        <f t="shared" si="9"/>
        <v>338.58121852875388</v>
      </c>
      <c r="AI237" s="3">
        <f t="shared" si="9"/>
        <v>342.39871078371698</v>
      </c>
      <c r="AJ237" s="3">
        <f t="shared" si="9"/>
        <v>346.11360925679054</v>
      </c>
    </row>
    <row r="238" spans="3:37" ht="15.75" customHeight="1" x14ac:dyDescent="0.35"/>
    <row r="239" spans="3:37" ht="15.75" customHeight="1" x14ac:dyDescent="0.35"/>
    <row r="240" spans="3:37" ht="15.75" customHeight="1" x14ac:dyDescent="0.35"/>
    <row r="241" spans="2:36" ht="15.75" customHeight="1" x14ac:dyDescent="0.35"/>
    <row r="242" spans="2:36" ht="15.75" customHeight="1" x14ac:dyDescent="0.35"/>
    <row r="243" spans="2:36" ht="15.75" customHeight="1" x14ac:dyDescent="0.45">
      <c r="B243" s="96" t="s">
        <v>645</v>
      </c>
      <c r="C243" s="36">
        <v>2017</v>
      </c>
      <c r="D243" s="36">
        <v>2018</v>
      </c>
      <c r="E243" s="36">
        <v>2019</v>
      </c>
      <c r="F243" s="36">
        <v>2020</v>
      </c>
      <c r="G243" s="36">
        <v>2021</v>
      </c>
      <c r="H243" s="36">
        <v>2022</v>
      </c>
      <c r="I243" s="36">
        <v>2023</v>
      </c>
      <c r="J243" s="36">
        <v>2024</v>
      </c>
      <c r="K243" s="36">
        <v>2025</v>
      </c>
      <c r="L243" s="36">
        <v>2026</v>
      </c>
      <c r="M243" s="36">
        <v>2027</v>
      </c>
      <c r="N243" s="36">
        <v>2028</v>
      </c>
      <c r="O243" s="36">
        <v>2029</v>
      </c>
      <c r="P243" s="36">
        <v>2030</v>
      </c>
      <c r="Q243" s="36">
        <v>2031</v>
      </c>
      <c r="R243" s="36">
        <v>2032</v>
      </c>
      <c r="S243" s="36">
        <v>2033</v>
      </c>
      <c r="T243" s="36">
        <v>2034</v>
      </c>
      <c r="U243" s="36">
        <v>2035</v>
      </c>
      <c r="V243" s="36">
        <v>2036</v>
      </c>
      <c r="W243" s="36">
        <v>2037</v>
      </c>
      <c r="X243" s="36">
        <v>2038</v>
      </c>
      <c r="Y243" s="36">
        <v>2039</v>
      </c>
      <c r="Z243" s="36">
        <v>2040</v>
      </c>
      <c r="AA243" s="36">
        <v>2041</v>
      </c>
      <c r="AB243" s="36">
        <v>2042</v>
      </c>
      <c r="AC243" s="36">
        <v>2043</v>
      </c>
      <c r="AD243" s="36">
        <v>2044</v>
      </c>
      <c r="AE243" s="36">
        <v>2045</v>
      </c>
      <c r="AF243" s="36">
        <v>2046</v>
      </c>
      <c r="AG243" s="36">
        <v>2047</v>
      </c>
      <c r="AH243" s="36">
        <v>2048</v>
      </c>
      <c r="AI243" s="36">
        <v>2049</v>
      </c>
      <c r="AJ243" s="36">
        <v>2050</v>
      </c>
    </row>
    <row r="244" spans="2:36" ht="15.75" customHeight="1" x14ac:dyDescent="0.45">
      <c r="B244" s="96" t="s">
        <v>646</v>
      </c>
      <c r="C244" s="36">
        <v>8.6774228999999994E-2</v>
      </c>
      <c r="D244" s="36">
        <v>8.7578015999999995E-2</v>
      </c>
      <c r="E244" s="36">
        <v>8.8392438000000004E-2</v>
      </c>
      <c r="F244" s="36">
        <v>8.9218820000000004E-2</v>
      </c>
      <c r="G244" s="36">
        <v>9.0056925999999995E-2</v>
      </c>
      <c r="H244" s="36">
        <v>9.0908911999999995E-2</v>
      </c>
      <c r="I244" s="36">
        <v>9.1775194000000004E-2</v>
      </c>
      <c r="J244" s="36">
        <v>9.2656796999999999E-2</v>
      </c>
      <c r="K244" s="36">
        <v>9.3555211999999999E-2</v>
      </c>
      <c r="L244" s="36">
        <v>9.4466164000000005E-2</v>
      </c>
      <c r="M244" s="36">
        <v>9.5392868000000006E-2</v>
      </c>
      <c r="N244" s="36">
        <v>9.6334569999999994E-2</v>
      </c>
      <c r="O244" s="36">
        <v>9.7292796000000001E-2</v>
      </c>
      <c r="P244" s="36">
        <v>9.8266348000000003E-2</v>
      </c>
      <c r="Q244" s="36">
        <v>9.9256122000000002E-2</v>
      </c>
      <c r="R244" s="36">
        <v>0.100261172</v>
      </c>
      <c r="S244" s="36">
        <v>0.10128139</v>
      </c>
      <c r="T244" s="36">
        <v>0.102318703</v>
      </c>
      <c r="U244" s="36">
        <v>0.103371905</v>
      </c>
      <c r="V244" s="36">
        <v>0.104443248</v>
      </c>
      <c r="W244" s="36">
        <v>0.10553432</v>
      </c>
      <c r="X244" s="36">
        <v>0.106643531</v>
      </c>
      <c r="Y244" s="36">
        <v>0.107774014</v>
      </c>
      <c r="Z244" s="36">
        <v>0.10892489700000001</v>
      </c>
      <c r="AA244" s="36">
        <v>0.11009677800000001</v>
      </c>
      <c r="AB244" s="36">
        <v>0.111291746</v>
      </c>
      <c r="AC244" s="36">
        <v>0.112510099</v>
      </c>
      <c r="AD244" s="36">
        <v>0.11375194399999999</v>
      </c>
      <c r="AE244" s="36">
        <v>0.115018566</v>
      </c>
      <c r="AF244" s="36">
        <v>0.11630860799999999</v>
      </c>
      <c r="AG244" s="36">
        <v>0.117624985</v>
      </c>
      <c r="AH244" s="36">
        <v>0.118966589</v>
      </c>
      <c r="AI244" s="36">
        <v>0.12033427200000001</v>
      </c>
      <c r="AJ244" s="36">
        <v>0.12172641400000001</v>
      </c>
    </row>
    <row r="245" spans="2:36" ht="15.75" customHeight="1" x14ac:dyDescent="0.45">
      <c r="B245" s="97" t="s">
        <v>647</v>
      </c>
      <c r="C245" s="36"/>
      <c r="D245" s="36">
        <f t="shared" ref="D245:AJ245" si="10">(D244-C244)/C244</f>
        <v>9.2629690780657963E-3</v>
      </c>
      <c r="E245" s="36">
        <f t="shared" si="10"/>
        <v>9.2993885588822777E-3</v>
      </c>
      <c r="F245" s="36">
        <f t="shared" si="10"/>
        <v>9.3490124121251243E-3</v>
      </c>
      <c r="G245" s="36">
        <f t="shared" si="10"/>
        <v>9.3938252041440504E-3</v>
      </c>
      <c r="H245" s="36">
        <f t="shared" si="10"/>
        <v>9.4605272225258847E-3</v>
      </c>
      <c r="I245" s="36">
        <f t="shared" si="10"/>
        <v>9.5291207533097517E-3</v>
      </c>
      <c r="J245" s="36">
        <f t="shared" si="10"/>
        <v>9.6061142622046059E-3</v>
      </c>
      <c r="K245" s="36">
        <f t="shared" si="10"/>
        <v>9.6961586099290654E-3</v>
      </c>
      <c r="L245" s="36">
        <f t="shared" si="10"/>
        <v>9.7370523835701057E-3</v>
      </c>
      <c r="M245" s="36">
        <f t="shared" si="10"/>
        <v>9.8099039990657434E-3</v>
      </c>
      <c r="N245" s="36">
        <f t="shared" si="10"/>
        <v>9.871828153861447E-3</v>
      </c>
      <c r="O245" s="36">
        <f t="shared" si="10"/>
        <v>9.9468550075015282E-3</v>
      </c>
      <c r="P245" s="36">
        <f t="shared" si="10"/>
        <v>1.0006414041179395E-2</v>
      </c>
      <c r="Q245" s="36">
        <f t="shared" si="10"/>
        <v>1.0072359664775562E-2</v>
      </c>
      <c r="R245" s="36">
        <f t="shared" si="10"/>
        <v>1.0125823775383784E-2</v>
      </c>
      <c r="S245" s="36">
        <f t="shared" si="10"/>
        <v>1.0175604171074356E-2</v>
      </c>
      <c r="T245" s="36">
        <f t="shared" si="10"/>
        <v>1.0241891427437934E-2</v>
      </c>
      <c r="U245" s="36">
        <f t="shared" si="10"/>
        <v>1.0293347834950596E-2</v>
      </c>
      <c r="V245" s="36">
        <f t="shared" si="10"/>
        <v>1.0363966882490966E-2</v>
      </c>
      <c r="W245" s="36">
        <f t="shared" si="10"/>
        <v>1.0446553711159944E-2</v>
      </c>
      <c r="X245" s="36">
        <f t="shared" si="10"/>
        <v>1.0510429213927742E-2</v>
      </c>
      <c r="Y245" s="36">
        <f t="shared" si="10"/>
        <v>1.0600577357101966E-2</v>
      </c>
      <c r="Z245" s="36">
        <f t="shared" si="10"/>
        <v>1.067866879301726E-2</v>
      </c>
      <c r="AA245" s="36">
        <f t="shared" si="10"/>
        <v>1.0758614717808725E-2</v>
      </c>
      <c r="AB245" s="36">
        <f t="shared" si="10"/>
        <v>1.0853796284574202E-2</v>
      </c>
      <c r="AC245" s="36">
        <f t="shared" si="10"/>
        <v>1.0947379691572143E-2</v>
      </c>
      <c r="AD245" s="36">
        <f t="shared" si="10"/>
        <v>1.1037631386316631E-2</v>
      </c>
      <c r="AE245" s="36">
        <f t="shared" si="10"/>
        <v>1.1134948164050796E-2</v>
      </c>
      <c r="AF245" s="36">
        <f t="shared" si="10"/>
        <v>1.1215945780440275E-2</v>
      </c>
      <c r="AG245" s="36">
        <f t="shared" si="10"/>
        <v>1.1317967110396572E-2</v>
      </c>
      <c r="AH245" s="36">
        <f t="shared" si="10"/>
        <v>1.140577403686807E-2</v>
      </c>
      <c r="AI245" s="36">
        <f t="shared" si="10"/>
        <v>1.1496362226540836E-2</v>
      </c>
      <c r="AJ245" s="36">
        <f t="shared" si="10"/>
        <v>1.1568956847139931E-2</v>
      </c>
    </row>
    <row r="246" spans="2:36" ht="15.75" customHeight="1" x14ac:dyDescent="0.35">
      <c r="B246" s="96"/>
      <c r="C246" s="96"/>
      <c r="D246" s="98">
        <f t="shared" ref="D246:AJ246" si="11">1+D245</f>
        <v>1.0092629690780659</v>
      </c>
      <c r="E246" s="98">
        <f t="shared" si="11"/>
        <v>1.0092993885588823</v>
      </c>
      <c r="F246" s="98">
        <f t="shared" si="11"/>
        <v>1.0093490124121252</v>
      </c>
      <c r="G246" s="98">
        <f t="shared" si="11"/>
        <v>1.0093938252041441</v>
      </c>
      <c r="H246" s="98">
        <f t="shared" si="11"/>
        <v>1.0094605272225259</v>
      </c>
      <c r="I246" s="98">
        <f t="shared" si="11"/>
        <v>1.0095291207533097</v>
      </c>
      <c r="J246" s="98">
        <f t="shared" si="11"/>
        <v>1.0096061142622046</v>
      </c>
      <c r="K246" s="98">
        <f t="shared" si="11"/>
        <v>1.0096961586099291</v>
      </c>
      <c r="L246" s="98">
        <f t="shared" si="11"/>
        <v>1.00973705238357</v>
      </c>
      <c r="M246" s="98">
        <f t="shared" si="11"/>
        <v>1.0098099039990658</v>
      </c>
      <c r="N246" s="98">
        <f t="shared" si="11"/>
        <v>1.0098718281538615</v>
      </c>
      <c r="O246" s="98">
        <f t="shared" si="11"/>
        <v>1.0099468550075015</v>
      </c>
      <c r="P246" s="98">
        <f t="shared" si="11"/>
        <v>1.0100064140411793</v>
      </c>
      <c r="Q246" s="98">
        <f t="shared" si="11"/>
        <v>1.0100723596647756</v>
      </c>
      <c r="R246" s="98">
        <f t="shared" si="11"/>
        <v>1.0101258237753838</v>
      </c>
      <c r="S246" s="98">
        <f t="shared" si="11"/>
        <v>1.0101756041710743</v>
      </c>
      <c r="T246" s="98">
        <f t="shared" si="11"/>
        <v>1.010241891427438</v>
      </c>
      <c r="U246" s="98">
        <f t="shared" si="11"/>
        <v>1.0102933478349505</v>
      </c>
      <c r="V246" s="98">
        <f t="shared" si="11"/>
        <v>1.0103639668824909</v>
      </c>
      <c r="W246" s="98">
        <f t="shared" si="11"/>
        <v>1.01044655371116</v>
      </c>
      <c r="X246" s="98">
        <f t="shared" si="11"/>
        <v>1.0105104292139278</v>
      </c>
      <c r="Y246" s="98">
        <f t="shared" si="11"/>
        <v>1.0106005773571021</v>
      </c>
      <c r="Z246" s="98">
        <f t="shared" si="11"/>
        <v>1.0106786687930172</v>
      </c>
      <c r="AA246" s="98">
        <f t="shared" si="11"/>
        <v>1.0107586147178087</v>
      </c>
      <c r="AB246" s="98">
        <f t="shared" si="11"/>
        <v>1.0108537962845743</v>
      </c>
      <c r="AC246" s="98">
        <f t="shared" si="11"/>
        <v>1.0109473796915722</v>
      </c>
      <c r="AD246" s="98">
        <f t="shared" si="11"/>
        <v>1.0110376313863165</v>
      </c>
      <c r="AE246" s="98">
        <f t="shared" si="11"/>
        <v>1.0111349481640508</v>
      </c>
      <c r="AF246" s="98">
        <f t="shared" si="11"/>
        <v>1.0112159457804404</v>
      </c>
      <c r="AG246" s="98">
        <f t="shared" si="11"/>
        <v>1.0113179671103967</v>
      </c>
      <c r="AH246" s="98">
        <f t="shared" si="11"/>
        <v>1.011405774036868</v>
      </c>
      <c r="AI246" s="98">
        <f t="shared" si="11"/>
        <v>1.0114963622265409</v>
      </c>
      <c r="AJ246" s="98">
        <f t="shared" si="11"/>
        <v>1.01156895684714</v>
      </c>
    </row>
    <row r="247" spans="2:36" ht="15.75" customHeight="1" x14ac:dyDescent="0.35"/>
    <row r="248" spans="2:36" ht="15.75" customHeight="1" x14ac:dyDescent="0.35"/>
    <row r="249" spans="2:36" ht="15.75" customHeight="1" x14ac:dyDescent="0.35"/>
    <row r="250" spans="2:36" ht="15.75" customHeight="1" x14ac:dyDescent="0.35"/>
    <row r="251" spans="2:36" ht="15.75" customHeight="1" x14ac:dyDescent="0.35"/>
    <row r="252" spans="2:36" ht="15.75" customHeight="1" x14ac:dyDescent="0.35"/>
    <row r="253" spans="2:36" ht="15.75" customHeight="1" x14ac:dyDescent="0.35"/>
    <row r="254" spans="2:36" ht="15.75" customHeight="1" x14ac:dyDescent="0.35"/>
    <row r="255" spans="2:36" ht="15.75" customHeight="1" x14ac:dyDescent="0.35"/>
    <row r="256" spans="2:3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B205:AK205"/>
  </mergeCells>
  <pageMargins left="0.75" right="0.75" top="1" bottom="1"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00"/>
  <sheetViews>
    <sheetView zoomScale="90" zoomScaleNormal="90" workbookViewId="0">
      <selection activeCell="C208" sqref="C208"/>
    </sheetView>
  </sheetViews>
  <sheetFormatPr defaultColWidth="12.625" defaultRowHeight="15" customHeight="1" x14ac:dyDescent="0.35"/>
  <cols>
    <col min="1" max="1" width="14.125" customWidth="1"/>
    <col min="2" max="2" width="40" customWidth="1"/>
    <col min="3" max="37" width="7.625" customWidth="1"/>
  </cols>
  <sheetData>
    <row r="1" spans="1:37" ht="15" customHeight="1" x14ac:dyDescent="0.35">
      <c r="B1" s="99" t="s">
        <v>119</v>
      </c>
      <c r="C1" s="100">
        <v>2017</v>
      </c>
      <c r="D1" s="100">
        <v>2018</v>
      </c>
      <c r="E1" s="100">
        <v>2019</v>
      </c>
      <c r="F1" s="100">
        <v>2020</v>
      </c>
      <c r="G1" s="100">
        <v>2021</v>
      </c>
      <c r="H1" s="100">
        <v>2022</v>
      </c>
      <c r="I1" s="100">
        <v>2023</v>
      </c>
      <c r="J1" s="100">
        <v>2024</v>
      </c>
      <c r="K1" s="100">
        <v>2025</v>
      </c>
      <c r="L1" s="100">
        <v>2026</v>
      </c>
      <c r="M1" s="100">
        <v>2027</v>
      </c>
      <c r="N1" s="100">
        <v>2028</v>
      </c>
      <c r="O1" s="100">
        <v>2029</v>
      </c>
      <c r="P1" s="100">
        <v>2030</v>
      </c>
      <c r="Q1" s="100">
        <v>2031</v>
      </c>
      <c r="R1" s="100">
        <v>2032</v>
      </c>
      <c r="S1" s="100">
        <v>2033</v>
      </c>
      <c r="T1" s="100">
        <v>2034</v>
      </c>
      <c r="U1" s="100">
        <v>2035</v>
      </c>
      <c r="V1" s="100">
        <v>2036</v>
      </c>
      <c r="W1" s="100">
        <v>2037</v>
      </c>
      <c r="X1" s="100">
        <v>2038</v>
      </c>
      <c r="Y1" s="100">
        <v>2039</v>
      </c>
      <c r="Z1" s="100">
        <v>2040</v>
      </c>
      <c r="AA1" s="100">
        <v>2041</v>
      </c>
      <c r="AB1" s="100">
        <v>2042</v>
      </c>
      <c r="AC1" s="100">
        <v>2043</v>
      </c>
      <c r="AD1" s="100">
        <v>2044</v>
      </c>
      <c r="AE1" s="100">
        <v>2045</v>
      </c>
      <c r="AF1" s="100">
        <v>2046</v>
      </c>
      <c r="AG1" s="100">
        <v>2047</v>
      </c>
      <c r="AH1" s="100">
        <v>2048</v>
      </c>
      <c r="AI1" s="100">
        <v>2049</v>
      </c>
      <c r="AJ1" s="100">
        <v>2050</v>
      </c>
    </row>
    <row r="3" spans="1:37" ht="15" customHeight="1" x14ac:dyDescent="0.35">
      <c r="C3" s="101" t="s">
        <v>120</v>
      </c>
      <c r="D3" s="101" t="s">
        <v>4</v>
      </c>
      <c r="E3" s="72"/>
      <c r="F3" s="72"/>
      <c r="G3" s="72"/>
    </row>
    <row r="4" spans="1:37" ht="15" customHeight="1" x14ac:dyDescent="0.45">
      <c r="C4" s="101" t="s">
        <v>123</v>
      </c>
      <c r="D4" s="101" t="s">
        <v>124</v>
      </c>
      <c r="E4" s="72"/>
      <c r="F4" s="72"/>
      <c r="G4" s="101" t="s">
        <v>125</v>
      </c>
      <c r="M4" s="8" t="s">
        <v>648</v>
      </c>
    </row>
    <row r="5" spans="1:37" ht="15" customHeight="1" x14ac:dyDescent="0.45">
      <c r="C5" s="101" t="s">
        <v>128</v>
      </c>
      <c r="D5" s="101" t="s">
        <v>129</v>
      </c>
      <c r="E5" s="72"/>
      <c r="F5" s="72"/>
      <c r="G5" s="72"/>
      <c r="M5" s="8" t="s">
        <v>382</v>
      </c>
      <c r="N5" s="102">
        <v>11766123874</v>
      </c>
      <c r="P5" s="8" t="s">
        <v>383</v>
      </c>
      <c r="Q5" s="103">
        <v>182000000000</v>
      </c>
      <c r="S5" s="8" t="s">
        <v>384</v>
      </c>
      <c r="T5" s="8">
        <v>6.4805029E-2</v>
      </c>
    </row>
    <row r="6" spans="1:37" ht="15" customHeight="1" x14ac:dyDescent="0.35">
      <c r="C6" s="101" t="s">
        <v>131</v>
      </c>
      <c r="D6" s="72"/>
      <c r="E6" s="104">
        <v>43466</v>
      </c>
      <c r="F6" s="72"/>
      <c r="G6" s="72"/>
    </row>
    <row r="8" spans="1:37" ht="14.25" x14ac:dyDescent="0.45">
      <c r="M8" s="8" t="s">
        <v>385</v>
      </c>
    </row>
    <row r="9" spans="1:37" ht="14.25" x14ac:dyDescent="0.45">
      <c r="M9" s="8" t="s">
        <v>386</v>
      </c>
      <c r="N9" s="8">
        <v>900737193</v>
      </c>
      <c r="Q9" s="8" t="s">
        <v>387</v>
      </c>
      <c r="R9" s="102">
        <v>86473609</v>
      </c>
      <c r="T9" s="8" t="s">
        <v>388</v>
      </c>
      <c r="U9" s="8">
        <v>9.6003150999999995E-2</v>
      </c>
    </row>
    <row r="10" spans="1:37" ht="15" customHeight="1" x14ac:dyDescent="0.5">
      <c r="A10" s="28" t="s">
        <v>649</v>
      </c>
      <c r="B10" s="105" t="s">
        <v>650</v>
      </c>
    </row>
    <row r="11" spans="1:37" ht="15" customHeight="1" x14ac:dyDescent="0.35">
      <c r="B11" s="70"/>
    </row>
    <row r="12" spans="1:37" ht="15" customHeight="1" x14ac:dyDescent="0.45">
      <c r="B12" s="70"/>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106" t="s">
        <v>139</v>
      </c>
    </row>
    <row r="13" spans="1:37" ht="15" customHeight="1" x14ac:dyDescent="0.35">
      <c r="B13" s="100" t="s">
        <v>651</v>
      </c>
      <c r="C13" s="100">
        <v>2017</v>
      </c>
      <c r="D13" s="100">
        <v>2018</v>
      </c>
      <c r="E13" s="100">
        <v>2019</v>
      </c>
      <c r="F13" s="100">
        <v>2020</v>
      </c>
      <c r="G13" s="100">
        <v>2021</v>
      </c>
      <c r="H13" s="100">
        <v>2022</v>
      </c>
      <c r="I13" s="100">
        <v>2023</v>
      </c>
      <c r="J13" s="100">
        <v>2024</v>
      </c>
      <c r="K13" s="100">
        <v>2025</v>
      </c>
      <c r="L13" s="100">
        <v>2026</v>
      </c>
      <c r="M13" s="100">
        <v>2027</v>
      </c>
      <c r="N13" s="100">
        <v>2028</v>
      </c>
      <c r="O13" s="100">
        <v>2029</v>
      </c>
      <c r="P13" s="100">
        <v>2030</v>
      </c>
      <c r="Q13" s="100">
        <v>2031</v>
      </c>
      <c r="R13" s="100">
        <v>2032</v>
      </c>
      <c r="S13" s="100">
        <v>2033</v>
      </c>
      <c r="T13" s="100">
        <v>2034</v>
      </c>
      <c r="U13" s="100">
        <v>2035</v>
      </c>
      <c r="V13" s="100">
        <v>2036</v>
      </c>
      <c r="W13" s="100">
        <v>2037</v>
      </c>
      <c r="X13" s="100">
        <v>2038</v>
      </c>
      <c r="Y13" s="100">
        <v>2039</v>
      </c>
      <c r="Z13" s="100">
        <v>2040</v>
      </c>
      <c r="AA13" s="100">
        <v>2041</v>
      </c>
      <c r="AB13" s="100">
        <v>2042</v>
      </c>
      <c r="AC13" s="100">
        <v>2043</v>
      </c>
      <c r="AD13" s="100">
        <v>2044</v>
      </c>
      <c r="AE13" s="100">
        <v>2045</v>
      </c>
      <c r="AF13" s="100">
        <v>2046</v>
      </c>
      <c r="AG13" s="100">
        <v>2047</v>
      </c>
      <c r="AH13" s="100">
        <v>2048</v>
      </c>
      <c r="AI13" s="100">
        <v>2049</v>
      </c>
      <c r="AJ13" s="100">
        <v>2050</v>
      </c>
      <c r="AK13" s="100">
        <v>2050</v>
      </c>
    </row>
    <row r="15" spans="1:37" ht="15" customHeight="1" x14ac:dyDescent="0.35">
      <c r="B15" s="107" t="s">
        <v>652</v>
      </c>
    </row>
    <row r="16" spans="1:37" ht="15" customHeight="1" x14ac:dyDescent="0.45">
      <c r="A16" s="28" t="s">
        <v>653</v>
      </c>
      <c r="B16" s="108" t="s">
        <v>654</v>
      </c>
      <c r="C16" s="109">
        <v>8557</v>
      </c>
      <c r="D16" s="109">
        <v>8783</v>
      </c>
      <c r="E16" s="109">
        <v>9020</v>
      </c>
      <c r="F16" s="109">
        <v>9262</v>
      </c>
      <c r="G16" s="109">
        <v>9501</v>
      </c>
      <c r="H16" s="109">
        <v>9730</v>
      </c>
      <c r="I16" s="109">
        <v>9970</v>
      </c>
      <c r="J16" s="109">
        <v>10205</v>
      </c>
      <c r="K16" s="109">
        <v>10430</v>
      </c>
      <c r="L16" s="109">
        <v>10648</v>
      </c>
      <c r="M16" s="109">
        <v>10852</v>
      </c>
      <c r="N16" s="109">
        <v>11043</v>
      </c>
      <c r="O16" s="109">
        <v>11223</v>
      </c>
      <c r="P16" s="109">
        <v>11391</v>
      </c>
      <c r="Q16" s="109">
        <v>11532</v>
      </c>
      <c r="R16" s="109">
        <v>11661</v>
      </c>
      <c r="S16" s="109">
        <v>11786</v>
      </c>
      <c r="T16" s="109">
        <v>11908</v>
      </c>
      <c r="U16" s="109">
        <v>12029</v>
      </c>
      <c r="V16" s="109">
        <v>12152</v>
      </c>
      <c r="W16" s="109">
        <v>12271</v>
      </c>
      <c r="X16" s="109">
        <v>12381</v>
      </c>
      <c r="Y16" s="109">
        <v>12484</v>
      </c>
      <c r="Z16" s="109">
        <v>12586</v>
      </c>
      <c r="AA16" s="109">
        <v>12694</v>
      </c>
      <c r="AB16" s="109">
        <v>12809</v>
      </c>
      <c r="AC16" s="109">
        <v>12935</v>
      </c>
      <c r="AD16" s="109">
        <v>13067</v>
      </c>
      <c r="AE16" s="109">
        <v>13198</v>
      </c>
      <c r="AF16" s="109">
        <v>13336</v>
      </c>
      <c r="AG16" s="109">
        <v>13475</v>
      </c>
      <c r="AH16" s="109">
        <v>13583</v>
      </c>
      <c r="AI16" s="109">
        <v>13687</v>
      </c>
      <c r="AJ16" s="109">
        <v>13794</v>
      </c>
      <c r="AK16" s="110">
        <v>1.4E-2</v>
      </c>
    </row>
    <row r="17" spans="1:37" ht="15" customHeight="1" x14ac:dyDescent="0.45">
      <c r="A17" s="28" t="s">
        <v>655</v>
      </c>
      <c r="B17" s="108" t="s">
        <v>656</v>
      </c>
      <c r="C17" s="109">
        <v>4406</v>
      </c>
      <c r="D17" s="109">
        <v>4581</v>
      </c>
      <c r="E17" s="109">
        <v>4767</v>
      </c>
      <c r="F17" s="109">
        <v>4954</v>
      </c>
      <c r="G17" s="109">
        <v>5138</v>
      </c>
      <c r="H17" s="109">
        <v>5314</v>
      </c>
      <c r="I17" s="109">
        <v>5482</v>
      </c>
      <c r="J17" s="109">
        <v>5641</v>
      </c>
      <c r="K17" s="109">
        <v>5793</v>
      </c>
      <c r="L17" s="109">
        <v>5943</v>
      </c>
      <c r="M17" s="109">
        <v>6081</v>
      </c>
      <c r="N17" s="109">
        <v>6208</v>
      </c>
      <c r="O17" s="109">
        <v>6332</v>
      </c>
      <c r="P17" s="109">
        <v>6447</v>
      </c>
      <c r="Q17" s="109">
        <v>6548</v>
      </c>
      <c r="R17" s="109">
        <v>6642</v>
      </c>
      <c r="S17" s="109">
        <v>6735</v>
      </c>
      <c r="T17" s="109">
        <v>6826</v>
      </c>
      <c r="U17" s="109">
        <v>6920</v>
      </c>
      <c r="V17" s="109">
        <v>7013</v>
      </c>
      <c r="W17" s="109">
        <v>7105</v>
      </c>
      <c r="X17" s="109">
        <v>7191</v>
      </c>
      <c r="Y17" s="109">
        <v>7275</v>
      </c>
      <c r="Z17" s="109">
        <v>7359</v>
      </c>
      <c r="AA17" s="109">
        <v>7447</v>
      </c>
      <c r="AB17" s="109">
        <v>7543</v>
      </c>
      <c r="AC17" s="109">
        <v>7649</v>
      </c>
      <c r="AD17" s="109">
        <v>7763</v>
      </c>
      <c r="AE17" s="109">
        <v>7883</v>
      </c>
      <c r="AF17" s="109">
        <v>8006</v>
      </c>
      <c r="AG17" s="109">
        <v>8132</v>
      </c>
      <c r="AH17" s="109">
        <v>8258</v>
      </c>
      <c r="AI17" s="109">
        <v>8383</v>
      </c>
      <c r="AJ17" s="109">
        <v>8503</v>
      </c>
      <c r="AK17" s="110">
        <v>0.02</v>
      </c>
    </row>
    <row r="18" spans="1:37" ht="15" customHeight="1" x14ac:dyDescent="0.45">
      <c r="A18" s="28" t="s">
        <v>657</v>
      </c>
      <c r="B18" s="108" t="s">
        <v>658</v>
      </c>
      <c r="C18" s="109">
        <v>1250</v>
      </c>
      <c r="D18" s="109">
        <v>1226</v>
      </c>
      <c r="E18" s="109">
        <v>1212</v>
      </c>
      <c r="F18" s="109">
        <v>1205</v>
      </c>
      <c r="G18" s="109">
        <v>1201</v>
      </c>
      <c r="H18" s="109">
        <v>1197</v>
      </c>
      <c r="I18" s="109">
        <v>1210</v>
      </c>
      <c r="J18" s="109">
        <v>1227</v>
      </c>
      <c r="K18" s="109">
        <v>1246</v>
      </c>
      <c r="L18" s="109">
        <v>1267</v>
      </c>
      <c r="M18" s="109">
        <v>1287</v>
      </c>
      <c r="N18" s="109">
        <v>1311</v>
      </c>
      <c r="O18" s="109">
        <v>1334</v>
      </c>
      <c r="P18" s="109">
        <v>1356</v>
      </c>
      <c r="Q18" s="109">
        <v>1380</v>
      </c>
      <c r="R18" s="109">
        <v>1405</v>
      </c>
      <c r="S18" s="109">
        <v>1430</v>
      </c>
      <c r="T18" s="109">
        <v>1455</v>
      </c>
      <c r="U18" s="109">
        <v>1481</v>
      </c>
      <c r="V18" s="109">
        <v>1507</v>
      </c>
      <c r="W18" s="109">
        <v>1534</v>
      </c>
      <c r="X18" s="109">
        <v>1561</v>
      </c>
      <c r="Y18" s="109">
        <v>1588</v>
      </c>
      <c r="Z18" s="109">
        <v>1616</v>
      </c>
      <c r="AA18" s="109">
        <v>1644</v>
      </c>
      <c r="AB18" s="109">
        <v>1671</v>
      </c>
      <c r="AC18" s="109">
        <v>1700</v>
      </c>
      <c r="AD18" s="109">
        <v>1729</v>
      </c>
      <c r="AE18" s="109">
        <v>1760</v>
      </c>
      <c r="AF18" s="109">
        <v>1791</v>
      </c>
      <c r="AG18" s="109">
        <v>1822</v>
      </c>
      <c r="AH18" s="109">
        <v>1855</v>
      </c>
      <c r="AI18" s="109">
        <v>1887</v>
      </c>
      <c r="AJ18" s="109">
        <v>1919</v>
      </c>
      <c r="AK18" s="110">
        <v>1.4E-2</v>
      </c>
    </row>
    <row r="19" spans="1:37" ht="15" customHeight="1" x14ac:dyDescent="0.45">
      <c r="A19" s="28" t="s">
        <v>659</v>
      </c>
      <c r="B19" s="108" t="s">
        <v>660</v>
      </c>
      <c r="C19" s="109">
        <v>2901</v>
      </c>
      <c r="D19" s="109">
        <v>2976</v>
      </c>
      <c r="E19" s="109">
        <v>3041</v>
      </c>
      <c r="F19" s="109">
        <v>3103</v>
      </c>
      <c r="G19" s="109">
        <v>3163</v>
      </c>
      <c r="H19" s="109">
        <v>3219</v>
      </c>
      <c r="I19" s="109">
        <v>3278</v>
      </c>
      <c r="J19" s="109">
        <v>3336</v>
      </c>
      <c r="K19" s="109">
        <v>3390</v>
      </c>
      <c r="L19" s="109">
        <v>3439</v>
      </c>
      <c r="M19" s="109">
        <v>3483</v>
      </c>
      <c r="N19" s="109">
        <v>3523</v>
      </c>
      <c r="O19" s="109">
        <v>3558</v>
      </c>
      <c r="P19" s="109">
        <v>3588</v>
      </c>
      <c r="Q19" s="109">
        <v>3603</v>
      </c>
      <c r="R19" s="109">
        <v>3614</v>
      </c>
      <c r="S19" s="109">
        <v>3621</v>
      </c>
      <c r="T19" s="109">
        <v>3627</v>
      </c>
      <c r="U19" s="109">
        <v>3628</v>
      </c>
      <c r="V19" s="109">
        <v>3631</v>
      </c>
      <c r="W19" s="109">
        <v>3632</v>
      </c>
      <c r="X19" s="109">
        <v>3629</v>
      </c>
      <c r="Y19" s="109">
        <v>3621</v>
      </c>
      <c r="Z19" s="109">
        <v>3611</v>
      </c>
      <c r="AA19" s="109">
        <v>3603</v>
      </c>
      <c r="AB19" s="109">
        <v>3595</v>
      </c>
      <c r="AC19" s="109">
        <v>3586</v>
      </c>
      <c r="AD19" s="109">
        <v>3575</v>
      </c>
      <c r="AE19" s="109">
        <v>3555</v>
      </c>
      <c r="AF19" s="109">
        <v>3539</v>
      </c>
      <c r="AG19" s="109">
        <v>3520</v>
      </c>
      <c r="AH19" s="109">
        <v>3470</v>
      </c>
      <c r="AI19" s="109">
        <v>3417</v>
      </c>
      <c r="AJ19" s="109">
        <v>3371</v>
      </c>
      <c r="AK19" s="110">
        <v>4.0000000000000001E-3</v>
      </c>
    </row>
    <row r="20" spans="1:37" ht="15" customHeight="1" x14ac:dyDescent="0.45">
      <c r="A20" s="28" t="s">
        <v>661</v>
      </c>
      <c r="B20" s="108" t="s">
        <v>662</v>
      </c>
      <c r="C20" s="109">
        <v>944</v>
      </c>
      <c r="D20" s="109">
        <v>955</v>
      </c>
      <c r="E20" s="109">
        <v>966</v>
      </c>
      <c r="F20" s="109">
        <v>975</v>
      </c>
      <c r="G20" s="109">
        <v>984</v>
      </c>
      <c r="H20" s="109">
        <v>992</v>
      </c>
      <c r="I20" s="109">
        <v>998</v>
      </c>
      <c r="J20" s="109">
        <v>1006</v>
      </c>
      <c r="K20" s="109">
        <v>1013</v>
      </c>
      <c r="L20" s="109">
        <v>1020</v>
      </c>
      <c r="M20" s="109">
        <v>1028</v>
      </c>
      <c r="N20" s="109">
        <v>1036</v>
      </c>
      <c r="O20" s="109">
        <v>1045</v>
      </c>
      <c r="P20" s="109">
        <v>1053</v>
      </c>
      <c r="Q20" s="109">
        <v>1066</v>
      </c>
      <c r="R20" s="109">
        <v>1081</v>
      </c>
      <c r="S20" s="109">
        <v>1096</v>
      </c>
      <c r="T20" s="109">
        <v>1113</v>
      </c>
      <c r="U20" s="109">
        <v>1132</v>
      </c>
      <c r="V20" s="109">
        <v>1151</v>
      </c>
      <c r="W20" s="109">
        <v>1172</v>
      </c>
      <c r="X20" s="109">
        <v>1192</v>
      </c>
      <c r="Y20" s="109">
        <v>1213</v>
      </c>
      <c r="Z20" s="109">
        <v>1235</v>
      </c>
      <c r="AA20" s="109">
        <v>1257</v>
      </c>
      <c r="AB20" s="109">
        <v>1278</v>
      </c>
      <c r="AC20" s="109">
        <v>1302</v>
      </c>
      <c r="AD20" s="109">
        <v>1326</v>
      </c>
      <c r="AE20" s="109">
        <v>1351</v>
      </c>
      <c r="AF20" s="109">
        <v>1377</v>
      </c>
      <c r="AG20" s="109">
        <v>1403</v>
      </c>
      <c r="AH20" s="109">
        <v>1430</v>
      </c>
      <c r="AI20" s="109">
        <v>1458</v>
      </c>
      <c r="AJ20" s="109">
        <v>1487</v>
      </c>
      <c r="AK20" s="110">
        <v>1.4E-2</v>
      </c>
    </row>
    <row r="21" spans="1:37" ht="15" customHeight="1" x14ac:dyDescent="0.45">
      <c r="A21" s="28" t="s">
        <v>663</v>
      </c>
      <c r="B21" s="108" t="s">
        <v>656</v>
      </c>
      <c r="C21" s="109">
        <v>347</v>
      </c>
      <c r="D21" s="109">
        <v>352</v>
      </c>
      <c r="E21" s="109">
        <v>356</v>
      </c>
      <c r="F21" s="109">
        <v>359</v>
      </c>
      <c r="G21" s="109">
        <v>363</v>
      </c>
      <c r="H21" s="109">
        <v>367</v>
      </c>
      <c r="I21" s="109">
        <v>371</v>
      </c>
      <c r="J21" s="109">
        <v>376</v>
      </c>
      <c r="K21" s="109">
        <v>380</v>
      </c>
      <c r="L21" s="109">
        <v>385</v>
      </c>
      <c r="M21" s="109">
        <v>390</v>
      </c>
      <c r="N21" s="109">
        <v>395</v>
      </c>
      <c r="O21" s="109">
        <v>400</v>
      </c>
      <c r="P21" s="109">
        <v>405</v>
      </c>
      <c r="Q21" s="109">
        <v>413</v>
      </c>
      <c r="R21" s="109">
        <v>422</v>
      </c>
      <c r="S21" s="109">
        <v>431</v>
      </c>
      <c r="T21" s="109">
        <v>441</v>
      </c>
      <c r="U21" s="109">
        <v>451</v>
      </c>
      <c r="V21" s="109">
        <v>461</v>
      </c>
      <c r="W21" s="109">
        <v>471</v>
      </c>
      <c r="X21" s="109">
        <v>482</v>
      </c>
      <c r="Y21" s="109">
        <v>493</v>
      </c>
      <c r="Z21" s="109">
        <v>503</v>
      </c>
      <c r="AA21" s="109">
        <v>514</v>
      </c>
      <c r="AB21" s="109">
        <v>525</v>
      </c>
      <c r="AC21" s="109">
        <v>536</v>
      </c>
      <c r="AD21" s="109">
        <v>548</v>
      </c>
      <c r="AE21" s="109">
        <v>559</v>
      </c>
      <c r="AF21" s="109">
        <v>571</v>
      </c>
      <c r="AG21" s="109">
        <v>583</v>
      </c>
      <c r="AH21" s="109">
        <v>595</v>
      </c>
      <c r="AI21" s="109">
        <v>608</v>
      </c>
      <c r="AJ21" s="109">
        <v>620</v>
      </c>
      <c r="AK21" s="110">
        <v>1.7999999999999999E-2</v>
      </c>
    </row>
    <row r="22" spans="1:37" ht="15" customHeight="1" x14ac:dyDescent="0.45">
      <c r="A22" s="28" t="s">
        <v>664</v>
      </c>
      <c r="B22" s="108" t="s">
        <v>658</v>
      </c>
      <c r="C22" s="109">
        <v>133</v>
      </c>
      <c r="D22" s="109">
        <v>137</v>
      </c>
      <c r="E22" s="109">
        <v>141</v>
      </c>
      <c r="F22" s="109">
        <v>145</v>
      </c>
      <c r="G22" s="109">
        <v>149</v>
      </c>
      <c r="H22" s="109">
        <v>153</v>
      </c>
      <c r="I22" s="109">
        <v>155</v>
      </c>
      <c r="J22" s="109">
        <v>159</v>
      </c>
      <c r="K22" s="109">
        <v>163</v>
      </c>
      <c r="L22" s="109">
        <v>167</v>
      </c>
      <c r="M22" s="109">
        <v>172</v>
      </c>
      <c r="N22" s="109">
        <v>177</v>
      </c>
      <c r="O22" s="109">
        <v>182</v>
      </c>
      <c r="P22" s="109">
        <v>187</v>
      </c>
      <c r="Q22" s="109">
        <v>193</v>
      </c>
      <c r="R22" s="109">
        <v>199</v>
      </c>
      <c r="S22" s="109">
        <v>205</v>
      </c>
      <c r="T22" s="109">
        <v>212</v>
      </c>
      <c r="U22" s="109">
        <v>219</v>
      </c>
      <c r="V22" s="109">
        <v>226</v>
      </c>
      <c r="W22" s="109">
        <v>233</v>
      </c>
      <c r="X22" s="109">
        <v>241</v>
      </c>
      <c r="Y22" s="109">
        <v>249</v>
      </c>
      <c r="Z22" s="109">
        <v>257</v>
      </c>
      <c r="AA22" s="109">
        <v>265</v>
      </c>
      <c r="AB22" s="109">
        <v>273</v>
      </c>
      <c r="AC22" s="109">
        <v>281</v>
      </c>
      <c r="AD22" s="109">
        <v>290</v>
      </c>
      <c r="AE22" s="109">
        <v>299</v>
      </c>
      <c r="AF22" s="109">
        <v>308</v>
      </c>
      <c r="AG22" s="109">
        <v>318</v>
      </c>
      <c r="AH22" s="109">
        <v>328</v>
      </c>
      <c r="AI22" s="109">
        <v>338</v>
      </c>
      <c r="AJ22" s="109">
        <v>348</v>
      </c>
      <c r="AK22" s="110">
        <v>2.9000000000000001E-2</v>
      </c>
    </row>
    <row r="23" spans="1:37" ht="15" customHeight="1" x14ac:dyDescent="0.45">
      <c r="A23" s="28" t="s">
        <v>665</v>
      </c>
      <c r="B23" s="108" t="s">
        <v>660</v>
      </c>
      <c r="C23" s="109">
        <v>463</v>
      </c>
      <c r="D23" s="109">
        <v>466</v>
      </c>
      <c r="E23" s="109">
        <v>469</v>
      </c>
      <c r="F23" s="109">
        <v>471</v>
      </c>
      <c r="G23" s="109">
        <v>472</v>
      </c>
      <c r="H23" s="109">
        <v>472</v>
      </c>
      <c r="I23" s="109">
        <v>472</v>
      </c>
      <c r="J23" s="109">
        <v>471</v>
      </c>
      <c r="K23" s="109">
        <v>470</v>
      </c>
      <c r="L23" s="109">
        <v>468</v>
      </c>
      <c r="M23" s="109">
        <v>467</v>
      </c>
      <c r="N23" s="109">
        <v>465</v>
      </c>
      <c r="O23" s="109">
        <v>463</v>
      </c>
      <c r="P23" s="109">
        <v>462</v>
      </c>
      <c r="Q23" s="109">
        <v>460</v>
      </c>
      <c r="R23" s="109">
        <v>460</v>
      </c>
      <c r="S23" s="109">
        <v>460</v>
      </c>
      <c r="T23" s="109">
        <v>461</v>
      </c>
      <c r="U23" s="109">
        <v>463</v>
      </c>
      <c r="V23" s="109">
        <v>465</v>
      </c>
      <c r="W23" s="109">
        <v>468</v>
      </c>
      <c r="X23" s="109">
        <v>469</v>
      </c>
      <c r="Y23" s="109">
        <v>472</v>
      </c>
      <c r="Z23" s="109">
        <v>475</v>
      </c>
      <c r="AA23" s="109">
        <v>478</v>
      </c>
      <c r="AB23" s="109">
        <v>480</v>
      </c>
      <c r="AC23" s="109">
        <v>484</v>
      </c>
      <c r="AD23" s="109">
        <v>488</v>
      </c>
      <c r="AE23" s="109">
        <v>492</v>
      </c>
      <c r="AF23" s="109">
        <v>497</v>
      </c>
      <c r="AG23" s="109">
        <v>502</v>
      </c>
      <c r="AH23" s="109">
        <v>508</v>
      </c>
      <c r="AI23" s="109">
        <v>513</v>
      </c>
      <c r="AJ23" s="109">
        <v>519</v>
      </c>
      <c r="AK23" s="110">
        <v>3.0000000000000001E-3</v>
      </c>
    </row>
    <row r="24" spans="1:37" ht="15" customHeight="1" x14ac:dyDescent="0.45">
      <c r="A24" s="28" t="s">
        <v>666</v>
      </c>
      <c r="B24" s="108" t="s">
        <v>667</v>
      </c>
      <c r="C24" s="109">
        <v>797</v>
      </c>
      <c r="D24" s="109">
        <v>840</v>
      </c>
      <c r="E24" s="109">
        <v>884</v>
      </c>
      <c r="F24" s="109">
        <v>930</v>
      </c>
      <c r="G24" s="109">
        <v>978</v>
      </c>
      <c r="H24" s="109">
        <v>1026</v>
      </c>
      <c r="I24" s="109">
        <v>1076</v>
      </c>
      <c r="J24" s="109">
        <v>1125</v>
      </c>
      <c r="K24" s="109">
        <v>1175</v>
      </c>
      <c r="L24" s="109">
        <v>1225</v>
      </c>
      <c r="M24" s="109">
        <v>1275</v>
      </c>
      <c r="N24" s="109">
        <v>1325</v>
      </c>
      <c r="O24" s="109">
        <v>1376</v>
      </c>
      <c r="P24" s="109">
        <v>1428</v>
      </c>
      <c r="Q24" s="109">
        <v>1481</v>
      </c>
      <c r="R24" s="109">
        <v>1536</v>
      </c>
      <c r="S24" s="109">
        <v>1593</v>
      </c>
      <c r="T24" s="109">
        <v>1652</v>
      </c>
      <c r="U24" s="109">
        <v>1712</v>
      </c>
      <c r="V24" s="109">
        <v>1773</v>
      </c>
      <c r="W24" s="109">
        <v>1835</v>
      </c>
      <c r="X24" s="109">
        <v>1898</v>
      </c>
      <c r="Y24" s="109">
        <v>1960</v>
      </c>
      <c r="Z24" s="109">
        <v>2026</v>
      </c>
      <c r="AA24" s="109">
        <v>2092</v>
      </c>
      <c r="AB24" s="109">
        <v>2157</v>
      </c>
      <c r="AC24" s="109">
        <v>2222</v>
      </c>
      <c r="AD24" s="109">
        <v>2287</v>
      </c>
      <c r="AE24" s="109">
        <v>2352</v>
      </c>
      <c r="AF24" s="109">
        <v>2416</v>
      </c>
      <c r="AG24" s="109">
        <v>2481</v>
      </c>
      <c r="AH24" s="109">
        <v>2546</v>
      </c>
      <c r="AI24" s="109">
        <v>2611</v>
      </c>
      <c r="AJ24" s="109">
        <v>2676</v>
      </c>
      <c r="AK24" s="110">
        <v>3.6999999999999998E-2</v>
      </c>
    </row>
    <row r="25" spans="1:37" ht="15" customHeight="1" x14ac:dyDescent="0.45">
      <c r="A25" s="28" t="s">
        <v>668</v>
      </c>
      <c r="B25" s="108" t="s">
        <v>656</v>
      </c>
      <c r="C25" s="109">
        <v>464</v>
      </c>
      <c r="D25" s="109">
        <v>492</v>
      </c>
      <c r="E25" s="109">
        <v>520</v>
      </c>
      <c r="F25" s="109">
        <v>549</v>
      </c>
      <c r="G25" s="109">
        <v>580</v>
      </c>
      <c r="H25" s="109">
        <v>611</v>
      </c>
      <c r="I25" s="109">
        <v>643</v>
      </c>
      <c r="J25" s="109">
        <v>675</v>
      </c>
      <c r="K25" s="109">
        <v>707</v>
      </c>
      <c r="L25" s="109">
        <v>739</v>
      </c>
      <c r="M25" s="109">
        <v>772</v>
      </c>
      <c r="N25" s="109">
        <v>805</v>
      </c>
      <c r="O25" s="109">
        <v>838</v>
      </c>
      <c r="P25" s="109">
        <v>871</v>
      </c>
      <c r="Q25" s="109">
        <v>906</v>
      </c>
      <c r="R25" s="109">
        <v>941</v>
      </c>
      <c r="S25" s="109">
        <v>978</v>
      </c>
      <c r="T25" s="109">
        <v>1017</v>
      </c>
      <c r="U25" s="109">
        <v>1056</v>
      </c>
      <c r="V25" s="109">
        <v>1096</v>
      </c>
      <c r="W25" s="109">
        <v>1137</v>
      </c>
      <c r="X25" s="109">
        <v>1177</v>
      </c>
      <c r="Y25" s="109">
        <v>1218</v>
      </c>
      <c r="Z25" s="109">
        <v>1257</v>
      </c>
      <c r="AA25" s="109">
        <v>1298</v>
      </c>
      <c r="AB25" s="109">
        <v>1338</v>
      </c>
      <c r="AC25" s="109">
        <v>1378</v>
      </c>
      <c r="AD25" s="109">
        <v>1418</v>
      </c>
      <c r="AE25" s="109">
        <v>1457</v>
      </c>
      <c r="AF25" s="109">
        <v>1496</v>
      </c>
      <c r="AG25" s="109">
        <v>1534</v>
      </c>
      <c r="AH25" s="109">
        <v>1573</v>
      </c>
      <c r="AI25" s="109">
        <v>1611</v>
      </c>
      <c r="AJ25" s="109">
        <v>1649</v>
      </c>
      <c r="AK25" s="110">
        <v>3.9E-2</v>
      </c>
    </row>
    <row r="26" spans="1:37" ht="15" customHeight="1" x14ac:dyDescent="0.45">
      <c r="A26" s="28" t="s">
        <v>669</v>
      </c>
      <c r="B26" s="108" t="s">
        <v>658</v>
      </c>
      <c r="C26" s="109">
        <v>44</v>
      </c>
      <c r="D26" s="109">
        <v>47</v>
      </c>
      <c r="E26" s="109">
        <v>53</v>
      </c>
      <c r="F26" s="109">
        <v>58</v>
      </c>
      <c r="G26" s="109">
        <v>64</v>
      </c>
      <c r="H26" s="109">
        <v>70</v>
      </c>
      <c r="I26" s="109">
        <v>77</v>
      </c>
      <c r="J26" s="109">
        <v>83</v>
      </c>
      <c r="K26" s="109">
        <v>90</v>
      </c>
      <c r="L26" s="109">
        <v>96</v>
      </c>
      <c r="M26" s="109">
        <v>102</v>
      </c>
      <c r="N26" s="109">
        <v>109</v>
      </c>
      <c r="O26" s="109">
        <v>116</v>
      </c>
      <c r="P26" s="109">
        <v>123</v>
      </c>
      <c r="Q26" s="109">
        <v>131</v>
      </c>
      <c r="R26" s="109">
        <v>139</v>
      </c>
      <c r="S26" s="109">
        <v>147</v>
      </c>
      <c r="T26" s="109">
        <v>156</v>
      </c>
      <c r="U26" s="109">
        <v>165</v>
      </c>
      <c r="V26" s="109">
        <v>174</v>
      </c>
      <c r="W26" s="109">
        <v>183</v>
      </c>
      <c r="X26" s="109">
        <v>193</v>
      </c>
      <c r="Y26" s="109">
        <v>202</v>
      </c>
      <c r="Z26" s="109">
        <v>217</v>
      </c>
      <c r="AA26" s="109">
        <v>228</v>
      </c>
      <c r="AB26" s="109">
        <v>239</v>
      </c>
      <c r="AC26" s="109">
        <v>251</v>
      </c>
      <c r="AD26" s="109">
        <v>262</v>
      </c>
      <c r="AE26" s="109">
        <v>274</v>
      </c>
      <c r="AF26" s="109">
        <v>286</v>
      </c>
      <c r="AG26" s="109">
        <v>298</v>
      </c>
      <c r="AH26" s="109">
        <v>310</v>
      </c>
      <c r="AI26" s="109">
        <v>322</v>
      </c>
      <c r="AJ26" s="109">
        <v>335</v>
      </c>
      <c r="AK26" s="110">
        <v>6.3E-2</v>
      </c>
    </row>
    <row r="27" spans="1:37" ht="15" customHeight="1" x14ac:dyDescent="0.45">
      <c r="A27" s="28" t="s">
        <v>670</v>
      </c>
      <c r="B27" s="108" t="s">
        <v>660</v>
      </c>
      <c r="C27" s="109">
        <v>289</v>
      </c>
      <c r="D27" s="109">
        <v>300</v>
      </c>
      <c r="E27" s="109">
        <v>312</v>
      </c>
      <c r="F27" s="109">
        <v>323</v>
      </c>
      <c r="G27" s="109">
        <v>334</v>
      </c>
      <c r="H27" s="109">
        <v>345</v>
      </c>
      <c r="I27" s="109">
        <v>356</v>
      </c>
      <c r="J27" s="109">
        <v>367</v>
      </c>
      <c r="K27" s="109">
        <v>378</v>
      </c>
      <c r="L27" s="109">
        <v>390</v>
      </c>
      <c r="M27" s="109">
        <v>401</v>
      </c>
      <c r="N27" s="109">
        <v>412</v>
      </c>
      <c r="O27" s="109">
        <v>423</v>
      </c>
      <c r="P27" s="109">
        <v>434</v>
      </c>
      <c r="Q27" s="109">
        <v>445</v>
      </c>
      <c r="R27" s="109">
        <v>456</v>
      </c>
      <c r="S27" s="109">
        <v>468</v>
      </c>
      <c r="T27" s="109">
        <v>479</v>
      </c>
      <c r="U27" s="109">
        <v>491</v>
      </c>
      <c r="V27" s="109">
        <v>503</v>
      </c>
      <c r="W27" s="109">
        <v>515</v>
      </c>
      <c r="X27" s="109">
        <v>528</v>
      </c>
      <c r="Y27" s="109">
        <v>540</v>
      </c>
      <c r="Z27" s="109">
        <v>552</v>
      </c>
      <c r="AA27" s="109">
        <v>566</v>
      </c>
      <c r="AB27" s="109">
        <v>579</v>
      </c>
      <c r="AC27" s="109">
        <v>593</v>
      </c>
      <c r="AD27" s="109">
        <v>607</v>
      </c>
      <c r="AE27" s="109">
        <v>621</v>
      </c>
      <c r="AF27" s="109">
        <v>635</v>
      </c>
      <c r="AG27" s="109">
        <v>649</v>
      </c>
      <c r="AH27" s="109">
        <v>663</v>
      </c>
      <c r="AI27" s="109">
        <v>678</v>
      </c>
      <c r="AJ27" s="109">
        <v>692</v>
      </c>
      <c r="AK27" s="110">
        <v>2.5999999999999999E-2</v>
      </c>
    </row>
    <row r="28" spans="1:37" ht="15" customHeight="1" x14ac:dyDescent="0.45">
      <c r="A28" s="28" t="s">
        <v>671</v>
      </c>
      <c r="B28" s="108" t="s">
        <v>672</v>
      </c>
      <c r="C28" s="109">
        <v>1478</v>
      </c>
      <c r="D28" s="109">
        <v>1538</v>
      </c>
      <c r="E28" s="109">
        <v>1601</v>
      </c>
      <c r="F28" s="109">
        <v>1665</v>
      </c>
      <c r="G28" s="109">
        <v>1731</v>
      </c>
      <c r="H28" s="109">
        <v>1799</v>
      </c>
      <c r="I28" s="109">
        <v>1870</v>
      </c>
      <c r="J28" s="109">
        <v>1944</v>
      </c>
      <c r="K28" s="109">
        <v>2021</v>
      </c>
      <c r="L28" s="109">
        <v>2100</v>
      </c>
      <c r="M28" s="109">
        <v>2181</v>
      </c>
      <c r="N28" s="109">
        <v>2262</v>
      </c>
      <c r="O28" s="109">
        <v>2345</v>
      </c>
      <c r="P28" s="109">
        <v>2430</v>
      </c>
      <c r="Q28" s="109">
        <v>2516</v>
      </c>
      <c r="R28" s="109">
        <v>2603</v>
      </c>
      <c r="S28" s="109">
        <v>2691</v>
      </c>
      <c r="T28" s="109">
        <v>2781</v>
      </c>
      <c r="U28" s="109">
        <v>2869</v>
      </c>
      <c r="V28" s="109">
        <v>2959</v>
      </c>
      <c r="W28" s="109">
        <v>3051</v>
      </c>
      <c r="X28" s="109">
        <v>3139</v>
      </c>
      <c r="Y28" s="109">
        <v>3230</v>
      </c>
      <c r="Z28" s="109">
        <v>3315</v>
      </c>
      <c r="AA28" s="109">
        <v>3400</v>
      </c>
      <c r="AB28" s="109">
        <v>3485</v>
      </c>
      <c r="AC28" s="109">
        <v>3570</v>
      </c>
      <c r="AD28" s="109">
        <v>3650</v>
      </c>
      <c r="AE28" s="109">
        <v>3732</v>
      </c>
      <c r="AF28" s="109">
        <v>3814</v>
      </c>
      <c r="AG28" s="109">
        <v>3891</v>
      </c>
      <c r="AH28" s="109">
        <v>3968</v>
      </c>
      <c r="AI28" s="109">
        <v>4046</v>
      </c>
      <c r="AJ28" s="109">
        <v>4123</v>
      </c>
      <c r="AK28" s="110">
        <v>3.1E-2</v>
      </c>
    </row>
    <row r="29" spans="1:37" ht="15" customHeight="1" x14ac:dyDescent="0.45">
      <c r="A29" s="28" t="s">
        <v>673</v>
      </c>
      <c r="B29" s="108" t="s">
        <v>656</v>
      </c>
      <c r="C29" s="109">
        <v>869</v>
      </c>
      <c r="D29" s="109">
        <v>897</v>
      </c>
      <c r="E29" s="109">
        <v>926</v>
      </c>
      <c r="F29" s="109">
        <v>956</v>
      </c>
      <c r="G29" s="109">
        <v>988</v>
      </c>
      <c r="H29" s="109">
        <v>1020</v>
      </c>
      <c r="I29" s="109">
        <v>1056</v>
      </c>
      <c r="J29" s="109">
        <v>1093</v>
      </c>
      <c r="K29" s="109">
        <v>1133</v>
      </c>
      <c r="L29" s="109">
        <v>1174</v>
      </c>
      <c r="M29" s="109">
        <v>1217</v>
      </c>
      <c r="N29" s="109">
        <v>1261</v>
      </c>
      <c r="O29" s="109">
        <v>1305</v>
      </c>
      <c r="P29" s="109">
        <v>1351</v>
      </c>
      <c r="Q29" s="109">
        <v>1398</v>
      </c>
      <c r="R29" s="109">
        <v>1446</v>
      </c>
      <c r="S29" s="109">
        <v>1495</v>
      </c>
      <c r="T29" s="109">
        <v>1545</v>
      </c>
      <c r="U29" s="109">
        <v>1595</v>
      </c>
      <c r="V29" s="109">
        <v>1646</v>
      </c>
      <c r="W29" s="109">
        <v>1697</v>
      </c>
      <c r="X29" s="109">
        <v>1747</v>
      </c>
      <c r="Y29" s="109">
        <v>1797</v>
      </c>
      <c r="Z29" s="109">
        <v>1846</v>
      </c>
      <c r="AA29" s="109">
        <v>1894</v>
      </c>
      <c r="AB29" s="109">
        <v>1941</v>
      </c>
      <c r="AC29" s="109">
        <v>1988</v>
      </c>
      <c r="AD29" s="109">
        <v>2034</v>
      </c>
      <c r="AE29" s="109">
        <v>2080</v>
      </c>
      <c r="AF29" s="109">
        <v>2124</v>
      </c>
      <c r="AG29" s="109">
        <v>2168</v>
      </c>
      <c r="AH29" s="109">
        <v>2211</v>
      </c>
      <c r="AI29" s="109">
        <v>2254</v>
      </c>
      <c r="AJ29" s="109">
        <v>2296</v>
      </c>
      <c r="AK29" s="110">
        <v>0.03</v>
      </c>
    </row>
    <row r="30" spans="1:37" ht="15" customHeight="1" x14ac:dyDescent="0.45">
      <c r="A30" s="28" t="s">
        <v>674</v>
      </c>
      <c r="B30" s="108" t="s">
        <v>658</v>
      </c>
      <c r="C30" s="109">
        <v>177</v>
      </c>
      <c r="D30" s="109">
        <v>190</v>
      </c>
      <c r="E30" s="109">
        <v>203</v>
      </c>
      <c r="F30" s="109">
        <v>217</v>
      </c>
      <c r="G30" s="109">
        <v>231</v>
      </c>
      <c r="H30" s="109">
        <v>245</v>
      </c>
      <c r="I30" s="109">
        <v>260</v>
      </c>
      <c r="J30" s="109">
        <v>275</v>
      </c>
      <c r="K30" s="109">
        <v>291</v>
      </c>
      <c r="L30" s="109">
        <v>307</v>
      </c>
      <c r="M30" s="109">
        <v>322</v>
      </c>
      <c r="N30" s="109">
        <v>338</v>
      </c>
      <c r="O30" s="109">
        <v>354</v>
      </c>
      <c r="P30" s="109">
        <v>370</v>
      </c>
      <c r="Q30" s="109">
        <v>386</v>
      </c>
      <c r="R30" s="109">
        <v>403</v>
      </c>
      <c r="S30" s="109">
        <v>419</v>
      </c>
      <c r="T30" s="109">
        <v>435</v>
      </c>
      <c r="U30" s="109">
        <v>452</v>
      </c>
      <c r="V30" s="109">
        <v>468</v>
      </c>
      <c r="W30" s="109">
        <v>485</v>
      </c>
      <c r="X30" s="109">
        <v>501</v>
      </c>
      <c r="Y30" s="109">
        <v>518</v>
      </c>
      <c r="Z30" s="109">
        <v>534</v>
      </c>
      <c r="AA30" s="109">
        <v>551</v>
      </c>
      <c r="AB30" s="109">
        <v>567</v>
      </c>
      <c r="AC30" s="109">
        <v>583</v>
      </c>
      <c r="AD30" s="109">
        <v>599</v>
      </c>
      <c r="AE30" s="109">
        <v>614</v>
      </c>
      <c r="AF30" s="109">
        <v>629</v>
      </c>
      <c r="AG30" s="109">
        <v>644</v>
      </c>
      <c r="AH30" s="109">
        <v>658</v>
      </c>
      <c r="AI30" s="109">
        <v>673</v>
      </c>
      <c r="AJ30" s="109">
        <v>686</v>
      </c>
      <c r="AK30" s="110">
        <v>4.1000000000000002E-2</v>
      </c>
    </row>
    <row r="31" spans="1:37" ht="15" customHeight="1" x14ac:dyDescent="0.45">
      <c r="A31" s="28" t="s">
        <v>675</v>
      </c>
      <c r="B31" s="108" t="s">
        <v>660</v>
      </c>
      <c r="C31" s="109">
        <v>432</v>
      </c>
      <c r="D31" s="109">
        <v>451</v>
      </c>
      <c r="E31" s="109">
        <v>471</v>
      </c>
      <c r="F31" s="109">
        <v>492</v>
      </c>
      <c r="G31" s="109">
        <v>513</v>
      </c>
      <c r="H31" s="109">
        <v>533</v>
      </c>
      <c r="I31" s="109">
        <v>554</v>
      </c>
      <c r="J31" s="109">
        <v>576</v>
      </c>
      <c r="K31" s="109">
        <v>597</v>
      </c>
      <c r="L31" s="109">
        <v>619</v>
      </c>
      <c r="M31" s="109">
        <v>641</v>
      </c>
      <c r="N31" s="109">
        <v>664</v>
      </c>
      <c r="O31" s="109">
        <v>686</v>
      </c>
      <c r="P31" s="109">
        <v>709</v>
      </c>
      <c r="Q31" s="109">
        <v>732</v>
      </c>
      <c r="R31" s="109">
        <v>754</v>
      </c>
      <c r="S31" s="109">
        <v>777</v>
      </c>
      <c r="T31" s="109">
        <v>801</v>
      </c>
      <c r="U31" s="109">
        <v>823</v>
      </c>
      <c r="V31" s="109">
        <v>845</v>
      </c>
      <c r="W31" s="109">
        <v>869</v>
      </c>
      <c r="X31" s="109">
        <v>891</v>
      </c>
      <c r="Y31" s="109">
        <v>915</v>
      </c>
      <c r="Z31" s="109">
        <v>935</v>
      </c>
      <c r="AA31" s="109">
        <v>955</v>
      </c>
      <c r="AB31" s="109">
        <v>977</v>
      </c>
      <c r="AC31" s="109">
        <v>999</v>
      </c>
      <c r="AD31" s="109">
        <v>1017</v>
      </c>
      <c r="AE31" s="109">
        <v>1039</v>
      </c>
      <c r="AF31" s="109">
        <v>1061</v>
      </c>
      <c r="AG31" s="109">
        <v>1079</v>
      </c>
      <c r="AH31" s="109">
        <v>1099</v>
      </c>
      <c r="AI31" s="109">
        <v>1120</v>
      </c>
      <c r="AJ31" s="109">
        <v>1141</v>
      </c>
      <c r="AK31" s="110">
        <v>2.9000000000000001E-2</v>
      </c>
    </row>
    <row r="32" spans="1:37" ht="15" customHeight="1" x14ac:dyDescent="0.45">
      <c r="A32" s="28" t="s">
        <v>676</v>
      </c>
      <c r="B32" s="108" t="s">
        <v>677</v>
      </c>
      <c r="C32" s="109">
        <v>6470</v>
      </c>
      <c r="D32" s="109">
        <v>6709</v>
      </c>
      <c r="E32" s="109">
        <v>6947</v>
      </c>
      <c r="F32" s="109">
        <v>7183</v>
      </c>
      <c r="G32" s="109">
        <v>7416</v>
      </c>
      <c r="H32" s="109">
        <v>7645</v>
      </c>
      <c r="I32" s="109">
        <v>7871</v>
      </c>
      <c r="J32" s="109">
        <v>8092</v>
      </c>
      <c r="K32" s="109">
        <v>8308</v>
      </c>
      <c r="L32" s="109">
        <v>8520</v>
      </c>
      <c r="M32" s="109">
        <v>8727</v>
      </c>
      <c r="N32" s="109">
        <v>8928</v>
      </c>
      <c r="O32" s="109">
        <v>9121</v>
      </c>
      <c r="P32" s="109">
        <v>9307</v>
      </c>
      <c r="Q32" s="109">
        <v>9490</v>
      </c>
      <c r="R32" s="109">
        <v>9669</v>
      </c>
      <c r="S32" s="109">
        <v>9845</v>
      </c>
      <c r="T32" s="109">
        <v>10017</v>
      </c>
      <c r="U32" s="109">
        <v>10185</v>
      </c>
      <c r="V32" s="109">
        <v>10346</v>
      </c>
      <c r="W32" s="109">
        <v>10498</v>
      </c>
      <c r="X32" s="109">
        <v>10646</v>
      </c>
      <c r="Y32" s="109">
        <v>10780</v>
      </c>
      <c r="Z32" s="109">
        <v>10918</v>
      </c>
      <c r="AA32" s="109">
        <v>11054</v>
      </c>
      <c r="AB32" s="109">
        <v>11190</v>
      </c>
      <c r="AC32" s="109">
        <v>11326</v>
      </c>
      <c r="AD32" s="109">
        <v>11462</v>
      </c>
      <c r="AE32" s="109">
        <v>11598</v>
      </c>
      <c r="AF32" s="109">
        <v>11733</v>
      </c>
      <c r="AG32" s="109">
        <v>11890</v>
      </c>
      <c r="AH32" s="109">
        <v>12050</v>
      </c>
      <c r="AI32" s="109">
        <v>12215</v>
      </c>
      <c r="AJ32" s="109">
        <v>12388</v>
      </c>
      <c r="AK32" s="110">
        <v>1.9E-2</v>
      </c>
    </row>
    <row r="33" spans="1:37" ht="15" customHeight="1" x14ac:dyDescent="0.45">
      <c r="A33" s="28" t="s">
        <v>678</v>
      </c>
      <c r="B33" s="108" t="s">
        <v>656</v>
      </c>
      <c r="C33" s="109">
        <v>3703</v>
      </c>
      <c r="D33" s="109">
        <v>3875</v>
      </c>
      <c r="E33" s="109">
        <v>4047</v>
      </c>
      <c r="F33" s="109">
        <v>4219</v>
      </c>
      <c r="G33" s="109">
        <v>4391</v>
      </c>
      <c r="H33" s="109">
        <v>4563</v>
      </c>
      <c r="I33" s="109">
        <v>4734</v>
      </c>
      <c r="J33" s="109">
        <v>4904</v>
      </c>
      <c r="K33" s="109">
        <v>5073</v>
      </c>
      <c r="L33" s="109">
        <v>5240</v>
      </c>
      <c r="M33" s="109">
        <v>5406</v>
      </c>
      <c r="N33" s="109">
        <v>5569</v>
      </c>
      <c r="O33" s="109">
        <v>5727</v>
      </c>
      <c r="P33" s="109">
        <v>5880</v>
      </c>
      <c r="Q33" s="109">
        <v>6031</v>
      </c>
      <c r="R33" s="109">
        <v>6178</v>
      </c>
      <c r="S33" s="109">
        <v>6322</v>
      </c>
      <c r="T33" s="109">
        <v>6462</v>
      </c>
      <c r="U33" s="109">
        <v>6598</v>
      </c>
      <c r="V33" s="109">
        <v>6730</v>
      </c>
      <c r="W33" s="109">
        <v>6855</v>
      </c>
      <c r="X33" s="109">
        <v>6972</v>
      </c>
      <c r="Y33" s="109">
        <v>7082</v>
      </c>
      <c r="Z33" s="109">
        <v>7187</v>
      </c>
      <c r="AA33" s="109">
        <v>7288</v>
      </c>
      <c r="AB33" s="109">
        <v>7388</v>
      </c>
      <c r="AC33" s="109">
        <v>7488</v>
      </c>
      <c r="AD33" s="109">
        <v>7586</v>
      </c>
      <c r="AE33" s="109">
        <v>7683</v>
      </c>
      <c r="AF33" s="109">
        <v>7778</v>
      </c>
      <c r="AG33" s="109">
        <v>7872</v>
      </c>
      <c r="AH33" s="109">
        <v>7964</v>
      </c>
      <c r="AI33" s="109">
        <v>8057</v>
      </c>
      <c r="AJ33" s="109">
        <v>8153</v>
      </c>
      <c r="AK33" s="110">
        <v>2.4E-2</v>
      </c>
    </row>
    <row r="34" spans="1:37" ht="15" customHeight="1" x14ac:dyDescent="0.45">
      <c r="A34" s="28" t="s">
        <v>679</v>
      </c>
      <c r="B34" s="108" t="s">
        <v>658</v>
      </c>
      <c r="C34" s="109">
        <v>1198</v>
      </c>
      <c r="D34" s="109">
        <v>1247</v>
      </c>
      <c r="E34" s="109">
        <v>1295</v>
      </c>
      <c r="F34" s="109">
        <v>1343</v>
      </c>
      <c r="G34" s="109">
        <v>1391</v>
      </c>
      <c r="H34" s="109">
        <v>1439</v>
      </c>
      <c r="I34" s="109">
        <v>1486</v>
      </c>
      <c r="J34" s="109">
        <v>1532</v>
      </c>
      <c r="K34" s="109">
        <v>1576</v>
      </c>
      <c r="L34" s="109">
        <v>1620</v>
      </c>
      <c r="M34" s="109">
        <v>1663</v>
      </c>
      <c r="N34" s="109">
        <v>1703</v>
      </c>
      <c r="O34" s="109">
        <v>1742</v>
      </c>
      <c r="P34" s="109">
        <v>1778</v>
      </c>
      <c r="Q34" s="109">
        <v>1815</v>
      </c>
      <c r="R34" s="109">
        <v>1850</v>
      </c>
      <c r="S34" s="109">
        <v>1884</v>
      </c>
      <c r="T34" s="109">
        <v>1917</v>
      </c>
      <c r="U34" s="109">
        <v>1949</v>
      </c>
      <c r="V34" s="109">
        <v>1980</v>
      </c>
      <c r="W34" s="109">
        <v>2010</v>
      </c>
      <c r="X34" s="109">
        <v>2041</v>
      </c>
      <c r="Y34" s="109">
        <v>2066</v>
      </c>
      <c r="Z34" s="109">
        <v>2097</v>
      </c>
      <c r="AA34" s="109">
        <v>2129</v>
      </c>
      <c r="AB34" s="109">
        <v>2162</v>
      </c>
      <c r="AC34" s="109">
        <v>2195</v>
      </c>
      <c r="AD34" s="109">
        <v>2228</v>
      </c>
      <c r="AE34" s="109">
        <v>2262</v>
      </c>
      <c r="AF34" s="109">
        <v>2296</v>
      </c>
      <c r="AG34" s="109">
        <v>2352</v>
      </c>
      <c r="AH34" s="109">
        <v>2411</v>
      </c>
      <c r="AI34" s="109">
        <v>2473</v>
      </c>
      <c r="AJ34" s="109">
        <v>2539</v>
      </c>
      <c r="AK34" s="110">
        <v>2.1999999999999999E-2</v>
      </c>
    </row>
    <row r="35" spans="1:37" ht="15" customHeight="1" x14ac:dyDescent="0.45">
      <c r="A35" s="28" t="s">
        <v>680</v>
      </c>
      <c r="B35" s="108" t="s">
        <v>660</v>
      </c>
      <c r="C35" s="109">
        <v>1569</v>
      </c>
      <c r="D35" s="109">
        <v>1588</v>
      </c>
      <c r="E35" s="109">
        <v>1606</v>
      </c>
      <c r="F35" s="109">
        <v>1621</v>
      </c>
      <c r="G35" s="109">
        <v>1634</v>
      </c>
      <c r="H35" s="109">
        <v>1644</v>
      </c>
      <c r="I35" s="109">
        <v>1651</v>
      </c>
      <c r="J35" s="109">
        <v>1656</v>
      </c>
      <c r="K35" s="109">
        <v>1659</v>
      </c>
      <c r="L35" s="109">
        <v>1660</v>
      </c>
      <c r="M35" s="109">
        <v>1659</v>
      </c>
      <c r="N35" s="109">
        <v>1656</v>
      </c>
      <c r="O35" s="109">
        <v>1653</v>
      </c>
      <c r="P35" s="109">
        <v>1649</v>
      </c>
      <c r="Q35" s="109">
        <v>1645</v>
      </c>
      <c r="R35" s="109">
        <v>1642</v>
      </c>
      <c r="S35" s="109">
        <v>1640</v>
      </c>
      <c r="T35" s="109">
        <v>1639</v>
      </c>
      <c r="U35" s="109">
        <v>1639</v>
      </c>
      <c r="V35" s="109">
        <v>1636</v>
      </c>
      <c r="W35" s="109">
        <v>1633</v>
      </c>
      <c r="X35" s="109">
        <v>1633</v>
      </c>
      <c r="Y35" s="109">
        <v>1633</v>
      </c>
      <c r="Z35" s="109">
        <v>1634</v>
      </c>
      <c r="AA35" s="109">
        <v>1636</v>
      </c>
      <c r="AB35" s="109">
        <v>1640</v>
      </c>
      <c r="AC35" s="109">
        <v>1644</v>
      </c>
      <c r="AD35" s="109">
        <v>1648</v>
      </c>
      <c r="AE35" s="109">
        <v>1653</v>
      </c>
      <c r="AF35" s="109">
        <v>1659</v>
      </c>
      <c r="AG35" s="109">
        <v>1667</v>
      </c>
      <c r="AH35" s="109">
        <v>1675</v>
      </c>
      <c r="AI35" s="109">
        <v>1685</v>
      </c>
      <c r="AJ35" s="109">
        <v>1696</v>
      </c>
      <c r="AK35" s="110">
        <v>2E-3</v>
      </c>
    </row>
    <row r="36" spans="1:37" ht="15" customHeight="1" x14ac:dyDescent="0.45">
      <c r="A36" s="28" t="s">
        <v>681</v>
      </c>
      <c r="B36" s="108" t="s">
        <v>682</v>
      </c>
      <c r="C36" s="109">
        <v>1359</v>
      </c>
      <c r="D36" s="109">
        <v>1369</v>
      </c>
      <c r="E36" s="109">
        <v>1379</v>
      </c>
      <c r="F36" s="109">
        <v>1391</v>
      </c>
      <c r="G36" s="109">
        <v>1404</v>
      </c>
      <c r="H36" s="109">
        <v>1419</v>
      </c>
      <c r="I36" s="109">
        <v>1448</v>
      </c>
      <c r="J36" s="109">
        <v>1478</v>
      </c>
      <c r="K36" s="109">
        <v>1511</v>
      </c>
      <c r="L36" s="109">
        <v>1544</v>
      </c>
      <c r="M36" s="109">
        <v>1579</v>
      </c>
      <c r="N36" s="109">
        <v>1614</v>
      </c>
      <c r="O36" s="109">
        <v>1652</v>
      </c>
      <c r="P36" s="109">
        <v>1690</v>
      </c>
      <c r="Q36" s="109">
        <v>1741</v>
      </c>
      <c r="R36" s="109">
        <v>1795</v>
      </c>
      <c r="S36" s="109">
        <v>1853</v>
      </c>
      <c r="T36" s="109">
        <v>1914</v>
      </c>
      <c r="U36" s="109">
        <v>1978</v>
      </c>
      <c r="V36" s="109">
        <v>2042</v>
      </c>
      <c r="W36" s="109">
        <v>2111</v>
      </c>
      <c r="X36" s="109">
        <v>2184</v>
      </c>
      <c r="Y36" s="109">
        <v>2262</v>
      </c>
      <c r="Z36" s="109">
        <v>2348</v>
      </c>
      <c r="AA36" s="109">
        <v>2436</v>
      </c>
      <c r="AB36" s="109">
        <v>2530</v>
      </c>
      <c r="AC36" s="109">
        <v>2630</v>
      </c>
      <c r="AD36" s="109">
        <v>2734</v>
      </c>
      <c r="AE36" s="109">
        <v>2845</v>
      </c>
      <c r="AF36" s="109">
        <v>2959</v>
      </c>
      <c r="AG36" s="109">
        <v>3079</v>
      </c>
      <c r="AH36" s="109">
        <v>3205</v>
      </c>
      <c r="AI36" s="109">
        <v>3337</v>
      </c>
      <c r="AJ36" s="109">
        <v>3475</v>
      </c>
      <c r="AK36" s="110">
        <v>0.03</v>
      </c>
    </row>
    <row r="37" spans="1:37" ht="15" customHeight="1" x14ac:dyDescent="0.45">
      <c r="A37" s="28" t="s">
        <v>683</v>
      </c>
      <c r="B37" s="108" t="s">
        <v>656</v>
      </c>
      <c r="C37" s="109">
        <v>608</v>
      </c>
      <c r="D37" s="109">
        <v>607</v>
      </c>
      <c r="E37" s="109">
        <v>607</v>
      </c>
      <c r="F37" s="109">
        <v>608</v>
      </c>
      <c r="G37" s="109">
        <v>609</v>
      </c>
      <c r="H37" s="109">
        <v>614</v>
      </c>
      <c r="I37" s="109">
        <v>632</v>
      </c>
      <c r="J37" s="109">
        <v>651</v>
      </c>
      <c r="K37" s="109">
        <v>672</v>
      </c>
      <c r="L37" s="109">
        <v>694</v>
      </c>
      <c r="M37" s="109">
        <v>717</v>
      </c>
      <c r="N37" s="109">
        <v>740</v>
      </c>
      <c r="O37" s="109">
        <v>764</v>
      </c>
      <c r="P37" s="109">
        <v>790</v>
      </c>
      <c r="Q37" s="109">
        <v>821</v>
      </c>
      <c r="R37" s="109">
        <v>853</v>
      </c>
      <c r="S37" s="109">
        <v>888</v>
      </c>
      <c r="T37" s="109">
        <v>925</v>
      </c>
      <c r="U37" s="109">
        <v>964</v>
      </c>
      <c r="V37" s="109">
        <v>1002</v>
      </c>
      <c r="W37" s="109">
        <v>1045</v>
      </c>
      <c r="X37" s="109">
        <v>1089</v>
      </c>
      <c r="Y37" s="109">
        <v>1136</v>
      </c>
      <c r="Z37" s="109">
        <v>1187</v>
      </c>
      <c r="AA37" s="109">
        <v>1239</v>
      </c>
      <c r="AB37" s="109">
        <v>1293</v>
      </c>
      <c r="AC37" s="109">
        <v>1349</v>
      </c>
      <c r="AD37" s="109">
        <v>1408</v>
      </c>
      <c r="AE37" s="109">
        <v>1469</v>
      </c>
      <c r="AF37" s="109">
        <v>1534</v>
      </c>
      <c r="AG37" s="109">
        <v>1600</v>
      </c>
      <c r="AH37" s="109">
        <v>1670</v>
      </c>
      <c r="AI37" s="109">
        <v>1744</v>
      </c>
      <c r="AJ37" s="109">
        <v>1821</v>
      </c>
      <c r="AK37" s="110">
        <v>3.5000000000000003E-2</v>
      </c>
    </row>
    <row r="38" spans="1:37" ht="15" customHeight="1" x14ac:dyDescent="0.45">
      <c r="A38" s="28" t="s">
        <v>684</v>
      </c>
      <c r="B38" s="108" t="s">
        <v>658</v>
      </c>
      <c r="C38" s="109">
        <v>211</v>
      </c>
      <c r="D38" s="109">
        <v>223</v>
      </c>
      <c r="E38" s="109">
        <v>234</v>
      </c>
      <c r="F38" s="109">
        <v>247</v>
      </c>
      <c r="G38" s="109">
        <v>261</v>
      </c>
      <c r="H38" s="109">
        <v>275</v>
      </c>
      <c r="I38" s="109">
        <v>289</v>
      </c>
      <c r="J38" s="109">
        <v>304</v>
      </c>
      <c r="K38" s="109">
        <v>320</v>
      </c>
      <c r="L38" s="109">
        <v>335</v>
      </c>
      <c r="M38" s="109">
        <v>351</v>
      </c>
      <c r="N38" s="109">
        <v>369</v>
      </c>
      <c r="O38" s="109">
        <v>387</v>
      </c>
      <c r="P38" s="109">
        <v>407</v>
      </c>
      <c r="Q38" s="109">
        <v>427</v>
      </c>
      <c r="R38" s="109">
        <v>447</v>
      </c>
      <c r="S38" s="109">
        <v>469</v>
      </c>
      <c r="T38" s="109">
        <v>490</v>
      </c>
      <c r="U38" s="109">
        <v>514</v>
      </c>
      <c r="V38" s="109">
        <v>538</v>
      </c>
      <c r="W38" s="109">
        <v>563</v>
      </c>
      <c r="X38" s="109">
        <v>590</v>
      </c>
      <c r="Y38" s="109">
        <v>617</v>
      </c>
      <c r="Z38" s="109">
        <v>645</v>
      </c>
      <c r="AA38" s="109">
        <v>674</v>
      </c>
      <c r="AB38" s="109">
        <v>704</v>
      </c>
      <c r="AC38" s="109">
        <v>735</v>
      </c>
      <c r="AD38" s="109">
        <v>767</v>
      </c>
      <c r="AE38" s="109">
        <v>800</v>
      </c>
      <c r="AF38" s="109">
        <v>832</v>
      </c>
      <c r="AG38" s="109">
        <v>867</v>
      </c>
      <c r="AH38" s="109">
        <v>902</v>
      </c>
      <c r="AI38" s="109">
        <v>939</v>
      </c>
      <c r="AJ38" s="109">
        <v>976</v>
      </c>
      <c r="AK38" s="110">
        <v>4.7E-2</v>
      </c>
    </row>
    <row r="39" spans="1:37" ht="15" customHeight="1" x14ac:dyDescent="0.45">
      <c r="A39" s="28" t="s">
        <v>685</v>
      </c>
      <c r="B39" s="108" t="s">
        <v>660</v>
      </c>
      <c r="C39" s="109">
        <v>540</v>
      </c>
      <c r="D39" s="109">
        <v>539</v>
      </c>
      <c r="E39" s="109">
        <v>538</v>
      </c>
      <c r="F39" s="109">
        <v>536</v>
      </c>
      <c r="G39" s="109">
        <v>534</v>
      </c>
      <c r="H39" s="109">
        <v>531</v>
      </c>
      <c r="I39" s="109">
        <v>527</v>
      </c>
      <c r="J39" s="109">
        <v>523</v>
      </c>
      <c r="K39" s="109">
        <v>519</v>
      </c>
      <c r="L39" s="109">
        <v>515</v>
      </c>
      <c r="M39" s="109">
        <v>510</v>
      </c>
      <c r="N39" s="109">
        <v>505</v>
      </c>
      <c r="O39" s="109">
        <v>500</v>
      </c>
      <c r="P39" s="109">
        <v>494</v>
      </c>
      <c r="Q39" s="109">
        <v>493</v>
      </c>
      <c r="R39" s="109">
        <v>495</v>
      </c>
      <c r="S39" s="109">
        <v>496</v>
      </c>
      <c r="T39" s="109">
        <v>498</v>
      </c>
      <c r="U39" s="109">
        <v>501</v>
      </c>
      <c r="V39" s="109">
        <v>502</v>
      </c>
      <c r="W39" s="109">
        <v>503</v>
      </c>
      <c r="X39" s="109">
        <v>505</v>
      </c>
      <c r="Y39" s="109">
        <v>509</v>
      </c>
      <c r="Z39" s="109">
        <v>515</v>
      </c>
      <c r="AA39" s="109">
        <v>523</v>
      </c>
      <c r="AB39" s="109">
        <v>533</v>
      </c>
      <c r="AC39" s="109">
        <v>546</v>
      </c>
      <c r="AD39" s="109">
        <v>560</v>
      </c>
      <c r="AE39" s="109">
        <v>576</v>
      </c>
      <c r="AF39" s="109">
        <v>593</v>
      </c>
      <c r="AG39" s="109">
        <v>612</v>
      </c>
      <c r="AH39" s="109">
        <v>633</v>
      </c>
      <c r="AI39" s="109">
        <v>654</v>
      </c>
      <c r="AJ39" s="109">
        <v>677</v>
      </c>
      <c r="AK39" s="110">
        <v>7.0000000000000001E-3</v>
      </c>
    </row>
    <row r="40" spans="1:37" ht="15" customHeight="1" x14ac:dyDescent="0.45">
      <c r="A40" s="28" t="s">
        <v>686</v>
      </c>
      <c r="B40" s="108" t="s">
        <v>687</v>
      </c>
      <c r="C40" s="109">
        <v>1923</v>
      </c>
      <c r="D40" s="109">
        <v>2016</v>
      </c>
      <c r="E40" s="109">
        <v>2113</v>
      </c>
      <c r="F40" s="109">
        <v>2211</v>
      </c>
      <c r="G40" s="109">
        <v>2320</v>
      </c>
      <c r="H40" s="109">
        <v>2424</v>
      </c>
      <c r="I40" s="109">
        <v>2528</v>
      </c>
      <c r="J40" s="109">
        <v>2629</v>
      </c>
      <c r="K40" s="109">
        <v>2730</v>
      </c>
      <c r="L40" s="109">
        <v>2848</v>
      </c>
      <c r="M40" s="109">
        <v>2949</v>
      </c>
      <c r="N40" s="109">
        <v>3069</v>
      </c>
      <c r="O40" s="109">
        <v>3171</v>
      </c>
      <c r="P40" s="109">
        <v>3275</v>
      </c>
      <c r="Q40" s="109">
        <v>3396</v>
      </c>
      <c r="R40" s="109">
        <v>3520</v>
      </c>
      <c r="S40" s="109">
        <v>3631</v>
      </c>
      <c r="T40" s="109">
        <v>3756</v>
      </c>
      <c r="U40" s="109">
        <v>3884</v>
      </c>
      <c r="V40" s="109">
        <v>4015</v>
      </c>
      <c r="W40" s="109">
        <v>4147</v>
      </c>
      <c r="X40" s="109">
        <v>4281</v>
      </c>
      <c r="Y40" s="109">
        <v>4417</v>
      </c>
      <c r="Z40" s="109">
        <v>4583</v>
      </c>
      <c r="AA40" s="109">
        <v>4721</v>
      </c>
      <c r="AB40" s="109">
        <v>4886</v>
      </c>
      <c r="AC40" s="109">
        <v>5022</v>
      </c>
      <c r="AD40" s="109">
        <v>5201</v>
      </c>
      <c r="AE40" s="109">
        <v>5335</v>
      </c>
      <c r="AF40" s="109">
        <v>5513</v>
      </c>
      <c r="AG40" s="109">
        <v>5635</v>
      </c>
      <c r="AH40" s="109">
        <v>5771</v>
      </c>
      <c r="AI40" s="109">
        <v>5910</v>
      </c>
      <c r="AJ40" s="109">
        <v>6045</v>
      </c>
      <c r="AK40" s="110">
        <v>3.5000000000000003E-2</v>
      </c>
    </row>
    <row r="41" spans="1:37" ht="15" customHeight="1" x14ac:dyDescent="0.45">
      <c r="A41" s="28" t="s">
        <v>688</v>
      </c>
      <c r="B41" s="108" t="s">
        <v>656</v>
      </c>
      <c r="C41" s="109">
        <v>796</v>
      </c>
      <c r="D41" s="109">
        <v>834</v>
      </c>
      <c r="E41" s="109">
        <v>873</v>
      </c>
      <c r="F41" s="109">
        <v>914</v>
      </c>
      <c r="G41" s="109">
        <v>956</v>
      </c>
      <c r="H41" s="109">
        <v>999</v>
      </c>
      <c r="I41" s="109">
        <v>1045</v>
      </c>
      <c r="J41" s="109">
        <v>1092</v>
      </c>
      <c r="K41" s="109">
        <v>1141</v>
      </c>
      <c r="L41" s="109">
        <v>1191</v>
      </c>
      <c r="M41" s="109">
        <v>1241</v>
      </c>
      <c r="N41" s="109">
        <v>1291</v>
      </c>
      <c r="O41" s="109">
        <v>1343</v>
      </c>
      <c r="P41" s="109">
        <v>1396</v>
      </c>
      <c r="Q41" s="109">
        <v>1449</v>
      </c>
      <c r="R41" s="109">
        <v>1503</v>
      </c>
      <c r="S41" s="109">
        <v>1559</v>
      </c>
      <c r="T41" s="109">
        <v>1615</v>
      </c>
      <c r="U41" s="109">
        <v>1673</v>
      </c>
      <c r="V41" s="109">
        <v>1732</v>
      </c>
      <c r="W41" s="109">
        <v>1792</v>
      </c>
      <c r="X41" s="109">
        <v>1852</v>
      </c>
      <c r="Y41" s="109">
        <v>1914</v>
      </c>
      <c r="Z41" s="109">
        <v>1977</v>
      </c>
      <c r="AA41" s="109">
        <v>2041</v>
      </c>
      <c r="AB41" s="109">
        <v>2107</v>
      </c>
      <c r="AC41" s="109">
        <v>2173</v>
      </c>
      <c r="AD41" s="109">
        <v>2240</v>
      </c>
      <c r="AE41" s="109">
        <v>2307</v>
      </c>
      <c r="AF41" s="109">
        <v>2374</v>
      </c>
      <c r="AG41" s="109">
        <v>2440</v>
      </c>
      <c r="AH41" s="109">
        <v>2505</v>
      </c>
      <c r="AI41" s="109">
        <v>2568</v>
      </c>
      <c r="AJ41" s="109">
        <v>2631</v>
      </c>
      <c r="AK41" s="110">
        <v>3.6999999999999998E-2</v>
      </c>
    </row>
    <row r="42" spans="1:37" ht="15" customHeight="1" x14ac:dyDescent="0.45">
      <c r="A42" s="28" t="s">
        <v>689</v>
      </c>
      <c r="B42" s="108" t="s">
        <v>658</v>
      </c>
      <c r="C42" s="109">
        <v>906</v>
      </c>
      <c r="D42" s="109">
        <v>961</v>
      </c>
      <c r="E42" s="109">
        <v>1016</v>
      </c>
      <c r="F42" s="109">
        <v>1074</v>
      </c>
      <c r="G42" s="109">
        <v>1140</v>
      </c>
      <c r="H42" s="109">
        <v>1200</v>
      </c>
      <c r="I42" s="109">
        <v>1259</v>
      </c>
      <c r="J42" s="109">
        <v>1313</v>
      </c>
      <c r="K42" s="109">
        <v>1366</v>
      </c>
      <c r="L42" s="109">
        <v>1435</v>
      </c>
      <c r="M42" s="109">
        <v>1487</v>
      </c>
      <c r="N42" s="109">
        <v>1559</v>
      </c>
      <c r="O42" s="109">
        <v>1611</v>
      </c>
      <c r="P42" s="109">
        <v>1664</v>
      </c>
      <c r="Q42" s="109">
        <v>1733</v>
      </c>
      <c r="R42" s="109">
        <v>1803</v>
      </c>
      <c r="S42" s="109">
        <v>1860</v>
      </c>
      <c r="T42" s="109">
        <v>1929</v>
      </c>
      <c r="U42" s="109">
        <v>1999</v>
      </c>
      <c r="V42" s="109">
        <v>2070</v>
      </c>
      <c r="W42" s="109">
        <v>2143</v>
      </c>
      <c r="X42" s="109">
        <v>2216</v>
      </c>
      <c r="Y42" s="109">
        <v>2290</v>
      </c>
      <c r="Z42" s="109">
        <v>2392</v>
      </c>
      <c r="AA42" s="109">
        <v>2464</v>
      </c>
      <c r="AB42" s="109">
        <v>2561</v>
      </c>
      <c r="AC42" s="109">
        <v>2630</v>
      </c>
      <c r="AD42" s="109">
        <v>2740</v>
      </c>
      <c r="AE42" s="109">
        <v>2804</v>
      </c>
      <c r="AF42" s="109">
        <v>2913</v>
      </c>
      <c r="AG42" s="109">
        <v>2966</v>
      </c>
      <c r="AH42" s="109">
        <v>3034</v>
      </c>
      <c r="AI42" s="109">
        <v>3106</v>
      </c>
      <c r="AJ42" s="109">
        <v>3174</v>
      </c>
      <c r="AK42" s="110">
        <v>3.7999999999999999E-2</v>
      </c>
    </row>
    <row r="43" spans="1:37" ht="15" customHeight="1" x14ac:dyDescent="0.45">
      <c r="A43" s="28" t="s">
        <v>690</v>
      </c>
      <c r="B43" s="108" t="s">
        <v>660</v>
      </c>
      <c r="C43" s="109">
        <v>221</v>
      </c>
      <c r="D43" s="109">
        <v>222</v>
      </c>
      <c r="E43" s="109">
        <v>223</v>
      </c>
      <c r="F43" s="109">
        <v>224</v>
      </c>
      <c r="G43" s="109">
        <v>224</v>
      </c>
      <c r="H43" s="109">
        <v>224</v>
      </c>
      <c r="I43" s="109">
        <v>224</v>
      </c>
      <c r="J43" s="109">
        <v>224</v>
      </c>
      <c r="K43" s="109">
        <v>223</v>
      </c>
      <c r="L43" s="109">
        <v>222</v>
      </c>
      <c r="M43" s="109">
        <v>220</v>
      </c>
      <c r="N43" s="109">
        <v>219</v>
      </c>
      <c r="O43" s="109">
        <v>217</v>
      </c>
      <c r="P43" s="109">
        <v>216</v>
      </c>
      <c r="Q43" s="109">
        <v>214</v>
      </c>
      <c r="R43" s="109">
        <v>213</v>
      </c>
      <c r="S43" s="109">
        <v>212</v>
      </c>
      <c r="T43" s="109">
        <v>212</v>
      </c>
      <c r="U43" s="109">
        <v>212</v>
      </c>
      <c r="V43" s="109">
        <v>212</v>
      </c>
      <c r="W43" s="109">
        <v>212</v>
      </c>
      <c r="X43" s="109">
        <v>212</v>
      </c>
      <c r="Y43" s="109">
        <v>213</v>
      </c>
      <c r="Z43" s="109">
        <v>214</v>
      </c>
      <c r="AA43" s="109">
        <v>215</v>
      </c>
      <c r="AB43" s="109">
        <v>218</v>
      </c>
      <c r="AC43" s="109">
        <v>219</v>
      </c>
      <c r="AD43" s="109">
        <v>221</v>
      </c>
      <c r="AE43" s="109">
        <v>224</v>
      </c>
      <c r="AF43" s="109">
        <v>227</v>
      </c>
      <c r="AG43" s="109">
        <v>230</v>
      </c>
      <c r="AH43" s="109">
        <v>233</v>
      </c>
      <c r="AI43" s="109">
        <v>236</v>
      </c>
      <c r="AJ43" s="109">
        <v>240</v>
      </c>
      <c r="AK43" s="110">
        <v>2E-3</v>
      </c>
    </row>
    <row r="44" spans="1:37" ht="15" customHeight="1" x14ac:dyDescent="0.45">
      <c r="A44" s="28" t="s">
        <v>691</v>
      </c>
      <c r="B44" s="108" t="s">
        <v>692</v>
      </c>
      <c r="C44" s="109">
        <v>1627</v>
      </c>
      <c r="D44" s="109">
        <v>1656</v>
      </c>
      <c r="E44" s="109">
        <v>1688</v>
      </c>
      <c r="F44" s="109">
        <v>1722</v>
      </c>
      <c r="G44" s="109">
        <v>1756</v>
      </c>
      <c r="H44" s="109">
        <v>1785</v>
      </c>
      <c r="I44" s="109">
        <v>1810</v>
      </c>
      <c r="J44" s="109">
        <v>1827</v>
      </c>
      <c r="K44" s="109">
        <v>1852</v>
      </c>
      <c r="L44" s="109">
        <v>1874</v>
      </c>
      <c r="M44" s="109">
        <v>1890</v>
      </c>
      <c r="N44" s="109">
        <v>1896</v>
      </c>
      <c r="O44" s="109">
        <v>1909</v>
      </c>
      <c r="P44" s="109">
        <v>1928</v>
      </c>
      <c r="Q44" s="109">
        <v>1952</v>
      </c>
      <c r="R44" s="109">
        <v>1974</v>
      </c>
      <c r="S44" s="109">
        <v>2001</v>
      </c>
      <c r="T44" s="109">
        <v>2023</v>
      </c>
      <c r="U44" s="109">
        <v>2049</v>
      </c>
      <c r="V44" s="109">
        <v>2066</v>
      </c>
      <c r="W44" s="109">
        <v>2093</v>
      </c>
      <c r="X44" s="109">
        <v>2109</v>
      </c>
      <c r="Y44" s="109">
        <v>2129</v>
      </c>
      <c r="Z44" s="109">
        <v>2144</v>
      </c>
      <c r="AA44" s="109">
        <v>2169</v>
      </c>
      <c r="AB44" s="109">
        <v>2204</v>
      </c>
      <c r="AC44" s="109">
        <v>2239</v>
      </c>
      <c r="AD44" s="109">
        <v>2272</v>
      </c>
      <c r="AE44" s="109">
        <v>2305</v>
      </c>
      <c r="AF44" s="109">
        <v>2339</v>
      </c>
      <c r="AG44" s="109">
        <v>2374</v>
      </c>
      <c r="AH44" s="109">
        <v>2402</v>
      </c>
      <c r="AI44" s="109">
        <v>2437</v>
      </c>
      <c r="AJ44" s="109">
        <v>2475</v>
      </c>
      <c r="AK44" s="110">
        <v>1.2999999999999999E-2</v>
      </c>
    </row>
    <row r="45" spans="1:37" ht="15" customHeight="1" x14ac:dyDescent="0.45">
      <c r="A45" s="28" t="s">
        <v>693</v>
      </c>
      <c r="B45" s="108" t="s">
        <v>656</v>
      </c>
      <c r="C45" s="109">
        <v>1009</v>
      </c>
      <c r="D45" s="109">
        <v>1024</v>
      </c>
      <c r="E45" s="109">
        <v>1043</v>
      </c>
      <c r="F45" s="109">
        <v>1063</v>
      </c>
      <c r="G45" s="109">
        <v>1084</v>
      </c>
      <c r="H45" s="109">
        <v>1101</v>
      </c>
      <c r="I45" s="109">
        <v>1114</v>
      </c>
      <c r="J45" s="109">
        <v>1120</v>
      </c>
      <c r="K45" s="109">
        <v>1135</v>
      </c>
      <c r="L45" s="109">
        <v>1147</v>
      </c>
      <c r="M45" s="109">
        <v>1153</v>
      </c>
      <c r="N45" s="109">
        <v>1152</v>
      </c>
      <c r="O45" s="109">
        <v>1158</v>
      </c>
      <c r="P45" s="109">
        <v>1164</v>
      </c>
      <c r="Q45" s="109">
        <v>1172</v>
      </c>
      <c r="R45" s="109">
        <v>1181</v>
      </c>
      <c r="S45" s="109">
        <v>1191</v>
      </c>
      <c r="T45" s="109">
        <v>1197</v>
      </c>
      <c r="U45" s="109">
        <v>1207</v>
      </c>
      <c r="V45" s="109">
        <v>1217</v>
      </c>
      <c r="W45" s="109">
        <v>1225</v>
      </c>
      <c r="X45" s="109">
        <v>1224</v>
      </c>
      <c r="Y45" s="109">
        <v>1227</v>
      </c>
      <c r="Z45" s="109">
        <v>1227</v>
      </c>
      <c r="AA45" s="109">
        <v>1230</v>
      </c>
      <c r="AB45" s="109">
        <v>1245</v>
      </c>
      <c r="AC45" s="109">
        <v>1261</v>
      </c>
      <c r="AD45" s="109">
        <v>1275</v>
      </c>
      <c r="AE45" s="109">
        <v>1287</v>
      </c>
      <c r="AF45" s="109">
        <v>1302</v>
      </c>
      <c r="AG45" s="109">
        <v>1316</v>
      </c>
      <c r="AH45" s="109">
        <v>1328</v>
      </c>
      <c r="AI45" s="109">
        <v>1344</v>
      </c>
      <c r="AJ45" s="109">
        <v>1362</v>
      </c>
      <c r="AK45" s="110">
        <v>8.9999999999999993E-3</v>
      </c>
    </row>
    <row r="46" spans="1:37" ht="15" customHeight="1" x14ac:dyDescent="0.45">
      <c r="A46" s="28" t="s">
        <v>694</v>
      </c>
      <c r="B46" s="108" t="s">
        <v>658</v>
      </c>
      <c r="C46" s="109">
        <v>210</v>
      </c>
      <c r="D46" s="109">
        <v>215</v>
      </c>
      <c r="E46" s="109">
        <v>219</v>
      </c>
      <c r="F46" s="109">
        <v>223</v>
      </c>
      <c r="G46" s="109">
        <v>227</v>
      </c>
      <c r="H46" s="109">
        <v>231</v>
      </c>
      <c r="I46" s="109">
        <v>235</v>
      </c>
      <c r="J46" s="109">
        <v>238</v>
      </c>
      <c r="K46" s="109">
        <v>241</v>
      </c>
      <c r="L46" s="109">
        <v>243</v>
      </c>
      <c r="M46" s="109">
        <v>246</v>
      </c>
      <c r="N46" s="109">
        <v>248</v>
      </c>
      <c r="O46" s="109">
        <v>250</v>
      </c>
      <c r="P46" s="109">
        <v>256</v>
      </c>
      <c r="Q46" s="109">
        <v>265</v>
      </c>
      <c r="R46" s="109">
        <v>270</v>
      </c>
      <c r="S46" s="109">
        <v>280</v>
      </c>
      <c r="T46" s="109">
        <v>291</v>
      </c>
      <c r="U46" s="109">
        <v>301</v>
      </c>
      <c r="V46" s="109">
        <v>311</v>
      </c>
      <c r="W46" s="109">
        <v>322</v>
      </c>
      <c r="X46" s="109">
        <v>332</v>
      </c>
      <c r="Y46" s="109">
        <v>343</v>
      </c>
      <c r="Z46" s="109">
        <v>351</v>
      </c>
      <c r="AA46" s="109">
        <v>363</v>
      </c>
      <c r="AB46" s="109">
        <v>375</v>
      </c>
      <c r="AC46" s="109">
        <v>386</v>
      </c>
      <c r="AD46" s="109">
        <v>399</v>
      </c>
      <c r="AE46" s="109">
        <v>411</v>
      </c>
      <c r="AF46" s="109">
        <v>424</v>
      </c>
      <c r="AG46" s="109">
        <v>437</v>
      </c>
      <c r="AH46" s="109">
        <v>451</v>
      </c>
      <c r="AI46" s="109">
        <v>465</v>
      </c>
      <c r="AJ46" s="109">
        <v>480</v>
      </c>
      <c r="AK46" s="110">
        <v>2.5000000000000001E-2</v>
      </c>
    </row>
    <row r="47" spans="1:37" ht="15" customHeight="1" x14ac:dyDescent="0.45">
      <c r="A47" s="28" t="s">
        <v>695</v>
      </c>
      <c r="B47" s="108" t="s">
        <v>660</v>
      </c>
      <c r="C47" s="109">
        <v>408</v>
      </c>
      <c r="D47" s="109">
        <v>417</v>
      </c>
      <c r="E47" s="109">
        <v>427</v>
      </c>
      <c r="F47" s="109">
        <v>435</v>
      </c>
      <c r="G47" s="109">
        <v>444</v>
      </c>
      <c r="H47" s="109">
        <v>453</v>
      </c>
      <c r="I47" s="109">
        <v>461</v>
      </c>
      <c r="J47" s="109">
        <v>469</v>
      </c>
      <c r="K47" s="109">
        <v>476</v>
      </c>
      <c r="L47" s="109">
        <v>484</v>
      </c>
      <c r="M47" s="109">
        <v>491</v>
      </c>
      <c r="N47" s="109">
        <v>497</v>
      </c>
      <c r="O47" s="109">
        <v>501</v>
      </c>
      <c r="P47" s="109">
        <v>508</v>
      </c>
      <c r="Q47" s="109">
        <v>515</v>
      </c>
      <c r="R47" s="109">
        <v>523</v>
      </c>
      <c r="S47" s="109">
        <v>530</v>
      </c>
      <c r="T47" s="109">
        <v>536</v>
      </c>
      <c r="U47" s="109">
        <v>541</v>
      </c>
      <c r="V47" s="109">
        <v>538</v>
      </c>
      <c r="W47" s="109">
        <v>546</v>
      </c>
      <c r="X47" s="109">
        <v>552</v>
      </c>
      <c r="Y47" s="109">
        <v>559</v>
      </c>
      <c r="Z47" s="109">
        <v>566</v>
      </c>
      <c r="AA47" s="109">
        <v>576</v>
      </c>
      <c r="AB47" s="109">
        <v>584</v>
      </c>
      <c r="AC47" s="109">
        <v>592</v>
      </c>
      <c r="AD47" s="109">
        <v>598</v>
      </c>
      <c r="AE47" s="109">
        <v>607</v>
      </c>
      <c r="AF47" s="109">
        <v>613</v>
      </c>
      <c r="AG47" s="109">
        <v>620</v>
      </c>
      <c r="AH47" s="109">
        <v>623</v>
      </c>
      <c r="AI47" s="109">
        <v>627</v>
      </c>
      <c r="AJ47" s="109">
        <v>633</v>
      </c>
      <c r="AK47" s="110">
        <v>1.2999999999999999E-2</v>
      </c>
    </row>
    <row r="48" spans="1:37" ht="15" customHeight="1" x14ac:dyDescent="0.45">
      <c r="A48" s="28" t="s">
        <v>696</v>
      </c>
      <c r="B48" s="108" t="s">
        <v>697</v>
      </c>
      <c r="C48" s="109">
        <v>3804</v>
      </c>
      <c r="D48" s="109">
        <v>4216</v>
      </c>
      <c r="E48" s="109">
        <v>4652</v>
      </c>
      <c r="F48" s="109">
        <v>5111</v>
      </c>
      <c r="G48" s="109">
        <v>5585</v>
      </c>
      <c r="H48" s="109">
        <v>6084</v>
      </c>
      <c r="I48" s="109">
        <v>6572</v>
      </c>
      <c r="J48" s="109">
        <v>7081</v>
      </c>
      <c r="K48" s="109">
        <v>7615</v>
      </c>
      <c r="L48" s="109">
        <v>8154</v>
      </c>
      <c r="M48" s="109">
        <v>8733</v>
      </c>
      <c r="N48" s="109">
        <v>9311</v>
      </c>
      <c r="O48" s="109">
        <v>9935</v>
      </c>
      <c r="P48" s="109">
        <v>10576</v>
      </c>
      <c r="Q48" s="109">
        <v>11203</v>
      </c>
      <c r="R48" s="109">
        <v>11852</v>
      </c>
      <c r="S48" s="109">
        <v>12533</v>
      </c>
      <c r="T48" s="109">
        <v>13222</v>
      </c>
      <c r="U48" s="109">
        <v>13935</v>
      </c>
      <c r="V48" s="109">
        <v>14668</v>
      </c>
      <c r="W48" s="109">
        <v>15421</v>
      </c>
      <c r="X48" s="109">
        <v>16194</v>
      </c>
      <c r="Y48" s="109">
        <v>16970</v>
      </c>
      <c r="Z48" s="109">
        <v>17685</v>
      </c>
      <c r="AA48" s="109">
        <v>18485</v>
      </c>
      <c r="AB48" s="109">
        <v>19271</v>
      </c>
      <c r="AC48" s="109">
        <v>20094</v>
      </c>
      <c r="AD48" s="109">
        <v>20881</v>
      </c>
      <c r="AE48" s="109">
        <v>21715</v>
      </c>
      <c r="AF48" s="109">
        <v>22506</v>
      </c>
      <c r="AG48" s="109">
        <v>23333</v>
      </c>
      <c r="AH48" s="109">
        <v>24162</v>
      </c>
      <c r="AI48" s="109">
        <v>24991</v>
      </c>
      <c r="AJ48" s="109">
        <v>25817</v>
      </c>
      <c r="AK48" s="110">
        <v>5.8000000000000003E-2</v>
      </c>
    </row>
    <row r="49" spans="1:37" ht="15" customHeight="1" x14ac:dyDescent="0.45">
      <c r="A49" s="28" t="s">
        <v>698</v>
      </c>
      <c r="B49" s="108" t="s">
        <v>656</v>
      </c>
      <c r="C49" s="109">
        <v>2911</v>
      </c>
      <c r="D49" s="109">
        <v>3235</v>
      </c>
      <c r="E49" s="109">
        <v>3577</v>
      </c>
      <c r="F49" s="109">
        <v>3938</v>
      </c>
      <c r="G49" s="109">
        <v>4318</v>
      </c>
      <c r="H49" s="109">
        <v>4709</v>
      </c>
      <c r="I49" s="109">
        <v>5101</v>
      </c>
      <c r="J49" s="109">
        <v>5511</v>
      </c>
      <c r="K49" s="109">
        <v>5941</v>
      </c>
      <c r="L49" s="109">
        <v>6390</v>
      </c>
      <c r="M49" s="109">
        <v>6858</v>
      </c>
      <c r="N49" s="109">
        <v>7345</v>
      </c>
      <c r="O49" s="109">
        <v>7850</v>
      </c>
      <c r="P49" s="109">
        <v>8372</v>
      </c>
      <c r="Q49" s="109">
        <v>8896</v>
      </c>
      <c r="R49" s="109">
        <v>9437</v>
      </c>
      <c r="S49" s="109">
        <v>9996</v>
      </c>
      <c r="T49" s="109">
        <v>10570</v>
      </c>
      <c r="U49" s="109">
        <v>11162</v>
      </c>
      <c r="V49" s="109">
        <v>11769</v>
      </c>
      <c r="W49" s="109">
        <v>12390</v>
      </c>
      <c r="X49" s="109">
        <v>13026</v>
      </c>
      <c r="Y49" s="109">
        <v>13658</v>
      </c>
      <c r="Z49" s="109">
        <v>14259</v>
      </c>
      <c r="AA49" s="109">
        <v>14904</v>
      </c>
      <c r="AB49" s="109">
        <v>15559</v>
      </c>
      <c r="AC49" s="109">
        <v>16218</v>
      </c>
      <c r="AD49" s="109">
        <v>16880</v>
      </c>
      <c r="AE49" s="109">
        <v>17545</v>
      </c>
      <c r="AF49" s="109">
        <v>18212</v>
      </c>
      <c r="AG49" s="109">
        <v>18883</v>
      </c>
      <c r="AH49" s="109">
        <v>19553</v>
      </c>
      <c r="AI49" s="109">
        <v>20221</v>
      </c>
      <c r="AJ49" s="109">
        <v>20889</v>
      </c>
      <c r="AK49" s="110">
        <v>0.06</v>
      </c>
    </row>
    <row r="50" spans="1:37" ht="15" customHeight="1" x14ac:dyDescent="0.45">
      <c r="A50" s="28" t="s">
        <v>699</v>
      </c>
      <c r="B50" s="108" t="s">
        <v>658</v>
      </c>
      <c r="C50" s="109">
        <v>649</v>
      </c>
      <c r="D50" s="109">
        <v>716</v>
      </c>
      <c r="E50" s="109">
        <v>787</v>
      </c>
      <c r="F50" s="109">
        <v>862</v>
      </c>
      <c r="G50" s="109">
        <v>934</v>
      </c>
      <c r="H50" s="109">
        <v>1016</v>
      </c>
      <c r="I50" s="109">
        <v>1085</v>
      </c>
      <c r="J50" s="109">
        <v>1158</v>
      </c>
      <c r="K50" s="109">
        <v>1233</v>
      </c>
      <c r="L50" s="109">
        <v>1294</v>
      </c>
      <c r="M50" s="109">
        <v>1375</v>
      </c>
      <c r="N50" s="109">
        <v>1435</v>
      </c>
      <c r="O50" s="109">
        <v>1522</v>
      </c>
      <c r="P50" s="109">
        <v>1609</v>
      </c>
      <c r="Q50" s="109">
        <v>1678</v>
      </c>
      <c r="R50" s="109">
        <v>1750</v>
      </c>
      <c r="S50" s="109">
        <v>1838</v>
      </c>
      <c r="T50" s="109">
        <v>1918</v>
      </c>
      <c r="U50" s="109">
        <v>2002</v>
      </c>
      <c r="V50" s="109">
        <v>2091</v>
      </c>
      <c r="W50" s="109">
        <v>2185</v>
      </c>
      <c r="X50" s="109">
        <v>2283</v>
      </c>
      <c r="Y50" s="109">
        <v>2386</v>
      </c>
      <c r="Z50" s="109">
        <v>2461</v>
      </c>
      <c r="AA50" s="109">
        <v>2574</v>
      </c>
      <c r="AB50" s="109">
        <v>2665</v>
      </c>
      <c r="AC50" s="109">
        <v>2785</v>
      </c>
      <c r="AD50" s="109">
        <v>2867</v>
      </c>
      <c r="AE50" s="109">
        <v>2993</v>
      </c>
      <c r="AF50" s="109">
        <v>3072</v>
      </c>
      <c r="AG50" s="109">
        <v>3185</v>
      </c>
      <c r="AH50" s="109">
        <v>3278</v>
      </c>
      <c r="AI50" s="109">
        <v>3360</v>
      </c>
      <c r="AJ50" s="109">
        <v>3441</v>
      </c>
      <c r="AK50" s="110">
        <v>0.05</v>
      </c>
    </row>
    <row r="51" spans="1:37" ht="15" customHeight="1" x14ac:dyDescent="0.45">
      <c r="A51" s="28" t="s">
        <v>700</v>
      </c>
      <c r="B51" s="108" t="s">
        <v>660</v>
      </c>
      <c r="C51" s="109">
        <v>244</v>
      </c>
      <c r="D51" s="109">
        <v>265</v>
      </c>
      <c r="E51" s="109">
        <v>287</v>
      </c>
      <c r="F51" s="109">
        <v>310</v>
      </c>
      <c r="G51" s="109">
        <v>334</v>
      </c>
      <c r="H51" s="109">
        <v>359</v>
      </c>
      <c r="I51" s="109">
        <v>385</v>
      </c>
      <c r="J51" s="109">
        <v>413</v>
      </c>
      <c r="K51" s="109">
        <v>441</v>
      </c>
      <c r="L51" s="109">
        <v>470</v>
      </c>
      <c r="M51" s="109">
        <v>500</v>
      </c>
      <c r="N51" s="109">
        <v>531</v>
      </c>
      <c r="O51" s="109">
        <v>563</v>
      </c>
      <c r="P51" s="109">
        <v>596</v>
      </c>
      <c r="Q51" s="109">
        <v>629</v>
      </c>
      <c r="R51" s="109">
        <v>664</v>
      </c>
      <c r="S51" s="109">
        <v>699</v>
      </c>
      <c r="T51" s="109">
        <v>734</v>
      </c>
      <c r="U51" s="109">
        <v>771</v>
      </c>
      <c r="V51" s="109">
        <v>808</v>
      </c>
      <c r="W51" s="109">
        <v>846</v>
      </c>
      <c r="X51" s="109">
        <v>885</v>
      </c>
      <c r="Y51" s="109">
        <v>925</v>
      </c>
      <c r="Z51" s="109">
        <v>965</v>
      </c>
      <c r="AA51" s="109">
        <v>1006</v>
      </c>
      <c r="AB51" s="109">
        <v>1048</v>
      </c>
      <c r="AC51" s="109">
        <v>1091</v>
      </c>
      <c r="AD51" s="109">
        <v>1134</v>
      </c>
      <c r="AE51" s="109">
        <v>1178</v>
      </c>
      <c r="AF51" s="109">
        <v>1222</v>
      </c>
      <c r="AG51" s="109">
        <v>1265</v>
      </c>
      <c r="AH51" s="109">
        <v>1331</v>
      </c>
      <c r="AI51" s="109">
        <v>1409</v>
      </c>
      <c r="AJ51" s="109">
        <v>1487</v>
      </c>
      <c r="AK51" s="110">
        <v>5.5E-2</v>
      </c>
    </row>
    <row r="52" spans="1:37" ht="15" customHeight="1" x14ac:dyDescent="0.45">
      <c r="A52" s="28" t="s">
        <v>701</v>
      </c>
      <c r="B52" s="108" t="s">
        <v>702</v>
      </c>
      <c r="C52" s="109">
        <v>1074</v>
      </c>
      <c r="D52" s="109">
        <v>1140</v>
      </c>
      <c r="E52" s="109">
        <v>1207</v>
      </c>
      <c r="F52" s="109">
        <v>1273</v>
      </c>
      <c r="G52" s="109">
        <v>1340</v>
      </c>
      <c r="H52" s="109">
        <v>1406</v>
      </c>
      <c r="I52" s="109">
        <v>1471</v>
      </c>
      <c r="J52" s="109">
        <v>1537</v>
      </c>
      <c r="K52" s="109">
        <v>1602</v>
      </c>
      <c r="L52" s="109">
        <v>1667</v>
      </c>
      <c r="M52" s="109">
        <v>1730</v>
      </c>
      <c r="N52" s="109">
        <v>1792</v>
      </c>
      <c r="O52" s="109">
        <v>1853</v>
      </c>
      <c r="P52" s="109">
        <v>1913</v>
      </c>
      <c r="Q52" s="109">
        <v>1971</v>
      </c>
      <c r="R52" s="109">
        <v>2027</v>
      </c>
      <c r="S52" s="109">
        <v>2082</v>
      </c>
      <c r="T52" s="109">
        <v>2135</v>
      </c>
      <c r="U52" s="109">
        <v>2186</v>
      </c>
      <c r="V52" s="109">
        <v>2235</v>
      </c>
      <c r="W52" s="109">
        <v>2282</v>
      </c>
      <c r="X52" s="109">
        <v>2328</v>
      </c>
      <c r="Y52" s="109">
        <v>2372</v>
      </c>
      <c r="Z52" s="109">
        <v>2414</v>
      </c>
      <c r="AA52" s="109">
        <v>2454</v>
      </c>
      <c r="AB52" s="109">
        <v>2493</v>
      </c>
      <c r="AC52" s="109">
        <v>2529</v>
      </c>
      <c r="AD52" s="109">
        <v>2564</v>
      </c>
      <c r="AE52" s="109">
        <v>2597</v>
      </c>
      <c r="AF52" s="109">
        <v>2628</v>
      </c>
      <c r="AG52" s="109">
        <v>2658</v>
      </c>
      <c r="AH52" s="109">
        <v>2685</v>
      </c>
      <c r="AI52" s="109">
        <v>2711</v>
      </c>
      <c r="AJ52" s="109">
        <v>2735</v>
      </c>
      <c r="AK52" s="110">
        <v>2.8000000000000001E-2</v>
      </c>
    </row>
    <row r="53" spans="1:37" ht="15" customHeight="1" x14ac:dyDescent="0.45">
      <c r="A53" s="28" t="s">
        <v>703</v>
      </c>
      <c r="B53" s="108" t="s">
        <v>656</v>
      </c>
      <c r="C53" s="109">
        <v>469</v>
      </c>
      <c r="D53" s="109">
        <v>502</v>
      </c>
      <c r="E53" s="109">
        <v>536</v>
      </c>
      <c r="F53" s="109">
        <v>569</v>
      </c>
      <c r="G53" s="109">
        <v>603</v>
      </c>
      <c r="H53" s="109">
        <v>636</v>
      </c>
      <c r="I53" s="109">
        <v>670</v>
      </c>
      <c r="J53" s="109">
        <v>704</v>
      </c>
      <c r="K53" s="109">
        <v>738</v>
      </c>
      <c r="L53" s="109">
        <v>773</v>
      </c>
      <c r="M53" s="109">
        <v>807</v>
      </c>
      <c r="N53" s="109">
        <v>840</v>
      </c>
      <c r="O53" s="109">
        <v>874</v>
      </c>
      <c r="P53" s="109">
        <v>907</v>
      </c>
      <c r="Q53" s="109">
        <v>940</v>
      </c>
      <c r="R53" s="109">
        <v>972</v>
      </c>
      <c r="S53" s="109">
        <v>1003</v>
      </c>
      <c r="T53" s="109">
        <v>1034</v>
      </c>
      <c r="U53" s="109">
        <v>1063</v>
      </c>
      <c r="V53" s="109">
        <v>1092</v>
      </c>
      <c r="W53" s="109">
        <v>1119</v>
      </c>
      <c r="X53" s="109">
        <v>1146</v>
      </c>
      <c r="Y53" s="109">
        <v>1171</v>
      </c>
      <c r="Z53" s="109">
        <v>1195</v>
      </c>
      <c r="AA53" s="109">
        <v>1219</v>
      </c>
      <c r="AB53" s="109">
        <v>1241</v>
      </c>
      <c r="AC53" s="109">
        <v>1262</v>
      </c>
      <c r="AD53" s="109">
        <v>1282</v>
      </c>
      <c r="AE53" s="109">
        <v>1301</v>
      </c>
      <c r="AF53" s="109">
        <v>1318</v>
      </c>
      <c r="AG53" s="109">
        <v>1335</v>
      </c>
      <c r="AH53" s="109">
        <v>1350</v>
      </c>
      <c r="AI53" s="109">
        <v>1364</v>
      </c>
      <c r="AJ53" s="109">
        <v>1377</v>
      </c>
      <c r="AK53" s="110">
        <v>3.2000000000000001E-2</v>
      </c>
    </row>
    <row r="54" spans="1:37" ht="15" customHeight="1" x14ac:dyDescent="0.45">
      <c r="A54" s="28" t="s">
        <v>704</v>
      </c>
      <c r="B54" s="108" t="s">
        <v>658</v>
      </c>
      <c r="C54" s="109">
        <v>494</v>
      </c>
      <c r="D54" s="109">
        <v>522</v>
      </c>
      <c r="E54" s="109">
        <v>550</v>
      </c>
      <c r="F54" s="109">
        <v>578</v>
      </c>
      <c r="G54" s="109">
        <v>606</v>
      </c>
      <c r="H54" s="109">
        <v>633</v>
      </c>
      <c r="I54" s="109">
        <v>660</v>
      </c>
      <c r="J54" s="109">
        <v>687</v>
      </c>
      <c r="K54" s="109">
        <v>713</v>
      </c>
      <c r="L54" s="109">
        <v>738</v>
      </c>
      <c r="M54" s="109">
        <v>763</v>
      </c>
      <c r="N54" s="109">
        <v>787</v>
      </c>
      <c r="O54" s="109">
        <v>810</v>
      </c>
      <c r="P54" s="109">
        <v>833</v>
      </c>
      <c r="Q54" s="109">
        <v>854</v>
      </c>
      <c r="R54" s="109">
        <v>875</v>
      </c>
      <c r="S54" s="109">
        <v>895</v>
      </c>
      <c r="T54" s="109">
        <v>914</v>
      </c>
      <c r="U54" s="109">
        <v>932</v>
      </c>
      <c r="V54" s="109">
        <v>950</v>
      </c>
      <c r="W54" s="109">
        <v>967</v>
      </c>
      <c r="X54" s="109">
        <v>984</v>
      </c>
      <c r="Y54" s="109">
        <v>1000</v>
      </c>
      <c r="Z54" s="109">
        <v>1016</v>
      </c>
      <c r="AA54" s="109">
        <v>1031</v>
      </c>
      <c r="AB54" s="109">
        <v>1046</v>
      </c>
      <c r="AC54" s="109">
        <v>1060</v>
      </c>
      <c r="AD54" s="109">
        <v>1073</v>
      </c>
      <c r="AE54" s="109">
        <v>1086</v>
      </c>
      <c r="AF54" s="109">
        <v>1098</v>
      </c>
      <c r="AG54" s="109">
        <v>1110</v>
      </c>
      <c r="AH54" s="109">
        <v>1120</v>
      </c>
      <c r="AI54" s="109">
        <v>1130</v>
      </c>
      <c r="AJ54" s="109">
        <v>1140</v>
      </c>
      <c r="AK54" s="110">
        <v>2.5000000000000001E-2</v>
      </c>
    </row>
    <row r="55" spans="1:37" ht="15" customHeight="1" x14ac:dyDescent="0.45">
      <c r="A55" s="28" t="s">
        <v>705</v>
      </c>
      <c r="B55" s="108" t="s">
        <v>660</v>
      </c>
      <c r="C55" s="109">
        <v>110</v>
      </c>
      <c r="D55" s="109">
        <v>116</v>
      </c>
      <c r="E55" s="109">
        <v>121</v>
      </c>
      <c r="F55" s="109">
        <v>126</v>
      </c>
      <c r="G55" s="109">
        <v>131</v>
      </c>
      <c r="H55" s="109">
        <v>136</v>
      </c>
      <c r="I55" s="109">
        <v>141</v>
      </c>
      <c r="J55" s="109">
        <v>146</v>
      </c>
      <c r="K55" s="109">
        <v>151</v>
      </c>
      <c r="L55" s="109">
        <v>156</v>
      </c>
      <c r="M55" s="109">
        <v>160</v>
      </c>
      <c r="N55" s="109">
        <v>165</v>
      </c>
      <c r="O55" s="109">
        <v>169</v>
      </c>
      <c r="P55" s="109">
        <v>173</v>
      </c>
      <c r="Q55" s="109">
        <v>177</v>
      </c>
      <c r="R55" s="109">
        <v>180</v>
      </c>
      <c r="S55" s="109">
        <v>184</v>
      </c>
      <c r="T55" s="109">
        <v>187</v>
      </c>
      <c r="U55" s="109">
        <v>190</v>
      </c>
      <c r="V55" s="109">
        <v>193</v>
      </c>
      <c r="W55" s="109">
        <v>196</v>
      </c>
      <c r="X55" s="109">
        <v>198</v>
      </c>
      <c r="Y55" s="109">
        <v>200</v>
      </c>
      <c r="Z55" s="109">
        <v>202</v>
      </c>
      <c r="AA55" s="109">
        <v>204</v>
      </c>
      <c r="AB55" s="109">
        <v>206</v>
      </c>
      <c r="AC55" s="109">
        <v>207</v>
      </c>
      <c r="AD55" s="109">
        <v>209</v>
      </c>
      <c r="AE55" s="109">
        <v>210</v>
      </c>
      <c r="AF55" s="109">
        <v>212</v>
      </c>
      <c r="AG55" s="109">
        <v>213</v>
      </c>
      <c r="AH55" s="109">
        <v>215</v>
      </c>
      <c r="AI55" s="109">
        <v>216</v>
      </c>
      <c r="AJ55" s="109">
        <v>218</v>
      </c>
      <c r="AK55" s="110">
        <v>0.02</v>
      </c>
    </row>
    <row r="56" spans="1:37" ht="15" customHeight="1" x14ac:dyDescent="0.45">
      <c r="A56" s="28" t="s">
        <v>706</v>
      </c>
      <c r="B56" s="108" t="s">
        <v>707</v>
      </c>
      <c r="C56" s="109">
        <v>2456</v>
      </c>
      <c r="D56" s="109">
        <v>2677</v>
      </c>
      <c r="E56" s="109">
        <v>2908</v>
      </c>
      <c r="F56" s="109">
        <v>3148</v>
      </c>
      <c r="G56" s="109">
        <v>3397</v>
      </c>
      <c r="H56" s="109">
        <v>3657</v>
      </c>
      <c r="I56" s="109">
        <v>3928</v>
      </c>
      <c r="J56" s="109">
        <v>4210</v>
      </c>
      <c r="K56" s="109">
        <v>4502</v>
      </c>
      <c r="L56" s="109">
        <v>4805</v>
      </c>
      <c r="M56" s="109">
        <v>5119</v>
      </c>
      <c r="N56" s="109">
        <v>5446</v>
      </c>
      <c r="O56" s="109">
        <v>5785</v>
      </c>
      <c r="P56" s="109">
        <v>6137</v>
      </c>
      <c r="Q56" s="109">
        <v>6500</v>
      </c>
      <c r="R56" s="109">
        <v>6874</v>
      </c>
      <c r="S56" s="109">
        <v>7262</v>
      </c>
      <c r="T56" s="109">
        <v>7662</v>
      </c>
      <c r="U56" s="109">
        <v>8077</v>
      </c>
      <c r="V56" s="109">
        <v>8506</v>
      </c>
      <c r="W56" s="109">
        <v>8948</v>
      </c>
      <c r="X56" s="109">
        <v>9403</v>
      </c>
      <c r="Y56" s="109">
        <v>9874</v>
      </c>
      <c r="Z56" s="109">
        <v>10358</v>
      </c>
      <c r="AA56" s="109">
        <v>10857</v>
      </c>
      <c r="AB56" s="109">
        <v>11370</v>
      </c>
      <c r="AC56" s="109">
        <v>11894</v>
      </c>
      <c r="AD56" s="109">
        <v>12429</v>
      </c>
      <c r="AE56" s="109">
        <v>12975</v>
      </c>
      <c r="AF56" s="109">
        <v>13531</v>
      </c>
      <c r="AG56" s="109">
        <v>14098</v>
      </c>
      <c r="AH56" s="109">
        <v>14672</v>
      </c>
      <c r="AI56" s="109">
        <v>15258</v>
      </c>
      <c r="AJ56" s="109">
        <v>15854</v>
      </c>
      <c r="AK56" s="110">
        <v>5.7000000000000002E-2</v>
      </c>
    </row>
    <row r="57" spans="1:37" ht="15" customHeight="1" x14ac:dyDescent="0.45">
      <c r="A57" s="28" t="s">
        <v>708</v>
      </c>
      <c r="B57" s="108" t="s">
        <v>656</v>
      </c>
      <c r="C57" s="109">
        <v>1374</v>
      </c>
      <c r="D57" s="109">
        <v>1508</v>
      </c>
      <c r="E57" s="109">
        <v>1649</v>
      </c>
      <c r="F57" s="109">
        <v>1796</v>
      </c>
      <c r="G57" s="109">
        <v>1948</v>
      </c>
      <c r="H57" s="109">
        <v>2107</v>
      </c>
      <c r="I57" s="109">
        <v>2274</v>
      </c>
      <c r="J57" s="109">
        <v>2448</v>
      </c>
      <c r="K57" s="109">
        <v>2629</v>
      </c>
      <c r="L57" s="109">
        <v>2816</v>
      </c>
      <c r="M57" s="109">
        <v>3011</v>
      </c>
      <c r="N57" s="109">
        <v>3215</v>
      </c>
      <c r="O57" s="109">
        <v>3426</v>
      </c>
      <c r="P57" s="109">
        <v>3648</v>
      </c>
      <c r="Q57" s="109">
        <v>3877</v>
      </c>
      <c r="R57" s="109">
        <v>4114</v>
      </c>
      <c r="S57" s="109">
        <v>4359</v>
      </c>
      <c r="T57" s="109">
        <v>4612</v>
      </c>
      <c r="U57" s="109">
        <v>4876</v>
      </c>
      <c r="V57" s="109">
        <v>5148</v>
      </c>
      <c r="W57" s="109">
        <v>5430</v>
      </c>
      <c r="X57" s="109">
        <v>5721</v>
      </c>
      <c r="Y57" s="109">
        <v>6021</v>
      </c>
      <c r="Z57" s="109">
        <v>6330</v>
      </c>
      <c r="AA57" s="109">
        <v>6647</v>
      </c>
      <c r="AB57" s="109">
        <v>6973</v>
      </c>
      <c r="AC57" s="109">
        <v>7305</v>
      </c>
      <c r="AD57" s="109">
        <v>7644</v>
      </c>
      <c r="AE57" s="109">
        <v>7990</v>
      </c>
      <c r="AF57" s="109">
        <v>8341</v>
      </c>
      <c r="AG57" s="109">
        <v>8698</v>
      </c>
      <c r="AH57" s="109">
        <v>9060</v>
      </c>
      <c r="AI57" s="109">
        <v>9428</v>
      </c>
      <c r="AJ57" s="109">
        <v>9801</v>
      </c>
      <c r="AK57" s="110">
        <v>0.06</v>
      </c>
    </row>
    <row r="58" spans="1:37" ht="15" customHeight="1" x14ac:dyDescent="0.45">
      <c r="A58" s="28" t="s">
        <v>709</v>
      </c>
      <c r="B58" s="108" t="s">
        <v>658</v>
      </c>
      <c r="C58" s="109">
        <v>616</v>
      </c>
      <c r="D58" s="109">
        <v>668</v>
      </c>
      <c r="E58" s="109">
        <v>722</v>
      </c>
      <c r="F58" s="109">
        <v>778</v>
      </c>
      <c r="G58" s="109">
        <v>836</v>
      </c>
      <c r="H58" s="109">
        <v>896</v>
      </c>
      <c r="I58" s="109">
        <v>959</v>
      </c>
      <c r="J58" s="109">
        <v>1024</v>
      </c>
      <c r="K58" s="109">
        <v>1091</v>
      </c>
      <c r="L58" s="109">
        <v>1160</v>
      </c>
      <c r="M58" s="109">
        <v>1232</v>
      </c>
      <c r="N58" s="109">
        <v>1305</v>
      </c>
      <c r="O58" s="109">
        <v>1381</v>
      </c>
      <c r="P58" s="109">
        <v>1460</v>
      </c>
      <c r="Q58" s="109">
        <v>1540</v>
      </c>
      <c r="R58" s="109">
        <v>1622</v>
      </c>
      <c r="S58" s="109">
        <v>1705</v>
      </c>
      <c r="T58" s="109">
        <v>1792</v>
      </c>
      <c r="U58" s="109">
        <v>1880</v>
      </c>
      <c r="V58" s="109">
        <v>1971</v>
      </c>
      <c r="W58" s="109">
        <v>2065</v>
      </c>
      <c r="X58" s="109">
        <v>2159</v>
      </c>
      <c r="Y58" s="109">
        <v>2259</v>
      </c>
      <c r="Z58" s="109">
        <v>2361</v>
      </c>
      <c r="AA58" s="109">
        <v>2466</v>
      </c>
      <c r="AB58" s="109">
        <v>2575</v>
      </c>
      <c r="AC58" s="109">
        <v>2687</v>
      </c>
      <c r="AD58" s="109">
        <v>2802</v>
      </c>
      <c r="AE58" s="109">
        <v>2919</v>
      </c>
      <c r="AF58" s="109">
        <v>3039</v>
      </c>
      <c r="AG58" s="109">
        <v>3162</v>
      </c>
      <c r="AH58" s="109">
        <v>3286</v>
      </c>
      <c r="AI58" s="109">
        <v>3414</v>
      </c>
      <c r="AJ58" s="109">
        <v>3545</v>
      </c>
      <c r="AK58" s="110">
        <v>5.3999999999999999E-2</v>
      </c>
    </row>
    <row r="59" spans="1:37" ht="15" customHeight="1" x14ac:dyDescent="0.45">
      <c r="A59" s="28" t="s">
        <v>710</v>
      </c>
      <c r="B59" s="108" t="s">
        <v>660</v>
      </c>
      <c r="C59" s="109">
        <v>466</v>
      </c>
      <c r="D59" s="109">
        <v>501</v>
      </c>
      <c r="E59" s="109">
        <v>537</v>
      </c>
      <c r="F59" s="109">
        <v>574</v>
      </c>
      <c r="G59" s="109">
        <v>613</v>
      </c>
      <c r="H59" s="109">
        <v>654</v>
      </c>
      <c r="I59" s="109">
        <v>695</v>
      </c>
      <c r="J59" s="109">
        <v>738</v>
      </c>
      <c r="K59" s="109">
        <v>783</v>
      </c>
      <c r="L59" s="109">
        <v>829</v>
      </c>
      <c r="M59" s="109">
        <v>876</v>
      </c>
      <c r="N59" s="109">
        <v>926</v>
      </c>
      <c r="O59" s="109">
        <v>977</v>
      </c>
      <c r="P59" s="109">
        <v>1030</v>
      </c>
      <c r="Q59" s="109">
        <v>1083</v>
      </c>
      <c r="R59" s="109">
        <v>1138</v>
      </c>
      <c r="S59" s="109">
        <v>1197</v>
      </c>
      <c r="T59" s="109">
        <v>1259</v>
      </c>
      <c r="U59" s="109">
        <v>1321</v>
      </c>
      <c r="V59" s="109">
        <v>1386</v>
      </c>
      <c r="W59" s="109">
        <v>1453</v>
      </c>
      <c r="X59" s="109">
        <v>1522</v>
      </c>
      <c r="Y59" s="109">
        <v>1594</v>
      </c>
      <c r="Z59" s="109">
        <v>1668</v>
      </c>
      <c r="AA59" s="109">
        <v>1744</v>
      </c>
      <c r="AB59" s="109">
        <v>1822</v>
      </c>
      <c r="AC59" s="109">
        <v>1902</v>
      </c>
      <c r="AD59" s="109">
        <v>1983</v>
      </c>
      <c r="AE59" s="109">
        <v>2067</v>
      </c>
      <c r="AF59" s="109">
        <v>2151</v>
      </c>
      <c r="AG59" s="109">
        <v>2238</v>
      </c>
      <c r="AH59" s="109">
        <v>2326</v>
      </c>
      <c r="AI59" s="109">
        <v>2416</v>
      </c>
      <c r="AJ59" s="109">
        <v>2508</v>
      </c>
      <c r="AK59" s="110">
        <v>5.1999999999999998E-2</v>
      </c>
    </row>
    <row r="60" spans="1:37" ht="15" customHeight="1" x14ac:dyDescent="0.45">
      <c r="A60" s="28" t="s">
        <v>711</v>
      </c>
      <c r="B60" s="108" t="s">
        <v>712</v>
      </c>
      <c r="C60" s="109">
        <v>797</v>
      </c>
      <c r="D60" s="109">
        <v>855</v>
      </c>
      <c r="E60" s="109">
        <v>917</v>
      </c>
      <c r="F60" s="109">
        <v>982</v>
      </c>
      <c r="G60" s="109">
        <v>1050</v>
      </c>
      <c r="H60" s="109">
        <v>1122</v>
      </c>
      <c r="I60" s="109">
        <v>1199</v>
      </c>
      <c r="J60" s="109">
        <v>1280</v>
      </c>
      <c r="K60" s="109">
        <v>1366</v>
      </c>
      <c r="L60" s="109">
        <v>1457</v>
      </c>
      <c r="M60" s="109">
        <v>1553</v>
      </c>
      <c r="N60" s="109">
        <v>1654</v>
      </c>
      <c r="O60" s="109">
        <v>1761</v>
      </c>
      <c r="P60" s="109">
        <v>1873</v>
      </c>
      <c r="Q60" s="109">
        <v>1991</v>
      </c>
      <c r="R60" s="109">
        <v>2115</v>
      </c>
      <c r="S60" s="109">
        <v>2248</v>
      </c>
      <c r="T60" s="109">
        <v>2389</v>
      </c>
      <c r="U60" s="109">
        <v>2537</v>
      </c>
      <c r="V60" s="109">
        <v>2691</v>
      </c>
      <c r="W60" s="109">
        <v>2854</v>
      </c>
      <c r="X60" s="109">
        <v>3023</v>
      </c>
      <c r="Y60" s="109">
        <v>3217</v>
      </c>
      <c r="Z60" s="109">
        <v>3453</v>
      </c>
      <c r="AA60" s="109">
        <v>3673</v>
      </c>
      <c r="AB60" s="109">
        <v>3904</v>
      </c>
      <c r="AC60" s="109">
        <v>4146</v>
      </c>
      <c r="AD60" s="109">
        <v>4400</v>
      </c>
      <c r="AE60" s="109">
        <v>4679</v>
      </c>
      <c r="AF60" s="109">
        <v>4975</v>
      </c>
      <c r="AG60" s="109">
        <v>5283</v>
      </c>
      <c r="AH60" s="109">
        <v>5608</v>
      </c>
      <c r="AI60" s="109">
        <v>5951</v>
      </c>
      <c r="AJ60" s="109">
        <v>6311</v>
      </c>
      <c r="AK60" s="110">
        <v>6.4000000000000001E-2</v>
      </c>
    </row>
    <row r="61" spans="1:37" ht="15" customHeight="1" x14ac:dyDescent="0.45">
      <c r="A61" s="28" t="s">
        <v>713</v>
      </c>
      <c r="B61" s="108" t="s">
        <v>656</v>
      </c>
      <c r="C61" s="109">
        <v>535</v>
      </c>
      <c r="D61" s="109">
        <v>575</v>
      </c>
      <c r="E61" s="109">
        <v>617</v>
      </c>
      <c r="F61" s="109">
        <v>661</v>
      </c>
      <c r="G61" s="109">
        <v>708</v>
      </c>
      <c r="H61" s="109">
        <v>758</v>
      </c>
      <c r="I61" s="109">
        <v>810</v>
      </c>
      <c r="J61" s="109">
        <v>866</v>
      </c>
      <c r="K61" s="109">
        <v>925</v>
      </c>
      <c r="L61" s="109">
        <v>988</v>
      </c>
      <c r="M61" s="109">
        <v>1055</v>
      </c>
      <c r="N61" s="109">
        <v>1125</v>
      </c>
      <c r="O61" s="109">
        <v>1200</v>
      </c>
      <c r="P61" s="109">
        <v>1278</v>
      </c>
      <c r="Q61" s="109">
        <v>1361</v>
      </c>
      <c r="R61" s="109">
        <v>1448</v>
      </c>
      <c r="S61" s="109">
        <v>1539</v>
      </c>
      <c r="T61" s="109">
        <v>1636</v>
      </c>
      <c r="U61" s="109">
        <v>1737</v>
      </c>
      <c r="V61" s="109">
        <v>1843</v>
      </c>
      <c r="W61" s="109">
        <v>1955</v>
      </c>
      <c r="X61" s="109">
        <v>2071</v>
      </c>
      <c r="Y61" s="109">
        <v>2210</v>
      </c>
      <c r="Z61" s="109">
        <v>2385</v>
      </c>
      <c r="AA61" s="109">
        <v>2545</v>
      </c>
      <c r="AB61" s="109">
        <v>2713</v>
      </c>
      <c r="AC61" s="109">
        <v>2891</v>
      </c>
      <c r="AD61" s="109">
        <v>3078</v>
      </c>
      <c r="AE61" s="109">
        <v>3275</v>
      </c>
      <c r="AF61" s="109">
        <v>3483</v>
      </c>
      <c r="AG61" s="109">
        <v>3700</v>
      </c>
      <c r="AH61" s="109">
        <v>3929</v>
      </c>
      <c r="AI61" s="109">
        <v>4172</v>
      </c>
      <c r="AJ61" s="109">
        <v>4427</v>
      </c>
      <c r="AK61" s="110">
        <v>6.6000000000000003E-2</v>
      </c>
    </row>
    <row r="62" spans="1:37" ht="15" customHeight="1" x14ac:dyDescent="0.45">
      <c r="A62" s="28" t="s">
        <v>714</v>
      </c>
      <c r="B62" s="108" t="s">
        <v>658</v>
      </c>
      <c r="C62" s="109">
        <v>135</v>
      </c>
      <c r="D62" s="109">
        <v>147</v>
      </c>
      <c r="E62" s="109">
        <v>159</v>
      </c>
      <c r="F62" s="109">
        <v>172</v>
      </c>
      <c r="G62" s="109">
        <v>185</v>
      </c>
      <c r="H62" s="109">
        <v>199</v>
      </c>
      <c r="I62" s="109">
        <v>213</v>
      </c>
      <c r="J62" s="109">
        <v>229</v>
      </c>
      <c r="K62" s="109">
        <v>246</v>
      </c>
      <c r="L62" s="109">
        <v>263</v>
      </c>
      <c r="M62" s="109">
        <v>282</v>
      </c>
      <c r="N62" s="109">
        <v>301</v>
      </c>
      <c r="O62" s="109">
        <v>321</v>
      </c>
      <c r="P62" s="109">
        <v>342</v>
      </c>
      <c r="Q62" s="109">
        <v>364</v>
      </c>
      <c r="R62" s="109">
        <v>387</v>
      </c>
      <c r="S62" s="109">
        <v>414</v>
      </c>
      <c r="T62" s="109">
        <v>444</v>
      </c>
      <c r="U62" s="109">
        <v>474</v>
      </c>
      <c r="V62" s="109">
        <v>506</v>
      </c>
      <c r="W62" s="109">
        <v>540</v>
      </c>
      <c r="X62" s="109">
        <v>574</v>
      </c>
      <c r="Y62" s="109">
        <v>610</v>
      </c>
      <c r="Z62" s="109">
        <v>650</v>
      </c>
      <c r="AA62" s="109">
        <v>690</v>
      </c>
      <c r="AB62" s="109">
        <v>732</v>
      </c>
      <c r="AC62" s="109">
        <v>775</v>
      </c>
      <c r="AD62" s="109">
        <v>819</v>
      </c>
      <c r="AE62" s="109">
        <v>865</v>
      </c>
      <c r="AF62" s="109">
        <v>913</v>
      </c>
      <c r="AG62" s="109">
        <v>962</v>
      </c>
      <c r="AH62" s="109">
        <v>1012</v>
      </c>
      <c r="AI62" s="109">
        <v>1065</v>
      </c>
      <c r="AJ62" s="109">
        <v>1119</v>
      </c>
      <c r="AK62" s="110">
        <v>6.5000000000000002E-2</v>
      </c>
    </row>
    <row r="63" spans="1:37" ht="15" customHeight="1" x14ac:dyDescent="0.45">
      <c r="A63" s="28" t="s">
        <v>715</v>
      </c>
      <c r="B63" s="108" t="s">
        <v>660</v>
      </c>
      <c r="C63" s="109">
        <v>127</v>
      </c>
      <c r="D63" s="109">
        <v>134</v>
      </c>
      <c r="E63" s="109">
        <v>141</v>
      </c>
      <c r="F63" s="109">
        <v>149</v>
      </c>
      <c r="G63" s="109">
        <v>157</v>
      </c>
      <c r="H63" s="109">
        <v>166</v>
      </c>
      <c r="I63" s="109">
        <v>175</v>
      </c>
      <c r="J63" s="109">
        <v>184</v>
      </c>
      <c r="K63" s="109">
        <v>195</v>
      </c>
      <c r="L63" s="109">
        <v>205</v>
      </c>
      <c r="M63" s="109">
        <v>216</v>
      </c>
      <c r="N63" s="109">
        <v>227</v>
      </c>
      <c r="O63" s="109">
        <v>239</v>
      </c>
      <c r="P63" s="109">
        <v>252</v>
      </c>
      <c r="Q63" s="109">
        <v>266</v>
      </c>
      <c r="R63" s="109">
        <v>280</v>
      </c>
      <c r="S63" s="109">
        <v>294</v>
      </c>
      <c r="T63" s="109">
        <v>309</v>
      </c>
      <c r="U63" s="109">
        <v>326</v>
      </c>
      <c r="V63" s="109">
        <v>342</v>
      </c>
      <c r="W63" s="109">
        <v>360</v>
      </c>
      <c r="X63" s="109">
        <v>378</v>
      </c>
      <c r="Y63" s="109">
        <v>397</v>
      </c>
      <c r="Z63" s="109">
        <v>417</v>
      </c>
      <c r="AA63" s="109">
        <v>437</v>
      </c>
      <c r="AB63" s="109">
        <v>459</v>
      </c>
      <c r="AC63" s="109">
        <v>481</v>
      </c>
      <c r="AD63" s="109">
        <v>503</v>
      </c>
      <c r="AE63" s="109">
        <v>539</v>
      </c>
      <c r="AF63" s="109">
        <v>579</v>
      </c>
      <c r="AG63" s="109">
        <v>622</v>
      </c>
      <c r="AH63" s="109">
        <v>666</v>
      </c>
      <c r="AI63" s="109">
        <v>714</v>
      </c>
      <c r="AJ63" s="109">
        <v>764</v>
      </c>
      <c r="AK63" s="110">
        <v>5.6000000000000001E-2</v>
      </c>
    </row>
    <row r="64" spans="1:37" ht="15" customHeight="1" x14ac:dyDescent="0.45">
      <c r="A64" s="28" t="s">
        <v>716</v>
      </c>
      <c r="B64" s="108" t="s">
        <v>717</v>
      </c>
      <c r="C64" s="109">
        <v>840</v>
      </c>
      <c r="D64" s="109">
        <v>863</v>
      </c>
      <c r="E64" s="109">
        <v>886</v>
      </c>
      <c r="F64" s="109">
        <v>909</v>
      </c>
      <c r="G64" s="109">
        <v>931</v>
      </c>
      <c r="H64" s="109">
        <v>954</v>
      </c>
      <c r="I64" s="109">
        <v>977</v>
      </c>
      <c r="J64" s="109">
        <v>999</v>
      </c>
      <c r="K64" s="109">
        <v>1021</v>
      </c>
      <c r="L64" s="109">
        <v>1042</v>
      </c>
      <c r="M64" s="109">
        <v>1063</v>
      </c>
      <c r="N64" s="109">
        <v>1084</v>
      </c>
      <c r="O64" s="109">
        <v>1106</v>
      </c>
      <c r="P64" s="109">
        <v>1129</v>
      </c>
      <c r="Q64" s="109">
        <v>1161</v>
      </c>
      <c r="R64" s="109">
        <v>1194</v>
      </c>
      <c r="S64" s="109">
        <v>1229</v>
      </c>
      <c r="T64" s="109">
        <v>1265</v>
      </c>
      <c r="U64" s="109">
        <v>1302</v>
      </c>
      <c r="V64" s="109">
        <v>1339</v>
      </c>
      <c r="W64" s="109">
        <v>1378</v>
      </c>
      <c r="X64" s="109">
        <v>1418</v>
      </c>
      <c r="Y64" s="109">
        <v>1462</v>
      </c>
      <c r="Z64" s="109">
        <v>1518</v>
      </c>
      <c r="AA64" s="109">
        <v>1565</v>
      </c>
      <c r="AB64" s="109">
        <v>1614</v>
      </c>
      <c r="AC64" s="109">
        <v>1666</v>
      </c>
      <c r="AD64" s="109">
        <v>1719</v>
      </c>
      <c r="AE64" s="109">
        <v>1775</v>
      </c>
      <c r="AF64" s="109">
        <v>1834</v>
      </c>
      <c r="AG64" s="109">
        <v>1895</v>
      </c>
      <c r="AH64" s="109">
        <v>1957</v>
      </c>
      <c r="AI64" s="109">
        <v>2021</v>
      </c>
      <c r="AJ64" s="109">
        <v>2086</v>
      </c>
      <c r="AK64" s="110">
        <v>2.8000000000000001E-2</v>
      </c>
    </row>
    <row r="65" spans="1:37" ht="15" customHeight="1" x14ac:dyDescent="0.45">
      <c r="A65" s="28" t="s">
        <v>718</v>
      </c>
      <c r="B65" s="108" t="s">
        <v>656</v>
      </c>
      <c r="C65" s="109">
        <v>313</v>
      </c>
      <c r="D65" s="109">
        <v>329</v>
      </c>
      <c r="E65" s="109">
        <v>344</v>
      </c>
      <c r="F65" s="109">
        <v>360</v>
      </c>
      <c r="G65" s="109">
        <v>377</v>
      </c>
      <c r="H65" s="109">
        <v>394</v>
      </c>
      <c r="I65" s="109">
        <v>413</v>
      </c>
      <c r="J65" s="109">
        <v>431</v>
      </c>
      <c r="K65" s="109">
        <v>448</v>
      </c>
      <c r="L65" s="109">
        <v>466</v>
      </c>
      <c r="M65" s="109">
        <v>484</v>
      </c>
      <c r="N65" s="109">
        <v>503</v>
      </c>
      <c r="O65" s="109">
        <v>522</v>
      </c>
      <c r="P65" s="109">
        <v>542</v>
      </c>
      <c r="Q65" s="109">
        <v>568</v>
      </c>
      <c r="R65" s="109">
        <v>594</v>
      </c>
      <c r="S65" s="109">
        <v>621</v>
      </c>
      <c r="T65" s="109">
        <v>650</v>
      </c>
      <c r="U65" s="109">
        <v>680</v>
      </c>
      <c r="V65" s="109">
        <v>710</v>
      </c>
      <c r="W65" s="109">
        <v>742</v>
      </c>
      <c r="X65" s="109">
        <v>774</v>
      </c>
      <c r="Y65" s="109">
        <v>807</v>
      </c>
      <c r="Z65" s="109">
        <v>851</v>
      </c>
      <c r="AA65" s="109">
        <v>885</v>
      </c>
      <c r="AB65" s="109">
        <v>921</v>
      </c>
      <c r="AC65" s="109">
        <v>959</v>
      </c>
      <c r="AD65" s="109">
        <v>998</v>
      </c>
      <c r="AE65" s="109">
        <v>1038</v>
      </c>
      <c r="AF65" s="109">
        <v>1079</v>
      </c>
      <c r="AG65" s="109">
        <v>1121</v>
      </c>
      <c r="AH65" s="109">
        <v>1163</v>
      </c>
      <c r="AI65" s="109">
        <v>1207</v>
      </c>
      <c r="AJ65" s="109">
        <v>1251</v>
      </c>
      <c r="AK65" s="110">
        <v>4.2999999999999997E-2</v>
      </c>
    </row>
    <row r="66" spans="1:37" ht="15" customHeight="1" x14ac:dyDescent="0.45">
      <c r="A66" s="28" t="s">
        <v>719</v>
      </c>
      <c r="B66" s="108" t="s">
        <v>658</v>
      </c>
      <c r="C66" s="109">
        <v>124</v>
      </c>
      <c r="D66" s="109">
        <v>130</v>
      </c>
      <c r="E66" s="109">
        <v>137</v>
      </c>
      <c r="F66" s="109">
        <v>144</v>
      </c>
      <c r="G66" s="109">
        <v>151</v>
      </c>
      <c r="H66" s="109">
        <v>159</v>
      </c>
      <c r="I66" s="109">
        <v>166</v>
      </c>
      <c r="J66" s="109">
        <v>173</v>
      </c>
      <c r="K66" s="109">
        <v>181</v>
      </c>
      <c r="L66" s="109">
        <v>188</v>
      </c>
      <c r="M66" s="109">
        <v>196</v>
      </c>
      <c r="N66" s="109">
        <v>203</v>
      </c>
      <c r="O66" s="109">
        <v>211</v>
      </c>
      <c r="P66" s="109">
        <v>219</v>
      </c>
      <c r="Q66" s="109">
        <v>226</v>
      </c>
      <c r="R66" s="109">
        <v>234</v>
      </c>
      <c r="S66" s="109">
        <v>241</v>
      </c>
      <c r="T66" s="109">
        <v>248</v>
      </c>
      <c r="U66" s="109">
        <v>256</v>
      </c>
      <c r="V66" s="109">
        <v>263</v>
      </c>
      <c r="W66" s="109">
        <v>270</v>
      </c>
      <c r="X66" s="109">
        <v>277</v>
      </c>
      <c r="Y66" s="109">
        <v>283</v>
      </c>
      <c r="Z66" s="109">
        <v>290</v>
      </c>
      <c r="AA66" s="109">
        <v>296</v>
      </c>
      <c r="AB66" s="109">
        <v>303</v>
      </c>
      <c r="AC66" s="109">
        <v>310</v>
      </c>
      <c r="AD66" s="109">
        <v>316</v>
      </c>
      <c r="AE66" s="109">
        <v>325</v>
      </c>
      <c r="AF66" s="109">
        <v>335</v>
      </c>
      <c r="AG66" s="109">
        <v>346</v>
      </c>
      <c r="AH66" s="109">
        <v>357</v>
      </c>
      <c r="AI66" s="109">
        <v>368</v>
      </c>
      <c r="AJ66" s="109">
        <v>380</v>
      </c>
      <c r="AK66" s="110">
        <v>3.4000000000000002E-2</v>
      </c>
    </row>
    <row r="67" spans="1:37" ht="15" customHeight="1" x14ac:dyDescent="0.45">
      <c r="A67" s="28" t="s">
        <v>720</v>
      </c>
      <c r="B67" s="108" t="s">
        <v>660</v>
      </c>
      <c r="C67" s="109">
        <v>403</v>
      </c>
      <c r="D67" s="109">
        <v>404</v>
      </c>
      <c r="E67" s="109">
        <v>405</v>
      </c>
      <c r="F67" s="109">
        <v>404</v>
      </c>
      <c r="G67" s="109">
        <v>403</v>
      </c>
      <c r="H67" s="109">
        <v>401</v>
      </c>
      <c r="I67" s="109">
        <v>399</v>
      </c>
      <c r="J67" s="109">
        <v>396</v>
      </c>
      <c r="K67" s="109">
        <v>392</v>
      </c>
      <c r="L67" s="109">
        <v>387</v>
      </c>
      <c r="M67" s="109">
        <v>383</v>
      </c>
      <c r="N67" s="109">
        <v>378</v>
      </c>
      <c r="O67" s="109">
        <v>373</v>
      </c>
      <c r="P67" s="109">
        <v>368</v>
      </c>
      <c r="Q67" s="109">
        <v>367</v>
      </c>
      <c r="R67" s="109">
        <v>366</v>
      </c>
      <c r="S67" s="109">
        <v>367</v>
      </c>
      <c r="T67" s="109">
        <v>367</v>
      </c>
      <c r="U67" s="109">
        <v>366</v>
      </c>
      <c r="V67" s="109">
        <v>366</v>
      </c>
      <c r="W67" s="109">
        <v>366</v>
      </c>
      <c r="X67" s="109">
        <v>368</v>
      </c>
      <c r="Y67" s="109">
        <v>372</v>
      </c>
      <c r="Z67" s="109">
        <v>377</v>
      </c>
      <c r="AA67" s="109">
        <v>383</v>
      </c>
      <c r="AB67" s="109">
        <v>390</v>
      </c>
      <c r="AC67" s="109">
        <v>397</v>
      </c>
      <c r="AD67" s="109">
        <v>405</v>
      </c>
      <c r="AE67" s="109">
        <v>412</v>
      </c>
      <c r="AF67" s="109">
        <v>420</v>
      </c>
      <c r="AG67" s="109">
        <v>429</v>
      </c>
      <c r="AH67" s="109">
        <v>437</v>
      </c>
      <c r="AI67" s="109">
        <v>446</v>
      </c>
      <c r="AJ67" s="109">
        <v>455</v>
      </c>
      <c r="AK67" s="110">
        <v>4.0000000000000001E-3</v>
      </c>
    </row>
    <row r="68" spans="1:37" ht="15" customHeight="1" x14ac:dyDescent="0.35">
      <c r="A68" s="28" t="s">
        <v>721</v>
      </c>
      <c r="B68" s="107" t="s">
        <v>583</v>
      </c>
      <c r="C68" s="111">
        <v>32124</v>
      </c>
      <c r="D68" s="111">
        <v>33619</v>
      </c>
      <c r="E68" s="111">
        <v>35168</v>
      </c>
      <c r="F68" s="111">
        <v>36763</v>
      </c>
      <c r="G68" s="111">
        <v>38394</v>
      </c>
      <c r="H68" s="111">
        <v>40043</v>
      </c>
      <c r="I68" s="111">
        <v>41718</v>
      </c>
      <c r="J68" s="111">
        <v>43413</v>
      </c>
      <c r="K68" s="111">
        <v>45146</v>
      </c>
      <c r="L68" s="111">
        <v>46903</v>
      </c>
      <c r="M68" s="111">
        <v>48678</v>
      </c>
      <c r="N68" s="111">
        <v>50461</v>
      </c>
      <c r="O68" s="111">
        <v>52282</v>
      </c>
      <c r="P68" s="111">
        <v>54130</v>
      </c>
      <c r="Q68" s="111">
        <v>56000</v>
      </c>
      <c r="R68" s="111">
        <v>57901</v>
      </c>
      <c r="S68" s="111">
        <v>59850</v>
      </c>
      <c r="T68" s="111">
        <v>61837</v>
      </c>
      <c r="U68" s="111">
        <v>63874</v>
      </c>
      <c r="V68" s="111">
        <v>65943</v>
      </c>
      <c r="W68" s="111">
        <v>68061</v>
      </c>
      <c r="X68" s="111">
        <v>70195</v>
      </c>
      <c r="Y68" s="111">
        <v>72371</v>
      </c>
      <c r="Z68" s="111">
        <v>74585</v>
      </c>
      <c r="AA68" s="111">
        <v>76856</v>
      </c>
      <c r="AB68" s="111">
        <v>79191</v>
      </c>
      <c r="AC68" s="111">
        <v>81574</v>
      </c>
      <c r="AD68" s="111">
        <v>83993</v>
      </c>
      <c r="AE68" s="111">
        <v>86457</v>
      </c>
      <c r="AF68" s="111">
        <v>88963</v>
      </c>
      <c r="AG68" s="111">
        <v>91495</v>
      </c>
      <c r="AH68" s="111">
        <v>94039</v>
      </c>
      <c r="AI68" s="111">
        <v>96633</v>
      </c>
      <c r="AJ68" s="111">
        <v>99266</v>
      </c>
      <c r="AK68" s="112">
        <v>3.4000000000000002E-2</v>
      </c>
    </row>
    <row r="69" spans="1:37" ht="15.75" customHeight="1" x14ac:dyDescent="0.35"/>
    <row r="70" spans="1:37" ht="15.75" customHeight="1" x14ac:dyDescent="0.35"/>
    <row r="71" spans="1:37" ht="15" customHeight="1" x14ac:dyDescent="0.35">
      <c r="B71" s="107" t="s">
        <v>722</v>
      </c>
    </row>
    <row r="72" spans="1:37" ht="15" customHeight="1" x14ac:dyDescent="0.45">
      <c r="A72" s="28" t="s">
        <v>723</v>
      </c>
      <c r="B72" s="113" t="s">
        <v>654</v>
      </c>
      <c r="C72" s="114">
        <v>533.38499999999999</v>
      </c>
      <c r="D72" s="114">
        <v>561.54281410237604</v>
      </c>
      <c r="E72" s="114">
        <v>584.61749413434995</v>
      </c>
      <c r="F72" s="114">
        <v>607.45651613998928</v>
      </c>
      <c r="G72" s="114">
        <v>630.29477687839847</v>
      </c>
      <c r="H72" s="114">
        <v>652.57686188880132</v>
      </c>
      <c r="I72" s="114">
        <v>674.4542912258371</v>
      </c>
      <c r="J72" s="114">
        <v>695.84981252682508</v>
      </c>
      <c r="K72" s="114">
        <v>716.60357708095614</v>
      </c>
      <c r="L72" s="114">
        <v>736.58904339508092</v>
      </c>
      <c r="M72" s="114">
        <v>756.10930295795652</v>
      </c>
      <c r="N72" s="114">
        <v>775.62397863894807</v>
      </c>
      <c r="O72" s="114">
        <v>794.16968954143886</v>
      </c>
      <c r="P72" s="114">
        <v>812.05121692759235</v>
      </c>
      <c r="Q72" s="114">
        <v>826.91290846968286</v>
      </c>
      <c r="R72" s="114">
        <v>839.88426806539951</v>
      </c>
      <c r="S72" s="114">
        <v>852.52658920853241</v>
      </c>
      <c r="T72" s="114">
        <v>864.52965221740146</v>
      </c>
      <c r="U72" s="114">
        <v>875.784912090901</v>
      </c>
      <c r="V72" s="114">
        <v>887.22181696281973</v>
      </c>
      <c r="W72" s="114">
        <v>898.3435712562291</v>
      </c>
      <c r="X72" s="114">
        <v>908.95918363007411</v>
      </c>
      <c r="Y72" s="114">
        <v>919.10888588780892</v>
      </c>
      <c r="Z72" s="114">
        <v>929.3311640992049</v>
      </c>
      <c r="AA72" s="114">
        <v>939.80234920600378</v>
      </c>
      <c r="AB72" s="114">
        <v>950.94453519397268</v>
      </c>
      <c r="AC72" s="114">
        <v>962.98803599900407</v>
      </c>
      <c r="AD72" s="114">
        <v>976.01326575983182</v>
      </c>
      <c r="AE72" s="114">
        <v>989.12961828715663</v>
      </c>
      <c r="AF72" s="114">
        <v>1002.7237542677763</v>
      </c>
      <c r="AG72" s="114">
        <v>1016.42310020837</v>
      </c>
      <c r="AH72" s="114">
        <v>1028.1445395971782</v>
      </c>
      <c r="AI72" s="114">
        <v>1039.1334773316569</v>
      </c>
      <c r="AJ72" s="114">
        <v>1049.77793948517</v>
      </c>
      <c r="AK72" s="115">
        <v>0.02</v>
      </c>
    </row>
    <row r="73" spans="1:37" ht="15" customHeight="1" x14ac:dyDescent="0.45">
      <c r="A73" s="28" t="s">
        <v>724</v>
      </c>
      <c r="B73" s="108" t="s">
        <v>656</v>
      </c>
      <c r="C73" s="109">
        <v>3741</v>
      </c>
      <c r="D73" s="109">
        <v>3932</v>
      </c>
      <c r="E73" s="109">
        <v>4130</v>
      </c>
      <c r="F73" s="109">
        <v>4332</v>
      </c>
      <c r="G73" s="109">
        <v>4533</v>
      </c>
      <c r="H73" s="109">
        <v>4730</v>
      </c>
      <c r="I73" s="109">
        <v>4917</v>
      </c>
      <c r="J73" s="109">
        <v>5097</v>
      </c>
      <c r="K73" s="109">
        <v>5273</v>
      </c>
      <c r="L73" s="109">
        <v>5441</v>
      </c>
      <c r="M73" s="109">
        <v>5609</v>
      </c>
      <c r="N73" s="109">
        <v>5777</v>
      </c>
      <c r="O73" s="109">
        <v>5939</v>
      </c>
      <c r="P73" s="109">
        <v>6097</v>
      </c>
      <c r="Q73" s="109">
        <v>6229</v>
      </c>
      <c r="R73" s="109">
        <v>6342</v>
      </c>
      <c r="S73" s="109">
        <v>6452</v>
      </c>
      <c r="T73" s="109">
        <v>6555</v>
      </c>
      <c r="U73" s="109">
        <v>6650</v>
      </c>
      <c r="V73" s="109">
        <v>6748</v>
      </c>
      <c r="W73" s="109">
        <v>6843</v>
      </c>
      <c r="X73" s="109">
        <v>6933</v>
      </c>
      <c r="Y73" s="109">
        <v>7019</v>
      </c>
      <c r="Z73" s="109">
        <v>7105</v>
      </c>
      <c r="AA73" s="109">
        <v>7196</v>
      </c>
      <c r="AB73" s="109">
        <v>7294</v>
      </c>
      <c r="AC73" s="109">
        <v>7400</v>
      </c>
      <c r="AD73" s="109">
        <v>7515</v>
      </c>
      <c r="AE73" s="109">
        <v>7636</v>
      </c>
      <c r="AF73" s="109">
        <v>7764</v>
      </c>
      <c r="AG73" s="109">
        <v>7889</v>
      </c>
      <c r="AH73" s="109">
        <v>8016</v>
      </c>
      <c r="AI73" s="109">
        <v>8142</v>
      </c>
      <c r="AJ73" s="109">
        <v>8263</v>
      </c>
      <c r="AK73" s="110">
        <v>2.3E-2</v>
      </c>
    </row>
    <row r="74" spans="1:37" ht="15" customHeight="1" x14ac:dyDescent="0.45">
      <c r="A74" s="28" t="s">
        <v>725</v>
      </c>
      <c r="B74" s="108" t="s">
        <v>658</v>
      </c>
      <c r="C74" s="109">
        <v>558</v>
      </c>
      <c r="D74" s="109">
        <v>574</v>
      </c>
      <c r="E74" s="109">
        <v>590</v>
      </c>
      <c r="F74" s="109">
        <v>602</v>
      </c>
      <c r="G74" s="109">
        <v>616</v>
      </c>
      <c r="H74" s="109">
        <v>631</v>
      </c>
      <c r="I74" s="109">
        <v>647</v>
      </c>
      <c r="J74" s="109">
        <v>663</v>
      </c>
      <c r="K74" s="109">
        <v>680</v>
      </c>
      <c r="L74" s="109">
        <v>699</v>
      </c>
      <c r="M74" s="109">
        <v>717</v>
      </c>
      <c r="N74" s="109">
        <v>738</v>
      </c>
      <c r="O74" s="109">
        <v>757</v>
      </c>
      <c r="P74" s="109">
        <v>777</v>
      </c>
      <c r="Q74" s="109">
        <v>798</v>
      </c>
      <c r="R74" s="109">
        <v>820</v>
      </c>
      <c r="S74" s="109">
        <v>842</v>
      </c>
      <c r="T74" s="109">
        <v>865</v>
      </c>
      <c r="U74" s="109">
        <v>888</v>
      </c>
      <c r="V74" s="109">
        <v>911</v>
      </c>
      <c r="W74" s="109">
        <v>934</v>
      </c>
      <c r="X74" s="109">
        <v>958</v>
      </c>
      <c r="Y74" s="109">
        <v>983</v>
      </c>
      <c r="Z74" s="109">
        <v>1008</v>
      </c>
      <c r="AA74" s="109">
        <v>1032</v>
      </c>
      <c r="AB74" s="109">
        <v>1057</v>
      </c>
      <c r="AC74" s="109">
        <v>1082</v>
      </c>
      <c r="AD74" s="109">
        <v>1109</v>
      </c>
      <c r="AE74" s="109">
        <v>1136</v>
      </c>
      <c r="AF74" s="109">
        <v>1163</v>
      </c>
      <c r="AG74" s="109">
        <v>1192</v>
      </c>
      <c r="AH74" s="109">
        <v>1221</v>
      </c>
      <c r="AI74" s="109">
        <v>1250</v>
      </c>
      <c r="AJ74" s="109">
        <v>1279</v>
      </c>
      <c r="AK74" s="110">
        <v>2.5000000000000001E-2</v>
      </c>
    </row>
    <row r="75" spans="1:37" ht="15" customHeight="1" x14ac:dyDescent="0.45">
      <c r="A75" s="28" t="s">
        <v>726</v>
      </c>
      <c r="B75" s="108" t="s">
        <v>660</v>
      </c>
      <c r="C75" s="109">
        <v>2286</v>
      </c>
      <c r="D75" s="109">
        <v>2363</v>
      </c>
      <c r="E75" s="109">
        <v>2431</v>
      </c>
      <c r="F75" s="109">
        <v>2496</v>
      </c>
      <c r="G75" s="109">
        <v>2560</v>
      </c>
      <c r="H75" s="109">
        <v>2620</v>
      </c>
      <c r="I75" s="109">
        <v>2685</v>
      </c>
      <c r="J75" s="109">
        <v>2749</v>
      </c>
      <c r="K75" s="109">
        <v>2809</v>
      </c>
      <c r="L75" s="109">
        <v>2866</v>
      </c>
      <c r="M75" s="109">
        <v>2918</v>
      </c>
      <c r="N75" s="109">
        <v>2967</v>
      </c>
      <c r="O75" s="109">
        <v>3012</v>
      </c>
      <c r="P75" s="109">
        <v>3053</v>
      </c>
      <c r="Q75" s="109">
        <v>3080</v>
      </c>
      <c r="R75" s="109">
        <v>3103</v>
      </c>
      <c r="S75" s="109">
        <v>3125</v>
      </c>
      <c r="T75" s="109">
        <v>3145</v>
      </c>
      <c r="U75" s="109">
        <v>3164</v>
      </c>
      <c r="V75" s="109">
        <v>3182</v>
      </c>
      <c r="W75" s="109">
        <v>3199</v>
      </c>
      <c r="X75" s="109">
        <v>3214</v>
      </c>
      <c r="Y75" s="109">
        <v>3227</v>
      </c>
      <c r="Z75" s="109">
        <v>3239</v>
      </c>
      <c r="AA75" s="109">
        <v>3251</v>
      </c>
      <c r="AB75" s="109">
        <v>3263</v>
      </c>
      <c r="AC75" s="109">
        <v>3278</v>
      </c>
      <c r="AD75" s="109">
        <v>3295</v>
      </c>
      <c r="AE75" s="109">
        <v>3305</v>
      </c>
      <c r="AF75" s="109">
        <v>3314</v>
      </c>
      <c r="AG75" s="109">
        <v>3327</v>
      </c>
      <c r="AH75" s="109">
        <v>3312</v>
      </c>
      <c r="AI75" s="109">
        <v>3290</v>
      </c>
      <c r="AJ75" s="109">
        <v>3270</v>
      </c>
      <c r="AK75" s="110">
        <v>0.01</v>
      </c>
    </row>
    <row r="76" spans="1:37" ht="15" customHeight="1" x14ac:dyDescent="0.45">
      <c r="A76" s="28" t="s">
        <v>727</v>
      </c>
      <c r="B76" s="108" t="s">
        <v>662</v>
      </c>
      <c r="C76" s="109">
        <v>831</v>
      </c>
      <c r="D76" s="109">
        <v>845</v>
      </c>
      <c r="E76" s="109">
        <v>856</v>
      </c>
      <c r="F76" s="109">
        <v>868</v>
      </c>
      <c r="G76" s="109">
        <v>878</v>
      </c>
      <c r="H76" s="109">
        <v>888</v>
      </c>
      <c r="I76" s="109">
        <v>898</v>
      </c>
      <c r="J76" s="109">
        <v>908</v>
      </c>
      <c r="K76" s="109">
        <v>918</v>
      </c>
      <c r="L76" s="109">
        <v>927</v>
      </c>
      <c r="M76" s="109">
        <v>937</v>
      </c>
      <c r="N76" s="109">
        <v>948</v>
      </c>
      <c r="O76" s="109">
        <v>958</v>
      </c>
      <c r="P76" s="109">
        <v>970</v>
      </c>
      <c r="Q76" s="109">
        <v>986</v>
      </c>
      <c r="R76" s="109">
        <v>1003</v>
      </c>
      <c r="S76" s="109">
        <v>1022</v>
      </c>
      <c r="T76" s="109">
        <v>1042</v>
      </c>
      <c r="U76" s="109">
        <v>1064</v>
      </c>
      <c r="V76" s="109">
        <v>1085</v>
      </c>
      <c r="W76" s="109">
        <v>1107</v>
      </c>
      <c r="X76" s="109">
        <v>1130</v>
      </c>
      <c r="Y76" s="109">
        <v>1152</v>
      </c>
      <c r="Z76" s="109">
        <v>1174</v>
      </c>
      <c r="AA76" s="109">
        <v>1197</v>
      </c>
      <c r="AB76" s="109">
        <v>1220</v>
      </c>
      <c r="AC76" s="109">
        <v>1244</v>
      </c>
      <c r="AD76" s="109">
        <v>1269</v>
      </c>
      <c r="AE76" s="109">
        <v>1295</v>
      </c>
      <c r="AF76" s="109">
        <v>1322</v>
      </c>
      <c r="AG76" s="109">
        <v>1348</v>
      </c>
      <c r="AH76" s="109">
        <v>1376</v>
      </c>
      <c r="AI76" s="109">
        <v>1404</v>
      </c>
      <c r="AJ76" s="109">
        <v>1433</v>
      </c>
      <c r="AK76" s="110">
        <v>1.7000000000000001E-2</v>
      </c>
    </row>
    <row r="77" spans="1:37" ht="15" customHeight="1" x14ac:dyDescent="0.45">
      <c r="A77" s="28" t="s">
        <v>728</v>
      </c>
      <c r="B77" s="108" t="s">
        <v>656</v>
      </c>
      <c r="C77" s="109">
        <v>318</v>
      </c>
      <c r="D77" s="109">
        <v>323</v>
      </c>
      <c r="E77" s="109">
        <v>328</v>
      </c>
      <c r="F77" s="109">
        <v>333</v>
      </c>
      <c r="G77" s="109">
        <v>337</v>
      </c>
      <c r="H77" s="109">
        <v>341</v>
      </c>
      <c r="I77" s="109">
        <v>346</v>
      </c>
      <c r="J77" s="109">
        <v>351</v>
      </c>
      <c r="K77" s="109">
        <v>356</v>
      </c>
      <c r="L77" s="109">
        <v>360</v>
      </c>
      <c r="M77" s="109">
        <v>365</v>
      </c>
      <c r="N77" s="109">
        <v>370</v>
      </c>
      <c r="O77" s="109">
        <v>375</v>
      </c>
      <c r="P77" s="109">
        <v>381</v>
      </c>
      <c r="Q77" s="109">
        <v>389</v>
      </c>
      <c r="R77" s="109">
        <v>398</v>
      </c>
      <c r="S77" s="109">
        <v>408</v>
      </c>
      <c r="T77" s="109">
        <v>418</v>
      </c>
      <c r="U77" s="109">
        <v>428</v>
      </c>
      <c r="V77" s="109">
        <v>438</v>
      </c>
      <c r="W77" s="109">
        <v>448</v>
      </c>
      <c r="X77" s="109">
        <v>459</v>
      </c>
      <c r="Y77" s="109">
        <v>470</v>
      </c>
      <c r="Z77" s="109">
        <v>480</v>
      </c>
      <c r="AA77" s="109">
        <v>491</v>
      </c>
      <c r="AB77" s="109">
        <v>502</v>
      </c>
      <c r="AC77" s="109">
        <v>513</v>
      </c>
      <c r="AD77" s="109">
        <v>525</v>
      </c>
      <c r="AE77" s="109">
        <v>536</v>
      </c>
      <c r="AF77" s="109">
        <v>548</v>
      </c>
      <c r="AG77" s="109">
        <v>560</v>
      </c>
      <c r="AH77" s="109">
        <v>572</v>
      </c>
      <c r="AI77" s="109">
        <v>585</v>
      </c>
      <c r="AJ77" s="109">
        <v>597</v>
      </c>
      <c r="AK77" s="110">
        <v>1.9E-2</v>
      </c>
    </row>
    <row r="78" spans="1:37" ht="15" customHeight="1" x14ac:dyDescent="0.45">
      <c r="A78" s="28" t="s">
        <v>729</v>
      </c>
      <c r="B78" s="108" t="s">
        <v>658</v>
      </c>
      <c r="C78" s="109">
        <v>121</v>
      </c>
      <c r="D78" s="109">
        <v>125</v>
      </c>
      <c r="E78" s="109">
        <v>128</v>
      </c>
      <c r="F78" s="109">
        <v>132</v>
      </c>
      <c r="G78" s="109">
        <v>136</v>
      </c>
      <c r="H78" s="109">
        <v>139</v>
      </c>
      <c r="I78" s="109">
        <v>143</v>
      </c>
      <c r="J78" s="109">
        <v>147</v>
      </c>
      <c r="K78" s="109">
        <v>151</v>
      </c>
      <c r="L78" s="109">
        <v>155</v>
      </c>
      <c r="M78" s="109">
        <v>160</v>
      </c>
      <c r="N78" s="109">
        <v>164</v>
      </c>
      <c r="O78" s="109">
        <v>169</v>
      </c>
      <c r="P78" s="109">
        <v>174</v>
      </c>
      <c r="Q78" s="109">
        <v>179</v>
      </c>
      <c r="R78" s="109">
        <v>185</v>
      </c>
      <c r="S78" s="109">
        <v>191</v>
      </c>
      <c r="T78" s="109">
        <v>198</v>
      </c>
      <c r="U78" s="109">
        <v>204</v>
      </c>
      <c r="V78" s="109">
        <v>211</v>
      </c>
      <c r="W78" s="109">
        <v>218</v>
      </c>
      <c r="X78" s="109">
        <v>225</v>
      </c>
      <c r="Y78" s="109">
        <v>233</v>
      </c>
      <c r="Z78" s="109">
        <v>240</v>
      </c>
      <c r="AA78" s="109">
        <v>248</v>
      </c>
      <c r="AB78" s="109">
        <v>256</v>
      </c>
      <c r="AC78" s="109">
        <v>264</v>
      </c>
      <c r="AD78" s="109">
        <v>273</v>
      </c>
      <c r="AE78" s="109">
        <v>281</v>
      </c>
      <c r="AF78" s="109">
        <v>290</v>
      </c>
      <c r="AG78" s="109">
        <v>299</v>
      </c>
      <c r="AH78" s="109">
        <v>309</v>
      </c>
      <c r="AI78" s="109">
        <v>319</v>
      </c>
      <c r="AJ78" s="109">
        <v>328</v>
      </c>
      <c r="AK78" s="110">
        <v>3.1E-2</v>
      </c>
    </row>
    <row r="79" spans="1:37" ht="15" customHeight="1" x14ac:dyDescent="0.45">
      <c r="A79" s="28" t="s">
        <v>730</v>
      </c>
      <c r="B79" s="108" t="s">
        <v>660</v>
      </c>
      <c r="C79" s="109">
        <v>392</v>
      </c>
      <c r="D79" s="109">
        <v>396</v>
      </c>
      <c r="E79" s="109">
        <v>400</v>
      </c>
      <c r="F79" s="109">
        <v>403</v>
      </c>
      <c r="G79" s="109">
        <v>406</v>
      </c>
      <c r="H79" s="109">
        <v>407</v>
      </c>
      <c r="I79" s="109">
        <v>409</v>
      </c>
      <c r="J79" s="109">
        <v>410</v>
      </c>
      <c r="K79" s="109">
        <v>411</v>
      </c>
      <c r="L79" s="109">
        <v>412</v>
      </c>
      <c r="M79" s="109">
        <v>412</v>
      </c>
      <c r="N79" s="109">
        <v>413</v>
      </c>
      <c r="O79" s="109">
        <v>414</v>
      </c>
      <c r="P79" s="109">
        <v>416</v>
      </c>
      <c r="Q79" s="109">
        <v>417</v>
      </c>
      <c r="R79" s="109">
        <v>420</v>
      </c>
      <c r="S79" s="109">
        <v>423</v>
      </c>
      <c r="T79" s="109">
        <v>427</v>
      </c>
      <c r="U79" s="109">
        <v>432</v>
      </c>
      <c r="V79" s="109">
        <v>437</v>
      </c>
      <c r="W79" s="109">
        <v>441</v>
      </c>
      <c r="X79" s="109">
        <v>446</v>
      </c>
      <c r="Y79" s="109">
        <v>450</v>
      </c>
      <c r="Z79" s="109">
        <v>454</v>
      </c>
      <c r="AA79" s="109">
        <v>458</v>
      </c>
      <c r="AB79" s="109">
        <v>462</v>
      </c>
      <c r="AC79" s="109">
        <v>466</v>
      </c>
      <c r="AD79" s="109">
        <v>472</v>
      </c>
      <c r="AE79" s="109">
        <v>477</v>
      </c>
      <c r="AF79" s="109">
        <v>483</v>
      </c>
      <c r="AG79" s="109">
        <v>489</v>
      </c>
      <c r="AH79" s="109">
        <v>495</v>
      </c>
      <c r="AI79" s="109">
        <v>501</v>
      </c>
      <c r="AJ79" s="109">
        <v>507</v>
      </c>
      <c r="AK79" s="110">
        <v>8.0000000000000002E-3</v>
      </c>
    </row>
    <row r="80" spans="1:37" ht="15" customHeight="1" x14ac:dyDescent="0.45">
      <c r="A80" s="28" t="s">
        <v>731</v>
      </c>
      <c r="B80" s="108" t="s">
        <v>667</v>
      </c>
      <c r="C80" s="109">
        <v>703</v>
      </c>
      <c r="D80" s="109">
        <v>748</v>
      </c>
      <c r="E80" s="109">
        <v>794</v>
      </c>
      <c r="F80" s="109">
        <v>842</v>
      </c>
      <c r="G80" s="109">
        <v>891</v>
      </c>
      <c r="H80" s="109">
        <v>941</v>
      </c>
      <c r="I80" s="109">
        <v>991</v>
      </c>
      <c r="J80" s="109">
        <v>1043</v>
      </c>
      <c r="K80" s="109">
        <v>1095</v>
      </c>
      <c r="L80" s="109">
        <v>1148</v>
      </c>
      <c r="M80" s="109">
        <v>1202</v>
      </c>
      <c r="N80" s="109">
        <v>1257</v>
      </c>
      <c r="O80" s="109">
        <v>1313</v>
      </c>
      <c r="P80" s="109">
        <v>1370</v>
      </c>
      <c r="Q80" s="109">
        <v>1428</v>
      </c>
      <c r="R80" s="109">
        <v>1487</v>
      </c>
      <c r="S80" s="109">
        <v>1547</v>
      </c>
      <c r="T80" s="109">
        <v>1608</v>
      </c>
      <c r="U80" s="109">
        <v>1669</v>
      </c>
      <c r="V80" s="109">
        <v>1732</v>
      </c>
      <c r="W80" s="109">
        <v>1795</v>
      </c>
      <c r="X80" s="109">
        <v>1859</v>
      </c>
      <c r="Y80" s="109">
        <v>1923</v>
      </c>
      <c r="Z80" s="109">
        <v>1992</v>
      </c>
      <c r="AA80" s="109">
        <v>2059</v>
      </c>
      <c r="AB80" s="109">
        <v>2124</v>
      </c>
      <c r="AC80" s="109">
        <v>2190</v>
      </c>
      <c r="AD80" s="109">
        <v>2255</v>
      </c>
      <c r="AE80" s="109">
        <v>2320</v>
      </c>
      <c r="AF80" s="109">
        <v>2384</v>
      </c>
      <c r="AG80" s="109">
        <v>2449</v>
      </c>
      <c r="AH80" s="109">
        <v>2513</v>
      </c>
      <c r="AI80" s="109">
        <v>2578</v>
      </c>
      <c r="AJ80" s="109">
        <v>2643</v>
      </c>
      <c r="AK80" s="110">
        <v>0.04</v>
      </c>
    </row>
    <row r="81" spans="1:37" ht="15" customHeight="1" x14ac:dyDescent="0.45">
      <c r="A81" s="28" t="s">
        <v>732</v>
      </c>
      <c r="B81" s="108" t="s">
        <v>656</v>
      </c>
      <c r="C81" s="109">
        <v>412</v>
      </c>
      <c r="D81" s="109">
        <v>442</v>
      </c>
      <c r="E81" s="109">
        <v>471</v>
      </c>
      <c r="F81" s="109">
        <v>502</v>
      </c>
      <c r="G81" s="109">
        <v>533</v>
      </c>
      <c r="H81" s="109">
        <v>566</v>
      </c>
      <c r="I81" s="109">
        <v>599</v>
      </c>
      <c r="J81" s="109">
        <v>632</v>
      </c>
      <c r="K81" s="109">
        <v>667</v>
      </c>
      <c r="L81" s="109">
        <v>702</v>
      </c>
      <c r="M81" s="109">
        <v>737</v>
      </c>
      <c r="N81" s="109">
        <v>774</v>
      </c>
      <c r="O81" s="109">
        <v>811</v>
      </c>
      <c r="P81" s="109">
        <v>848</v>
      </c>
      <c r="Q81" s="109">
        <v>886</v>
      </c>
      <c r="R81" s="109">
        <v>925</v>
      </c>
      <c r="S81" s="109">
        <v>963</v>
      </c>
      <c r="T81" s="109">
        <v>1002</v>
      </c>
      <c r="U81" s="109">
        <v>1042</v>
      </c>
      <c r="V81" s="109">
        <v>1083</v>
      </c>
      <c r="W81" s="109">
        <v>1123</v>
      </c>
      <c r="X81" s="109">
        <v>1164</v>
      </c>
      <c r="Y81" s="109">
        <v>1205</v>
      </c>
      <c r="Z81" s="109">
        <v>1246</v>
      </c>
      <c r="AA81" s="109">
        <v>1287</v>
      </c>
      <c r="AB81" s="109">
        <v>1327</v>
      </c>
      <c r="AC81" s="109">
        <v>1367</v>
      </c>
      <c r="AD81" s="109">
        <v>1407</v>
      </c>
      <c r="AE81" s="109">
        <v>1446</v>
      </c>
      <c r="AF81" s="109">
        <v>1485</v>
      </c>
      <c r="AG81" s="109">
        <v>1523</v>
      </c>
      <c r="AH81" s="109">
        <v>1562</v>
      </c>
      <c r="AI81" s="109">
        <v>1600</v>
      </c>
      <c r="AJ81" s="109">
        <v>1638</v>
      </c>
      <c r="AK81" s="110">
        <v>4.2000000000000003E-2</v>
      </c>
    </row>
    <row r="82" spans="1:37" ht="15" customHeight="1" x14ac:dyDescent="0.45">
      <c r="A82" s="28" t="s">
        <v>733</v>
      </c>
      <c r="B82" s="108" t="s">
        <v>658</v>
      </c>
      <c r="C82" s="109">
        <v>34</v>
      </c>
      <c r="D82" s="109">
        <v>39</v>
      </c>
      <c r="E82" s="109">
        <v>44</v>
      </c>
      <c r="F82" s="109">
        <v>50</v>
      </c>
      <c r="G82" s="109">
        <v>55</v>
      </c>
      <c r="H82" s="109">
        <v>61</v>
      </c>
      <c r="I82" s="109">
        <v>68</v>
      </c>
      <c r="J82" s="109">
        <v>74</v>
      </c>
      <c r="K82" s="109">
        <v>80</v>
      </c>
      <c r="L82" s="109">
        <v>86</v>
      </c>
      <c r="M82" s="109">
        <v>92</v>
      </c>
      <c r="N82" s="109">
        <v>99</v>
      </c>
      <c r="O82" s="109">
        <v>105</v>
      </c>
      <c r="P82" s="109">
        <v>112</v>
      </c>
      <c r="Q82" s="109">
        <v>120</v>
      </c>
      <c r="R82" s="109">
        <v>128</v>
      </c>
      <c r="S82" s="109">
        <v>136</v>
      </c>
      <c r="T82" s="109">
        <v>145</v>
      </c>
      <c r="U82" s="109">
        <v>153</v>
      </c>
      <c r="V82" s="109">
        <v>162</v>
      </c>
      <c r="W82" s="109">
        <v>171</v>
      </c>
      <c r="X82" s="109">
        <v>180</v>
      </c>
      <c r="Y82" s="109">
        <v>189</v>
      </c>
      <c r="Z82" s="109">
        <v>204</v>
      </c>
      <c r="AA82" s="109">
        <v>215</v>
      </c>
      <c r="AB82" s="109">
        <v>226</v>
      </c>
      <c r="AC82" s="109">
        <v>237</v>
      </c>
      <c r="AD82" s="109">
        <v>248</v>
      </c>
      <c r="AE82" s="109">
        <v>260</v>
      </c>
      <c r="AF82" s="109">
        <v>271</v>
      </c>
      <c r="AG82" s="109">
        <v>283</v>
      </c>
      <c r="AH82" s="109">
        <v>295</v>
      </c>
      <c r="AI82" s="109">
        <v>307</v>
      </c>
      <c r="AJ82" s="109">
        <v>319</v>
      </c>
      <c r="AK82" s="110">
        <v>6.8000000000000005E-2</v>
      </c>
    </row>
    <row r="83" spans="1:37" ht="15" customHeight="1" x14ac:dyDescent="0.45">
      <c r="A83" s="28" t="s">
        <v>734</v>
      </c>
      <c r="B83" s="108" t="s">
        <v>660</v>
      </c>
      <c r="C83" s="109">
        <v>256</v>
      </c>
      <c r="D83" s="109">
        <v>268</v>
      </c>
      <c r="E83" s="109">
        <v>279</v>
      </c>
      <c r="F83" s="109">
        <v>291</v>
      </c>
      <c r="G83" s="109">
        <v>302</v>
      </c>
      <c r="H83" s="109">
        <v>313</v>
      </c>
      <c r="I83" s="109">
        <v>325</v>
      </c>
      <c r="J83" s="109">
        <v>337</v>
      </c>
      <c r="K83" s="109">
        <v>349</v>
      </c>
      <c r="L83" s="109">
        <v>360</v>
      </c>
      <c r="M83" s="109">
        <v>372</v>
      </c>
      <c r="N83" s="109">
        <v>385</v>
      </c>
      <c r="O83" s="109">
        <v>397</v>
      </c>
      <c r="P83" s="109">
        <v>409</v>
      </c>
      <c r="Q83" s="109">
        <v>422</v>
      </c>
      <c r="R83" s="109">
        <v>435</v>
      </c>
      <c r="S83" s="109">
        <v>448</v>
      </c>
      <c r="T83" s="109">
        <v>461</v>
      </c>
      <c r="U83" s="109">
        <v>474</v>
      </c>
      <c r="V83" s="109">
        <v>487</v>
      </c>
      <c r="W83" s="109">
        <v>501</v>
      </c>
      <c r="X83" s="109">
        <v>515</v>
      </c>
      <c r="Y83" s="109">
        <v>529</v>
      </c>
      <c r="Z83" s="109">
        <v>543</v>
      </c>
      <c r="AA83" s="109">
        <v>557</v>
      </c>
      <c r="AB83" s="109">
        <v>571</v>
      </c>
      <c r="AC83" s="109">
        <v>586</v>
      </c>
      <c r="AD83" s="109">
        <v>600</v>
      </c>
      <c r="AE83" s="109">
        <v>614</v>
      </c>
      <c r="AF83" s="109">
        <v>628</v>
      </c>
      <c r="AG83" s="109">
        <v>643</v>
      </c>
      <c r="AH83" s="109">
        <v>657</v>
      </c>
      <c r="AI83" s="109">
        <v>671</v>
      </c>
      <c r="AJ83" s="109">
        <v>685</v>
      </c>
      <c r="AK83" s="110">
        <v>0.03</v>
      </c>
    </row>
    <row r="84" spans="1:37" ht="15" customHeight="1" x14ac:dyDescent="0.45">
      <c r="A84" s="28" t="s">
        <v>735</v>
      </c>
      <c r="B84" s="108" t="s">
        <v>672</v>
      </c>
      <c r="C84" s="109">
        <v>1264</v>
      </c>
      <c r="D84" s="109">
        <v>1330</v>
      </c>
      <c r="E84" s="109">
        <v>1398</v>
      </c>
      <c r="F84" s="109">
        <v>1467</v>
      </c>
      <c r="G84" s="109">
        <v>1539</v>
      </c>
      <c r="H84" s="109">
        <v>1612</v>
      </c>
      <c r="I84" s="109">
        <v>1689</v>
      </c>
      <c r="J84" s="109">
        <v>1767</v>
      </c>
      <c r="K84" s="109">
        <v>1847</v>
      </c>
      <c r="L84" s="109">
        <v>1928</v>
      </c>
      <c r="M84" s="109">
        <v>2011</v>
      </c>
      <c r="N84" s="109">
        <v>2095</v>
      </c>
      <c r="O84" s="109">
        <v>2181</v>
      </c>
      <c r="P84" s="109">
        <v>2268</v>
      </c>
      <c r="Q84" s="109">
        <v>2357</v>
      </c>
      <c r="R84" s="109">
        <v>2446</v>
      </c>
      <c r="S84" s="109">
        <v>2537</v>
      </c>
      <c r="T84" s="109">
        <v>2629</v>
      </c>
      <c r="U84" s="109">
        <v>2722</v>
      </c>
      <c r="V84" s="109">
        <v>2815</v>
      </c>
      <c r="W84" s="109">
        <v>2908</v>
      </c>
      <c r="X84" s="109">
        <v>3001</v>
      </c>
      <c r="Y84" s="109">
        <v>3094</v>
      </c>
      <c r="Z84" s="109">
        <v>3186</v>
      </c>
      <c r="AA84" s="109">
        <v>3277</v>
      </c>
      <c r="AB84" s="109">
        <v>3369</v>
      </c>
      <c r="AC84" s="109">
        <v>3457</v>
      </c>
      <c r="AD84" s="109">
        <v>3545</v>
      </c>
      <c r="AE84" s="109">
        <v>3629</v>
      </c>
      <c r="AF84" s="109">
        <v>3710</v>
      </c>
      <c r="AG84" s="109">
        <v>3790</v>
      </c>
      <c r="AH84" s="109">
        <v>3868</v>
      </c>
      <c r="AI84" s="109">
        <v>3947</v>
      </c>
      <c r="AJ84" s="109">
        <v>4026</v>
      </c>
      <c r="AK84" s="110">
        <v>3.5000000000000003E-2</v>
      </c>
    </row>
    <row r="85" spans="1:37" ht="15" customHeight="1" x14ac:dyDescent="0.45">
      <c r="A85" s="28" t="s">
        <v>736</v>
      </c>
      <c r="B85" s="108" t="s">
        <v>656</v>
      </c>
      <c r="C85" s="109">
        <v>765</v>
      </c>
      <c r="D85" s="109">
        <v>798</v>
      </c>
      <c r="E85" s="109">
        <v>832</v>
      </c>
      <c r="F85" s="109">
        <v>868</v>
      </c>
      <c r="G85" s="109">
        <v>904</v>
      </c>
      <c r="H85" s="109">
        <v>941</v>
      </c>
      <c r="I85" s="109">
        <v>982</v>
      </c>
      <c r="J85" s="109">
        <v>1024</v>
      </c>
      <c r="K85" s="109">
        <v>1066</v>
      </c>
      <c r="L85" s="109">
        <v>1108</v>
      </c>
      <c r="M85" s="109">
        <v>1153</v>
      </c>
      <c r="N85" s="109">
        <v>1199</v>
      </c>
      <c r="O85" s="109">
        <v>1245</v>
      </c>
      <c r="P85" s="109">
        <v>1293</v>
      </c>
      <c r="Q85" s="109">
        <v>1341</v>
      </c>
      <c r="R85" s="109">
        <v>1389</v>
      </c>
      <c r="S85" s="109">
        <v>1438</v>
      </c>
      <c r="T85" s="109">
        <v>1489</v>
      </c>
      <c r="U85" s="109">
        <v>1540</v>
      </c>
      <c r="V85" s="109">
        <v>1591</v>
      </c>
      <c r="W85" s="109">
        <v>1642</v>
      </c>
      <c r="X85" s="109">
        <v>1693</v>
      </c>
      <c r="Y85" s="109">
        <v>1744</v>
      </c>
      <c r="Z85" s="109">
        <v>1793</v>
      </c>
      <c r="AA85" s="109">
        <v>1842</v>
      </c>
      <c r="AB85" s="109">
        <v>1892</v>
      </c>
      <c r="AC85" s="109">
        <v>1940</v>
      </c>
      <c r="AD85" s="109">
        <v>1989</v>
      </c>
      <c r="AE85" s="109">
        <v>2034</v>
      </c>
      <c r="AF85" s="109">
        <v>2078</v>
      </c>
      <c r="AG85" s="109">
        <v>2122</v>
      </c>
      <c r="AH85" s="109">
        <v>2165</v>
      </c>
      <c r="AI85" s="109">
        <v>2209</v>
      </c>
      <c r="AJ85" s="109">
        <v>2253</v>
      </c>
      <c r="AK85" s="110">
        <v>3.3000000000000002E-2</v>
      </c>
    </row>
    <row r="86" spans="1:37" ht="15" customHeight="1" x14ac:dyDescent="0.45">
      <c r="A86" s="28" t="s">
        <v>737</v>
      </c>
      <c r="B86" s="108" t="s">
        <v>658</v>
      </c>
      <c r="C86" s="109">
        <v>142</v>
      </c>
      <c r="D86" s="109">
        <v>155</v>
      </c>
      <c r="E86" s="109">
        <v>168</v>
      </c>
      <c r="F86" s="109">
        <v>182</v>
      </c>
      <c r="G86" s="109">
        <v>196</v>
      </c>
      <c r="H86" s="109">
        <v>210</v>
      </c>
      <c r="I86" s="109">
        <v>225</v>
      </c>
      <c r="J86" s="109">
        <v>240</v>
      </c>
      <c r="K86" s="109">
        <v>255</v>
      </c>
      <c r="L86" s="109">
        <v>270</v>
      </c>
      <c r="M86" s="109">
        <v>286</v>
      </c>
      <c r="N86" s="109">
        <v>302</v>
      </c>
      <c r="O86" s="109">
        <v>317</v>
      </c>
      <c r="P86" s="109">
        <v>333</v>
      </c>
      <c r="Q86" s="109">
        <v>349</v>
      </c>
      <c r="R86" s="109">
        <v>366</v>
      </c>
      <c r="S86" s="109">
        <v>382</v>
      </c>
      <c r="T86" s="109">
        <v>398</v>
      </c>
      <c r="U86" s="109">
        <v>414</v>
      </c>
      <c r="V86" s="109">
        <v>430</v>
      </c>
      <c r="W86" s="109">
        <v>446</v>
      </c>
      <c r="X86" s="109">
        <v>462</v>
      </c>
      <c r="Y86" s="109">
        <v>478</v>
      </c>
      <c r="Z86" s="109">
        <v>495</v>
      </c>
      <c r="AA86" s="109">
        <v>512</v>
      </c>
      <c r="AB86" s="109">
        <v>529</v>
      </c>
      <c r="AC86" s="109">
        <v>545</v>
      </c>
      <c r="AD86" s="109">
        <v>560</v>
      </c>
      <c r="AE86" s="109">
        <v>575</v>
      </c>
      <c r="AF86" s="109">
        <v>589</v>
      </c>
      <c r="AG86" s="109">
        <v>603</v>
      </c>
      <c r="AH86" s="109">
        <v>617</v>
      </c>
      <c r="AI86" s="109">
        <v>630</v>
      </c>
      <c r="AJ86" s="109">
        <v>643</v>
      </c>
      <c r="AK86" s="110">
        <v>4.5999999999999999E-2</v>
      </c>
    </row>
    <row r="87" spans="1:37" ht="15" customHeight="1" x14ac:dyDescent="0.45">
      <c r="A87" s="28" t="s">
        <v>738</v>
      </c>
      <c r="B87" s="108" t="s">
        <v>660</v>
      </c>
      <c r="C87" s="109">
        <v>357</v>
      </c>
      <c r="D87" s="109">
        <v>377</v>
      </c>
      <c r="E87" s="109">
        <v>397</v>
      </c>
      <c r="F87" s="109">
        <v>418</v>
      </c>
      <c r="G87" s="109">
        <v>439</v>
      </c>
      <c r="H87" s="109">
        <v>460</v>
      </c>
      <c r="I87" s="109">
        <v>482</v>
      </c>
      <c r="J87" s="109">
        <v>504</v>
      </c>
      <c r="K87" s="109">
        <v>526</v>
      </c>
      <c r="L87" s="109">
        <v>549</v>
      </c>
      <c r="M87" s="109">
        <v>572</v>
      </c>
      <c r="N87" s="109">
        <v>595</v>
      </c>
      <c r="O87" s="109">
        <v>619</v>
      </c>
      <c r="P87" s="109">
        <v>642</v>
      </c>
      <c r="Q87" s="109">
        <v>667</v>
      </c>
      <c r="R87" s="109">
        <v>691</v>
      </c>
      <c r="S87" s="109">
        <v>716</v>
      </c>
      <c r="T87" s="109">
        <v>742</v>
      </c>
      <c r="U87" s="109">
        <v>768</v>
      </c>
      <c r="V87" s="109">
        <v>794</v>
      </c>
      <c r="W87" s="109">
        <v>820</v>
      </c>
      <c r="X87" s="109">
        <v>846</v>
      </c>
      <c r="Y87" s="109">
        <v>872</v>
      </c>
      <c r="Z87" s="109">
        <v>898</v>
      </c>
      <c r="AA87" s="109">
        <v>923</v>
      </c>
      <c r="AB87" s="109">
        <v>948</v>
      </c>
      <c r="AC87" s="109">
        <v>972</v>
      </c>
      <c r="AD87" s="109">
        <v>996</v>
      </c>
      <c r="AE87" s="109">
        <v>1020</v>
      </c>
      <c r="AF87" s="109">
        <v>1042</v>
      </c>
      <c r="AG87" s="109">
        <v>1064</v>
      </c>
      <c r="AH87" s="109">
        <v>1086</v>
      </c>
      <c r="AI87" s="109">
        <v>1108</v>
      </c>
      <c r="AJ87" s="109">
        <v>1129</v>
      </c>
      <c r="AK87" s="110">
        <v>3.5000000000000003E-2</v>
      </c>
    </row>
    <row r="88" spans="1:37" ht="15" customHeight="1" x14ac:dyDescent="0.45">
      <c r="A88" s="28" t="s">
        <v>739</v>
      </c>
      <c r="B88" s="108" t="s">
        <v>677</v>
      </c>
      <c r="C88" s="109">
        <v>5670</v>
      </c>
      <c r="D88" s="109">
        <v>5917</v>
      </c>
      <c r="E88" s="109">
        <v>6163</v>
      </c>
      <c r="F88" s="109">
        <v>6408</v>
      </c>
      <c r="G88" s="109">
        <v>6652</v>
      </c>
      <c r="H88" s="109">
        <v>6896</v>
      </c>
      <c r="I88" s="109">
        <v>7137</v>
      </c>
      <c r="J88" s="109">
        <v>7372</v>
      </c>
      <c r="K88" s="109">
        <v>7601</v>
      </c>
      <c r="L88" s="109">
        <v>7828</v>
      </c>
      <c r="M88" s="109">
        <v>8051</v>
      </c>
      <c r="N88" s="109">
        <v>8269</v>
      </c>
      <c r="O88" s="109">
        <v>8483</v>
      </c>
      <c r="P88" s="109">
        <v>8688</v>
      </c>
      <c r="Q88" s="109">
        <v>8884</v>
      </c>
      <c r="R88" s="109">
        <v>9085</v>
      </c>
      <c r="S88" s="109">
        <v>9280</v>
      </c>
      <c r="T88" s="109">
        <v>9467</v>
      </c>
      <c r="U88" s="109">
        <v>9646</v>
      </c>
      <c r="V88" s="109">
        <v>9822</v>
      </c>
      <c r="W88" s="109">
        <v>9987</v>
      </c>
      <c r="X88" s="109">
        <v>10141</v>
      </c>
      <c r="Y88" s="109">
        <v>10288</v>
      </c>
      <c r="Z88" s="109">
        <v>10426</v>
      </c>
      <c r="AA88" s="109">
        <v>10566</v>
      </c>
      <c r="AB88" s="109">
        <v>10706</v>
      </c>
      <c r="AC88" s="109">
        <v>10845</v>
      </c>
      <c r="AD88" s="109">
        <v>10978</v>
      </c>
      <c r="AE88" s="109">
        <v>11108</v>
      </c>
      <c r="AF88" s="109">
        <v>11242</v>
      </c>
      <c r="AG88" s="109">
        <v>11398</v>
      </c>
      <c r="AH88" s="109">
        <v>11554</v>
      </c>
      <c r="AI88" s="109">
        <v>11716</v>
      </c>
      <c r="AJ88" s="109">
        <v>11887</v>
      </c>
      <c r="AK88" s="110">
        <v>2.1999999999999999E-2</v>
      </c>
    </row>
    <row r="89" spans="1:37" ht="15" customHeight="1" x14ac:dyDescent="0.45">
      <c r="A89" s="28" t="s">
        <v>740</v>
      </c>
      <c r="B89" s="108" t="s">
        <v>656</v>
      </c>
      <c r="C89" s="109">
        <v>3450</v>
      </c>
      <c r="D89" s="109">
        <v>3624</v>
      </c>
      <c r="E89" s="109">
        <v>3800</v>
      </c>
      <c r="F89" s="109">
        <v>3977</v>
      </c>
      <c r="G89" s="109">
        <v>4154</v>
      </c>
      <c r="H89" s="109">
        <v>4331</v>
      </c>
      <c r="I89" s="109">
        <v>4506</v>
      </c>
      <c r="J89" s="109">
        <v>4678</v>
      </c>
      <c r="K89" s="109">
        <v>4850</v>
      </c>
      <c r="L89" s="109">
        <v>5025</v>
      </c>
      <c r="M89" s="109">
        <v>5197</v>
      </c>
      <c r="N89" s="109">
        <v>5366</v>
      </c>
      <c r="O89" s="109">
        <v>5534</v>
      </c>
      <c r="P89" s="109">
        <v>5695</v>
      </c>
      <c r="Q89" s="109">
        <v>5848</v>
      </c>
      <c r="R89" s="109">
        <v>6002</v>
      </c>
      <c r="S89" s="109">
        <v>6149</v>
      </c>
      <c r="T89" s="109">
        <v>6291</v>
      </c>
      <c r="U89" s="109">
        <v>6429</v>
      </c>
      <c r="V89" s="109">
        <v>6562</v>
      </c>
      <c r="W89" s="109">
        <v>6694</v>
      </c>
      <c r="X89" s="109">
        <v>6813</v>
      </c>
      <c r="Y89" s="109">
        <v>6927</v>
      </c>
      <c r="Z89" s="109">
        <v>7036</v>
      </c>
      <c r="AA89" s="109">
        <v>7144</v>
      </c>
      <c r="AB89" s="109">
        <v>7252</v>
      </c>
      <c r="AC89" s="109">
        <v>7358</v>
      </c>
      <c r="AD89" s="109">
        <v>7458</v>
      </c>
      <c r="AE89" s="109">
        <v>7555</v>
      </c>
      <c r="AF89" s="109">
        <v>7653</v>
      </c>
      <c r="AG89" s="109">
        <v>7751</v>
      </c>
      <c r="AH89" s="109">
        <v>7844</v>
      </c>
      <c r="AI89" s="109">
        <v>7937</v>
      </c>
      <c r="AJ89" s="109">
        <v>8033</v>
      </c>
      <c r="AK89" s="110">
        <v>2.5000000000000001E-2</v>
      </c>
    </row>
    <row r="90" spans="1:37" ht="15" customHeight="1" x14ac:dyDescent="0.45">
      <c r="A90" s="28" t="s">
        <v>741</v>
      </c>
      <c r="B90" s="108" t="s">
        <v>658</v>
      </c>
      <c r="C90" s="109">
        <v>932</v>
      </c>
      <c r="D90" s="109">
        <v>980</v>
      </c>
      <c r="E90" s="109">
        <v>1028</v>
      </c>
      <c r="F90" s="109">
        <v>1075</v>
      </c>
      <c r="G90" s="109">
        <v>1123</v>
      </c>
      <c r="H90" s="109">
        <v>1171</v>
      </c>
      <c r="I90" s="109">
        <v>1220</v>
      </c>
      <c r="J90" s="109">
        <v>1268</v>
      </c>
      <c r="K90" s="109">
        <v>1313</v>
      </c>
      <c r="L90" s="109">
        <v>1355</v>
      </c>
      <c r="M90" s="109">
        <v>1397</v>
      </c>
      <c r="N90" s="109">
        <v>1436</v>
      </c>
      <c r="O90" s="109">
        <v>1474</v>
      </c>
      <c r="P90" s="109">
        <v>1511</v>
      </c>
      <c r="Q90" s="109">
        <v>1545</v>
      </c>
      <c r="R90" s="109">
        <v>1583</v>
      </c>
      <c r="S90" s="109">
        <v>1623</v>
      </c>
      <c r="T90" s="109">
        <v>1661</v>
      </c>
      <c r="U90" s="109">
        <v>1696</v>
      </c>
      <c r="V90" s="109">
        <v>1732</v>
      </c>
      <c r="W90" s="109">
        <v>1759</v>
      </c>
      <c r="X90" s="109">
        <v>1789</v>
      </c>
      <c r="Y90" s="109">
        <v>1818</v>
      </c>
      <c r="Z90" s="109">
        <v>1845</v>
      </c>
      <c r="AA90" s="109">
        <v>1872</v>
      </c>
      <c r="AB90" s="109">
        <v>1899</v>
      </c>
      <c r="AC90" s="109">
        <v>1927</v>
      </c>
      <c r="AD90" s="109">
        <v>1955</v>
      </c>
      <c r="AE90" s="109">
        <v>1984</v>
      </c>
      <c r="AF90" s="109">
        <v>2012</v>
      </c>
      <c r="AG90" s="109">
        <v>2062</v>
      </c>
      <c r="AH90" s="109">
        <v>2115</v>
      </c>
      <c r="AI90" s="109">
        <v>2172</v>
      </c>
      <c r="AJ90" s="109">
        <v>2231</v>
      </c>
      <c r="AK90" s="110">
        <v>2.5999999999999999E-2</v>
      </c>
    </row>
    <row r="91" spans="1:37" ht="15" customHeight="1" x14ac:dyDescent="0.45">
      <c r="A91" s="28" t="s">
        <v>742</v>
      </c>
      <c r="B91" s="108" t="s">
        <v>660</v>
      </c>
      <c r="C91" s="109">
        <v>1288</v>
      </c>
      <c r="D91" s="109">
        <v>1312</v>
      </c>
      <c r="E91" s="109">
        <v>1335</v>
      </c>
      <c r="F91" s="109">
        <v>1356</v>
      </c>
      <c r="G91" s="109">
        <v>1376</v>
      </c>
      <c r="H91" s="109">
        <v>1394</v>
      </c>
      <c r="I91" s="109">
        <v>1411</v>
      </c>
      <c r="J91" s="109">
        <v>1425</v>
      </c>
      <c r="K91" s="109">
        <v>1437</v>
      </c>
      <c r="L91" s="109">
        <v>1448</v>
      </c>
      <c r="M91" s="109">
        <v>1458</v>
      </c>
      <c r="N91" s="109">
        <v>1467</v>
      </c>
      <c r="O91" s="109">
        <v>1475</v>
      </c>
      <c r="P91" s="109">
        <v>1482</v>
      </c>
      <c r="Q91" s="109">
        <v>1491</v>
      </c>
      <c r="R91" s="109">
        <v>1500</v>
      </c>
      <c r="S91" s="109">
        <v>1508</v>
      </c>
      <c r="T91" s="109">
        <v>1515</v>
      </c>
      <c r="U91" s="109">
        <v>1521</v>
      </c>
      <c r="V91" s="109">
        <v>1527</v>
      </c>
      <c r="W91" s="109">
        <v>1534</v>
      </c>
      <c r="X91" s="109">
        <v>1539</v>
      </c>
      <c r="Y91" s="109">
        <v>1542</v>
      </c>
      <c r="Z91" s="109">
        <v>1545</v>
      </c>
      <c r="AA91" s="109">
        <v>1550</v>
      </c>
      <c r="AB91" s="109">
        <v>1554</v>
      </c>
      <c r="AC91" s="109">
        <v>1560</v>
      </c>
      <c r="AD91" s="109">
        <v>1565</v>
      </c>
      <c r="AE91" s="109">
        <v>1570</v>
      </c>
      <c r="AF91" s="109">
        <v>1577</v>
      </c>
      <c r="AG91" s="109">
        <v>1585</v>
      </c>
      <c r="AH91" s="109">
        <v>1595</v>
      </c>
      <c r="AI91" s="109">
        <v>1608</v>
      </c>
      <c r="AJ91" s="109">
        <v>1622</v>
      </c>
      <c r="AK91" s="110">
        <v>7.0000000000000001E-3</v>
      </c>
    </row>
    <row r="92" spans="1:37" ht="15" customHeight="1" x14ac:dyDescent="0.45">
      <c r="A92" s="28" t="s">
        <v>743</v>
      </c>
      <c r="B92" s="108" t="s">
        <v>682</v>
      </c>
      <c r="C92" s="109">
        <v>1119</v>
      </c>
      <c r="D92" s="109">
        <v>1145</v>
      </c>
      <c r="E92" s="109">
        <v>1175</v>
      </c>
      <c r="F92" s="109">
        <v>1208</v>
      </c>
      <c r="G92" s="109">
        <v>1242</v>
      </c>
      <c r="H92" s="109">
        <v>1278</v>
      </c>
      <c r="I92" s="109">
        <v>1316</v>
      </c>
      <c r="J92" s="109">
        <v>1355</v>
      </c>
      <c r="K92" s="109">
        <v>1396</v>
      </c>
      <c r="L92" s="109">
        <v>1437</v>
      </c>
      <c r="M92" s="109">
        <v>1479</v>
      </c>
      <c r="N92" s="109">
        <v>1522</v>
      </c>
      <c r="O92" s="109">
        <v>1568</v>
      </c>
      <c r="P92" s="109">
        <v>1615</v>
      </c>
      <c r="Q92" s="109">
        <v>1670</v>
      </c>
      <c r="R92" s="109">
        <v>1727</v>
      </c>
      <c r="S92" s="109">
        <v>1786</v>
      </c>
      <c r="T92" s="109">
        <v>1847</v>
      </c>
      <c r="U92" s="109">
        <v>1912</v>
      </c>
      <c r="V92" s="109">
        <v>1979</v>
      </c>
      <c r="W92" s="109">
        <v>2050</v>
      </c>
      <c r="X92" s="109">
        <v>2123</v>
      </c>
      <c r="Y92" s="109">
        <v>2200</v>
      </c>
      <c r="Z92" s="109">
        <v>2286</v>
      </c>
      <c r="AA92" s="109">
        <v>2375</v>
      </c>
      <c r="AB92" s="109">
        <v>2469</v>
      </c>
      <c r="AC92" s="109">
        <v>2568</v>
      </c>
      <c r="AD92" s="109">
        <v>2674</v>
      </c>
      <c r="AE92" s="109">
        <v>2785</v>
      </c>
      <c r="AF92" s="109">
        <v>2900</v>
      </c>
      <c r="AG92" s="109">
        <v>3020</v>
      </c>
      <c r="AH92" s="109">
        <v>3145</v>
      </c>
      <c r="AI92" s="109">
        <v>3277</v>
      </c>
      <c r="AJ92" s="109">
        <v>3414</v>
      </c>
      <c r="AK92" s="110">
        <v>3.5000000000000003E-2</v>
      </c>
    </row>
    <row r="93" spans="1:37" ht="15" customHeight="1" x14ac:dyDescent="0.45">
      <c r="A93" s="28" t="s">
        <v>744</v>
      </c>
      <c r="B93" s="108" t="s">
        <v>656</v>
      </c>
      <c r="C93" s="109">
        <v>487</v>
      </c>
      <c r="D93" s="109">
        <v>501</v>
      </c>
      <c r="E93" s="109">
        <v>516</v>
      </c>
      <c r="F93" s="109">
        <v>534</v>
      </c>
      <c r="G93" s="109">
        <v>553</v>
      </c>
      <c r="H93" s="109">
        <v>573</v>
      </c>
      <c r="I93" s="109">
        <v>593</v>
      </c>
      <c r="J93" s="109">
        <v>615</v>
      </c>
      <c r="K93" s="109">
        <v>637</v>
      </c>
      <c r="L93" s="109">
        <v>659</v>
      </c>
      <c r="M93" s="109">
        <v>682</v>
      </c>
      <c r="N93" s="109">
        <v>706</v>
      </c>
      <c r="O93" s="109">
        <v>731</v>
      </c>
      <c r="P93" s="109">
        <v>756</v>
      </c>
      <c r="Q93" s="109">
        <v>789</v>
      </c>
      <c r="R93" s="109">
        <v>822</v>
      </c>
      <c r="S93" s="109">
        <v>857</v>
      </c>
      <c r="T93" s="109">
        <v>894</v>
      </c>
      <c r="U93" s="109">
        <v>932</v>
      </c>
      <c r="V93" s="109">
        <v>973</v>
      </c>
      <c r="W93" s="109">
        <v>1015</v>
      </c>
      <c r="X93" s="109">
        <v>1060</v>
      </c>
      <c r="Y93" s="109">
        <v>1106</v>
      </c>
      <c r="Z93" s="109">
        <v>1158</v>
      </c>
      <c r="AA93" s="109">
        <v>1210</v>
      </c>
      <c r="AB93" s="109">
        <v>1263</v>
      </c>
      <c r="AC93" s="109">
        <v>1320</v>
      </c>
      <c r="AD93" s="109">
        <v>1378</v>
      </c>
      <c r="AE93" s="109">
        <v>1440</v>
      </c>
      <c r="AF93" s="109">
        <v>1504</v>
      </c>
      <c r="AG93" s="109">
        <v>1571</v>
      </c>
      <c r="AH93" s="109">
        <v>1641</v>
      </c>
      <c r="AI93" s="109">
        <v>1715</v>
      </c>
      <c r="AJ93" s="109">
        <v>1792</v>
      </c>
      <c r="AK93" s="110">
        <v>4.1000000000000002E-2</v>
      </c>
    </row>
    <row r="94" spans="1:37" ht="15" customHeight="1" x14ac:dyDescent="0.45">
      <c r="A94" s="28" t="s">
        <v>745</v>
      </c>
      <c r="B94" s="108" t="s">
        <v>658</v>
      </c>
      <c r="C94" s="109">
        <v>173</v>
      </c>
      <c r="D94" s="109">
        <v>186</v>
      </c>
      <c r="E94" s="109">
        <v>199</v>
      </c>
      <c r="F94" s="109">
        <v>213</v>
      </c>
      <c r="G94" s="109">
        <v>227</v>
      </c>
      <c r="H94" s="109">
        <v>242</v>
      </c>
      <c r="I94" s="109">
        <v>258</v>
      </c>
      <c r="J94" s="109">
        <v>274</v>
      </c>
      <c r="K94" s="109">
        <v>291</v>
      </c>
      <c r="L94" s="109">
        <v>308</v>
      </c>
      <c r="M94" s="109">
        <v>325</v>
      </c>
      <c r="N94" s="109">
        <v>344</v>
      </c>
      <c r="O94" s="109">
        <v>364</v>
      </c>
      <c r="P94" s="109">
        <v>384</v>
      </c>
      <c r="Q94" s="109">
        <v>404</v>
      </c>
      <c r="R94" s="109">
        <v>426</v>
      </c>
      <c r="S94" s="109">
        <v>447</v>
      </c>
      <c r="T94" s="109">
        <v>470</v>
      </c>
      <c r="U94" s="109">
        <v>493</v>
      </c>
      <c r="V94" s="109">
        <v>517</v>
      </c>
      <c r="W94" s="109">
        <v>543</v>
      </c>
      <c r="X94" s="109">
        <v>569</v>
      </c>
      <c r="Y94" s="109">
        <v>596</v>
      </c>
      <c r="Z94" s="109">
        <v>624</v>
      </c>
      <c r="AA94" s="109">
        <v>653</v>
      </c>
      <c r="AB94" s="109">
        <v>683</v>
      </c>
      <c r="AC94" s="109">
        <v>714</v>
      </c>
      <c r="AD94" s="109">
        <v>747</v>
      </c>
      <c r="AE94" s="109">
        <v>780</v>
      </c>
      <c r="AF94" s="109">
        <v>814</v>
      </c>
      <c r="AG94" s="109">
        <v>848</v>
      </c>
      <c r="AH94" s="109">
        <v>883</v>
      </c>
      <c r="AI94" s="109">
        <v>919</v>
      </c>
      <c r="AJ94" s="109">
        <v>956</v>
      </c>
      <c r="AK94" s="110">
        <v>5.2999999999999999E-2</v>
      </c>
    </row>
    <row r="95" spans="1:37" ht="15" customHeight="1" x14ac:dyDescent="0.45">
      <c r="A95" s="28" t="s">
        <v>746</v>
      </c>
      <c r="B95" s="108" t="s">
        <v>660</v>
      </c>
      <c r="C95" s="109">
        <v>458</v>
      </c>
      <c r="D95" s="109">
        <v>458</v>
      </c>
      <c r="E95" s="109">
        <v>459</v>
      </c>
      <c r="F95" s="109">
        <v>461</v>
      </c>
      <c r="G95" s="109">
        <v>462</v>
      </c>
      <c r="H95" s="109">
        <v>464</v>
      </c>
      <c r="I95" s="109">
        <v>465</v>
      </c>
      <c r="J95" s="109">
        <v>467</v>
      </c>
      <c r="K95" s="109">
        <v>468</v>
      </c>
      <c r="L95" s="109">
        <v>470</v>
      </c>
      <c r="M95" s="109">
        <v>471</v>
      </c>
      <c r="N95" s="109">
        <v>472</v>
      </c>
      <c r="O95" s="109">
        <v>474</v>
      </c>
      <c r="P95" s="109">
        <v>475</v>
      </c>
      <c r="Q95" s="109">
        <v>477</v>
      </c>
      <c r="R95" s="109">
        <v>479</v>
      </c>
      <c r="S95" s="109">
        <v>482</v>
      </c>
      <c r="T95" s="109">
        <v>484</v>
      </c>
      <c r="U95" s="109">
        <v>487</v>
      </c>
      <c r="V95" s="109">
        <v>489</v>
      </c>
      <c r="W95" s="109">
        <v>492</v>
      </c>
      <c r="X95" s="109">
        <v>494</v>
      </c>
      <c r="Y95" s="109">
        <v>498</v>
      </c>
      <c r="Z95" s="109">
        <v>504</v>
      </c>
      <c r="AA95" s="109">
        <v>512</v>
      </c>
      <c r="AB95" s="109">
        <v>522</v>
      </c>
      <c r="AC95" s="109">
        <v>534</v>
      </c>
      <c r="AD95" s="109">
        <v>549</v>
      </c>
      <c r="AE95" s="109">
        <v>565</v>
      </c>
      <c r="AF95" s="109">
        <v>582</v>
      </c>
      <c r="AG95" s="109">
        <v>601</v>
      </c>
      <c r="AH95" s="109">
        <v>621</v>
      </c>
      <c r="AI95" s="109">
        <v>643</v>
      </c>
      <c r="AJ95" s="109">
        <v>666</v>
      </c>
      <c r="AK95" s="110">
        <v>1.2E-2</v>
      </c>
    </row>
    <row r="96" spans="1:37" ht="15" customHeight="1" x14ac:dyDescent="0.45">
      <c r="A96" s="28" t="s">
        <v>747</v>
      </c>
      <c r="B96" s="108" t="s">
        <v>687</v>
      </c>
      <c r="C96" s="109">
        <v>1709</v>
      </c>
      <c r="D96" s="109">
        <v>1806</v>
      </c>
      <c r="E96" s="109">
        <v>1906</v>
      </c>
      <c r="F96" s="109">
        <v>2008</v>
      </c>
      <c r="G96" s="109">
        <v>2119</v>
      </c>
      <c r="H96" s="109">
        <v>2226</v>
      </c>
      <c r="I96" s="109">
        <v>2336</v>
      </c>
      <c r="J96" s="109">
        <v>2443</v>
      </c>
      <c r="K96" s="109">
        <v>2552</v>
      </c>
      <c r="L96" s="109">
        <v>2672</v>
      </c>
      <c r="M96" s="109">
        <v>2775</v>
      </c>
      <c r="N96" s="109">
        <v>2899</v>
      </c>
      <c r="O96" s="109">
        <v>3004</v>
      </c>
      <c r="P96" s="109">
        <v>3109</v>
      </c>
      <c r="Q96" s="109">
        <v>3232</v>
      </c>
      <c r="R96" s="109">
        <v>3356</v>
      </c>
      <c r="S96" s="109">
        <v>3468</v>
      </c>
      <c r="T96" s="109">
        <v>3595</v>
      </c>
      <c r="U96" s="109">
        <v>3725</v>
      </c>
      <c r="V96" s="109">
        <v>3858</v>
      </c>
      <c r="W96" s="109">
        <v>3993</v>
      </c>
      <c r="X96" s="109">
        <v>4130</v>
      </c>
      <c r="Y96" s="109">
        <v>4267</v>
      </c>
      <c r="Z96" s="109">
        <v>4432</v>
      </c>
      <c r="AA96" s="109">
        <v>4568</v>
      </c>
      <c r="AB96" s="109">
        <v>4730</v>
      </c>
      <c r="AC96" s="109">
        <v>4865</v>
      </c>
      <c r="AD96" s="109">
        <v>5042</v>
      </c>
      <c r="AE96" s="109">
        <v>5173</v>
      </c>
      <c r="AF96" s="109">
        <v>5350</v>
      </c>
      <c r="AG96" s="109">
        <v>5469</v>
      </c>
      <c r="AH96" s="109">
        <v>5602</v>
      </c>
      <c r="AI96" s="109">
        <v>5738</v>
      </c>
      <c r="AJ96" s="109">
        <v>5871</v>
      </c>
      <c r="AK96" s="110">
        <v>3.7999999999999999E-2</v>
      </c>
    </row>
    <row r="97" spans="1:37" ht="15" customHeight="1" x14ac:dyDescent="0.45">
      <c r="A97" s="28" t="s">
        <v>748</v>
      </c>
      <c r="B97" s="108" t="s">
        <v>656</v>
      </c>
      <c r="C97" s="109">
        <v>723</v>
      </c>
      <c r="D97" s="109">
        <v>762</v>
      </c>
      <c r="E97" s="109">
        <v>803</v>
      </c>
      <c r="F97" s="109">
        <v>846</v>
      </c>
      <c r="G97" s="109">
        <v>891</v>
      </c>
      <c r="H97" s="109">
        <v>937</v>
      </c>
      <c r="I97" s="109">
        <v>985</v>
      </c>
      <c r="J97" s="109">
        <v>1035</v>
      </c>
      <c r="K97" s="109">
        <v>1086</v>
      </c>
      <c r="L97" s="109">
        <v>1138</v>
      </c>
      <c r="M97" s="109">
        <v>1191</v>
      </c>
      <c r="N97" s="109">
        <v>1245</v>
      </c>
      <c r="O97" s="109">
        <v>1299</v>
      </c>
      <c r="P97" s="109">
        <v>1354</v>
      </c>
      <c r="Q97" s="109">
        <v>1410</v>
      </c>
      <c r="R97" s="109">
        <v>1466</v>
      </c>
      <c r="S97" s="109">
        <v>1524</v>
      </c>
      <c r="T97" s="109">
        <v>1584</v>
      </c>
      <c r="U97" s="109">
        <v>1645</v>
      </c>
      <c r="V97" s="109">
        <v>1708</v>
      </c>
      <c r="W97" s="109">
        <v>1771</v>
      </c>
      <c r="X97" s="109">
        <v>1836</v>
      </c>
      <c r="Y97" s="109">
        <v>1899</v>
      </c>
      <c r="Z97" s="109">
        <v>1962</v>
      </c>
      <c r="AA97" s="109">
        <v>2026</v>
      </c>
      <c r="AB97" s="109">
        <v>2092</v>
      </c>
      <c r="AC97" s="109">
        <v>2158</v>
      </c>
      <c r="AD97" s="109">
        <v>2225</v>
      </c>
      <c r="AE97" s="109">
        <v>2292</v>
      </c>
      <c r="AF97" s="109">
        <v>2359</v>
      </c>
      <c r="AG97" s="109">
        <v>2425</v>
      </c>
      <c r="AH97" s="109">
        <v>2489</v>
      </c>
      <c r="AI97" s="109">
        <v>2552</v>
      </c>
      <c r="AJ97" s="109">
        <v>2615</v>
      </c>
      <c r="AK97" s="110">
        <v>3.9E-2</v>
      </c>
    </row>
    <row r="98" spans="1:37" ht="15" customHeight="1" x14ac:dyDescent="0.45">
      <c r="A98" s="28" t="s">
        <v>749</v>
      </c>
      <c r="B98" s="108" t="s">
        <v>658</v>
      </c>
      <c r="C98" s="109">
        <v>785</v>
      </c>
      <c r="D98" s="109">
        <v>841</v>
      </c>
      <c r="E98" s="109">
        <v>899</v>
      </c>
      <c r="F98" s="109">
        <v>958</v>
      </c>
      <c r="G98" s="109">
        <v>1023</v>
      </c>
      <c r="H98" s="109">
        <v>1085</v>
      </c>
      <c r="I98" s="109">
        <v>1146</v>
      </c>
      <c r="J98" s="109">
        <v>1204</v>
      </c>
      <c r="K98" s="109">
        <v>1262</v>
      </c>
      <c r="L98" s="109">
        <v>1331</v>
      </c>
      <c r="M98" s="109">
        <v>1382</v>
      </c>
      <c r="N98" s="109">
        <v>1453</v>
      </c>
      <c r="O98" s="109">
        <v>1505</v>
      </c>
      <c r="P98" s="109">
        <v>1556</v>
      </c>
      <c r="Q98" s="109">
        <v>1624</v>
      </c>
      <c r="R98" s="109">
        <v>1693</v>
      </c>
      <c r="S98" s="109">
        <v>1748</v>
      </c>
      <c r="T98" s="109">
        <v>1815</v>
      </c>
      <c r="U98" s="109">
        <v>1883</v>
      </c>
      <c r="V98" s="109">
        <v>1953</v>
      </c>
      <c r="W98" s="109">
        <v>2023</v>
      </c>
      <c r="X98" s="109">
        <v>2094</v>
      </c>
      <c r="Y98" s="109">
        <v>2166</v>
      </c>
      <c r="Z98" s="109">
        <v>2266</v>
      </c>
      <c r="AA98" s="109">
        <v>2335</v>
      </c>
      <c r="AB98" s="109">
        <v>2430</v>
      </c>
      <c r="AC98" s="109">
        <v>2496</v>
      </c>
      <c r="AD98" s="109">
        <v>2603</v>
      </c>
      <c r="AE98" s="109">
        <v>2665</v>
      </c>
      <c r="AF98" s="109">
        <v>2771</v>
      </c>
      <c r="AG98" s="109">
        <v>2821</v>
      </c>
      <c r="AH98" s="109">
        <v>2886</v>
      </c>
      <c r="AI98" s="109">
        <v>2955</v>
      </c>
      <c r="AJ98" s="109">
        <v>3020</v>
      </c>
      <c r="AK98" s="110">
        <v>4.1000000000000002E-2</v>
      </c>
    </row>
    <row r="99" spans="1:37" ht="15" customHeight="1" x14ac:dyDescent="0.45">
      <c r="A99" s="28" t="s">
        <v>750</v>
      </c>
      <c r="B99" s="108" t="s">
        <v>660</v>
      </c>
      <c r="C99" s="109">
        <v>201</v>
      </c>
      <c r="D99" s="109">
        <v>202</v>
      </c>
      <c r="E99" s="109">
        <v>203</v>
      </c>
      <c r="F99" s="109">
        <v>204</v>
      </c>
      <c r="G99" s="109">
        <v>205</v>
      </c>
      <c r="H99" s="109">
        <v>205</v>
      </c>
      <c r="I99" s="109">
        <v>205</v>
      </c>
      <c r="J99" s="109">
        <v>205</v>
      </c>
      <c r="K99" s="109">
        <v>204</v>
      </c>
      <c r="L99" s="109">
        <v>203</v>
      </c>
      <c r="M99" s="109">
        <v>202</v>
      </c>
      <c r="N99" s="109">
        <v>201</v>
      </c>
      <c r="O99" s="109">
        <v>200</v>
      </c>
      <c r="P99" s="109">
        <v>199</v>
      </c>
      <c r="Q99" s="109">
        <v>198</v>
      </c>
      <c r="R99" s="109">
        <v>197</v>
      </c>
      <c r="S99" s="109">
        <v>196</v>
      </c>
      <c r="T99" s="109">
        <v>196</v>
      </c>
      <c r="U99" s="109">
        <v>197</v>
      </c>
      <c r="V99" s="109">
        <v>197</v>
      </c>
      <c r="W99" s="109">
        <v>199</v>
      </c>
      <c r="X99" s="109">
        <v>200</v>
      </c>
      <c r="Y99" s="109">
        <v>202</v>
      </c>
      <c r="Z99" s="109">
        <v>204</v>
      </c>
      <c r="AA99" s="109">
        <v>206</v>
      </c>
      <c r="AB99" s="109">
        <v>209</v>
      </c>
      <c r="AC99" s="109">
        <v>211</v>
      </c>
      <c r="AD99" s="109">
        <v>214</v>
      </c>
      <c r="AE99" s="109">
        <v>217</v>
      </c>
      <c r="AF99" s="109">
        <v>220</v>
      </c>
      <c r="AG99" s="109">
        <v>224</v>
      </c>
      <c r="AH99" s="109">
        <v>227</v>
      </c>
      <c r="AI99" s="109">
        <v>231</v>
      </c>
      <c r="AJ99" s="109">
        <v>236</v>
      </c>
      <c r="AK99" s="110">
        <v>5.0000000000000001E-3</v>
      </c>
    </row>
    <row r="100" spans="1:37" ht="15" customHeight="1" x14ac:dyDescent="0.45">
      <c r="A100" s="28" t="s">
        <v>751</v>
      </c>
      <c r="B100" s="108" t="s">
        <v>692</v>
      </c>
      <c r="C100" s="109">
        <v>1194</v>
      </c>
      <c r="D100" s="109">
        <v>1227</v>
      </c>
      <c r="E100" s="109">
        <v>1263</v>
      </c>
      <c r="F100" s="109">
        <v>1300</v>
      </c>
      <c r="G100" s="109">
        <v>1337</v>
      </c>
      <c r="H100" s="109">
        <v>1374</v>
      </c>
      <c r="I100" s="109">
        <v>1411</v>
      </c>
      <c r="J100" s="109">
        <v>1447</v>
      </c>
      <c r="K100" s="109">
        <v>1483</v>
      </c>
      <c r="L100" s="109">
        <v>1519</v>
      </c>
      <c r="M100" s="109">
        <v>1554</v>
      </c>
      <c r="N100" s="109">
        <v>1590</v>
      </c>
      <c r="O100" s="109">
        <v>1625</v>
      </c>
      <c r="P100" s="109">
        <v>1659</v>
      </c>
      <c r="Q100" s="109">
        <v>1694</v>
      </c>
      <c r="R100" s="109">
        <v>1728</v>
      </c>
      <c r="S100" s="109">
        <v>1763</v>
      </c>
      <c r="T100" s="109">
        <v>1798</v>
      </c>
      <c r="U100" s="109">
        <v>1833</v>
      </c>
      <c r="V100" s="109">
        <v>1868</v>
      </c>
      <c r="W100" s="109">
        <v>1902</v>
      </c>
      <c r="X100" s="109">
        <v>1937</v>
      </c>
      <c r="Y100" s="109">
        <v>1972</v>
      </c>
      <c r="Z100" s="109">
        <v>2005</v>
      </c>
      <c r="AA100" s="109">
        <v>2041</v>
      </c>
      <c r="AB100" s="109">
        <v>2077</v>
      </c>
      <c r="AC100" s="109">
        <v>2115</v>
      </c>
      <c r="AD100" s="109">
        <v>2152</v>
      </c>
      <c r="AE100" s="109">
        <v>2191</v>
      </c>
      <c r="AF100" s="109">
        <v>2230</v>
      </c>
      <c r="AG100" s="109">
        <v>2269</v>
      </c>
      <c r="AH100" s="109">
        <v>2309</v>
      </c>
      <c r="AI100" s="109">
        <v>2349</v>
      </c>
      <c r="AJ100" s="109">
        <v>2390</v>
      </c>
      <c r="AK100" s="110">
        <v>2.1000000000000001E-2</v>
      </c>
    </row>
    <row r="101" spans="1:37" ht="15" customHeight="1" x14ac:dyDescent="0.45">
      <c r="A101" s="28" t="s">
        <v>752</v>
      </c>
      <c r="B101" s="108" t="s">
        <v>656</v>
      </c>
      <c r="C101" s="109">
        <v>735</v>
      </c>
      <c r="D101" s="109">
        <v>753</v>
      </c>
      <c r="E101" s="109">
        <v>774</v>
      </c>
      <c r="F101" s="109">
        <v>796</v>
      </c>
      <c r="G101" s="109">
        <v>819</v>
      </c>
      <c r="H101" s="109">
        <v>842</v>
      </c>
      <c r="I101" s="109">
        <v>864</v>
      </c>
      <c r="J101" s="109">
        <v>887</v>
      </c>
      <c r="K101" s="109">
        <v>909</v>
      </c>
      <c r="L101" s="109">
        <v>931</v>
      </c>
      <c r="M101" s="109">
        <v>953</v>
      </c>
      <c r="N101" s="109">
        <v>974</v>
      </c>
      <c r="O101" s="109">
        <v>994</v>
      </c>
      <c r="P101" s="109">
        <v>1013</v>
      </c>
      <c r="Q101" s="109">
        <v>1031</v>
      </c>
      <c r="R101" s="109">
        <v>1048</v>
      </c>
      <c r="S101" s="109">
        <v>1065</v>
      </c>
      <c r="T101" s="109">
        <v>1082</v>
      </c>
      <c r="U101" s="109">
        <v>1098</v>
      </c>
      <c r="V101" s="109">
        <v>1114</v>
      </c>
      <c r="W101" s="109">
        <v>1130</v>
      </c>
      <c r="X101" s="109">
        <v>1146</v>
      </c>
      <c r="Y101" s="109">
        <v>1161</v>
      </c>
      <c r="Z101" s="109">
        <v>1177</v>
      </c>
      <c r="AA101" s="109">
        <v>1193</v>
      </c>
      <c r="AB101" s="109">
        <v>1210</v>
      </c>
      <c r="AC101" s="109">
        <v>1227</v>
      </c>
      <c r="AD101" s="109">
        <v>1244</v>
      </c>
      <c r="AE101" s="109">
        <v>1262</v>
      </c>
      <c r="AF101" s="109">
        <v>1280</v>
      </c>
      <c r="AG101" s="109">
        <v>1298</v>
      </c>
      <c r="AH101" s="109">
        <v>1317</v>
      </c>
      <c r="AI101" s="109">
        <v>1336</v>
      </c>
      <c r="AJ101" s="109">
        <v>1354</v>
      </c>
      <c r="AK101" s="110">
        <v>1.9E-2</v>
      </c>
    </row>
    <row r="102" spans="1:37" ht="15" customHeight="1" x14ac:dyDescent="0.45">
      <c r="A102" s="28" t="s">
        <v>753</v>
      </c>
      <c r="B102" s="108" t="s">
        <v>658</v>
      </c>
      <c r="C102" s="109">
        <v>134</v>
      </c>
      <c r="D102" s="109">
        <v>140</v>
      </c>
      <c r="E102" s="109">
        <v>146</v>
      </c>
      <c r="F102" s="109">
        <v>151</v>
      </c>
      <c r="G102" s="109">
        <v>156</v>
      </c>
      <c r="H102" s="109">
        <v>162</v>
      </c>
      <c r="I102" s="109">
        <v>167</v>
      </c>
      <c r="J102" s="109">
        <v>172</v>
      </c>
      <c r="K102" s="109">
        <v>177</v>
      </c>
      <c r="L102" s="109">
        <v>183</v>
      </c>
      <c r="M102" s="109">
        <v>189</v>
      </c>
      <c r="N102" s="109">
        <v>195</v>
      </c>
      <c r="O102" s="109">
        <v>201</v>
      </c>
      <c r="P102" s="109">
        <v>208</v>
      </c>
      <c r="Q102" s="109">
        <v>216</v>
      </c>
      <c r="R102" s="109">
        <v>225</v>
      </c>
      <c r="S102" s="109">
        <v>234</v>
      </c>
      <c r="T102" s="109">
        <v>243</v>
      </c>
      <c r="U102" s="109">
        <v>253</v>
      </c>
      <c r="V102" s="109">
        <v>262</v>
      </c>
      <c r="W102" s="109">
        <v>272</v>
      </c>
      <c r="X102" s="109">
        <v>281</v>
      </c>
      <c r="Y102" s="109">
        <v>291</v>
      </c>
      <c r="Z102" s="109">
        <v>298</v>
      </c>
      <c r="AA102" s="109">
        <v>309</v>
      </c>
      <c r="AB102" s="109">
        <v>319</v>
      </c>
      <c r="AC102" s="109">
        <v>330</v>
      </c>
      <c r="AD102" s="109">
        <v>341</v>
      </c>
      <c r="AE102" s="109">
        <v>353</v>
      </c>
      <c r="AF102" s="109">
        <v>364</v>
      </c>
      <c r="AG102" s="109">
        <v>376</v>
      </c>
      <c r="AH102" s="109">
        <v>389</v>
      </c>
      <c r="AI102" s="109">
        <v>402</v>
      </c>
      <c r="AJ102" s="109">
        <v>415</v>
      </c>
      <c r="AK102" s="110">
        <v>3.5000000000000003E-2</v>
      </c>
    </row>
    <row r="103" spans="1:37" ht="15" customHeight="1" x14ac:dyDescent="0.45">
      <c r="A103" s="28" t="s">
        <v>754</v>
      </c>
      <c r="B103" s="108" t="s">
        <v>660</v>
      </c>
      <c r="C103" s="109">
        <v>325</v>
      </c>
      <c r="D103" s="109">
        <v>334</v>
      </c>
      <c r="E103" s="109">
        <v>344</v>
      </c>
      <c r="F103" s="109">
        <v>353</v>
      </c>
      <c r="G103" s="109">
        <v>362</v>
      </c>
      <c r="H103" s="109">
        <v>371</v>
      </c>
      <c r="I103" s="109">
        <v>379</v>
      </c>
      <c r="J103" s="109">
        <v>388</v>
      </c>
      <c r="K103" s="109">
        <v>396</v>
      </c>
      <c r="L103" s="109">
        <v>405</v>
      </c>
      <c r="M103" s="109">
        <v>413</v>
      </c>
      <c r="N103" s="109">
        <v>421</v>
      </c>
      <c r="O103" s="109">
        <v>430</v>
      </c>
      <c r="P103" s="109">
        <v>438</v>
      </c>
      <c r="Q103" s="109">
        <v>446</v>
      </c>
      <c r="R103" s="109">
        <v>455</v>
      </c>
      <c r="S103" s="109">
        <v>464</v>
      </c>
      <c r="T103" s="109">
        <v>473</v>
      </c>
      <c r="U103" s="109">
        <v>482</v>
      </c>
      <c r="V103" s="109">
        <v>491</v>
      </c>
      <c r="W103" s="109">
        <v>501</v>
      </c>
      <c r="X103" s="109">
        <v>510</v>
      </c>
      <c r="Y103" s="109">
        <v>520</v>
      </c>
      <c r="Z103" s="109">
        <v>529</v>
      </c>
      <c r="AA103" s="109">
        <v>539</v>
      </c>
      <c r="AB103" s="109">
        <v>548</v>
      </c>
      <c r="AC103" s="109">
        <v>558</v>
      </c>
      <c r="AD103" s="109">
        <v>567</v>
      </c>
      <c r="AE103" s="109">
        <v>576</v>
      </c>
      <c r="AF103" s="109">
        <v>586</v>
      </c>
      <c r="AG103" s="109">
        <v>595</v>
      </c>
      <c r="AH103" s="109">
        <v>604</v>
      </c>
      <c r="AI103" s="109">
        <v>612</v>
      </c>
      <c r="AJ103" s="109">
        <v>621</v>
      </c>
      <c r="AK103" s="110">
        <v>0.02</v>
      </c>
    </row>
    <row r="104" spans="1:37" ht="15" customHeight="1" x14ac:dyDescent="0.45">
      <c r="A104" s="28" t="s">
        <v>755</v>
      </c>
      <c r="B104" s="108" t="s">
        <v>697</v>
      </c>
      <c r="C104" s="109">
        <v>3559</v>
      </c>
      <c r="D104" s="109">
        <v>3981</v>
      </c>
      <c r="E104" s="109">
        <v>4423</v>
      </c>
      <c r="F104" s="109">
        <v>4885</v>
      </c>
      <c r="G104" s="109">
        <v>5360</v>
      </c>
      <c r="H104" s="109">
        <v>5860</v>
      </c>
      <c r="I104" s="109">
        <v>6351</v>
      </c>
      <c r="J104" s="109">
        <v>6860</v>
      </c>
      <c r="K104" s="109">
        <v>7393</v>
      </c>
      <c r="L104" s="109">
        <v>7934</v>
      </c>
      <c r="M104" s="109">
        <v>8512</v>
      </c>
      <c r="N104" s="109">
        <v>9089</v>
      </c>
      <c r="O104" s="109">
        <v>9712</v>
      </c>
      <c r="P104" s="109">
        <v>10351</v>
      </c>
      <c r="Q104" s="109">
        <v>10978</v>
      </c>
      <c r="R104" s="109">
        <v>11623</v>
      </c>
      <c r="S104" s="109">
        <v>12300</v>
      </c>
      <c r="T104" s="109">
        <v>12988</v>
      </c>
      <c r="U104" s="109">
        <v>13696</v>
      </c>
      <c r="V104" s="109">
        <v>14426</v>
      </c>
      <c r="W104" s="109">
        <v>15175</v>
      </c>
      <c r="X104" s="109">
        <v>15943</v>
      </c>
      <c r="Y104" s="109">
        <v>16714</v>
      </c>
      <c r="Z104" s="109">
        <v>17424</v>
      </c>
      <c r="AA104" s="109">
        <v>18220</v>
      </c>
      <c r="AB104" s="109">
        <v>19001</v>
      </c>
      <c r="AC104" s="109">
        <v>19818</v>
      </c>
      <c r="AD104" s="109">
        <v>20601</v>
      </c>
      <c r="AE104" s="109">
        <v>21430</v>
      </c>
      <c r="AF104" s="109">
        <v>22216</v>
      </c>
      <c r="AG104" s="109">
        <v>23040</v>
      </c>
      <c r="AH104" s="109">
        <v>23871</v>
      </c>
      <c r="AI104" s="109">
        <v>24695</v>
      </c>
      <c r="AJ104" s="109">
        <v>25517</v>
      </c>
      <c r="AK104" s="110">
        <v>0.06</v>
      </c>
    </row>
    <row r="105" spans="1:37" ht="15" customHeight="1" x14ac:dyDescent="0.45">
      <c r="A105" s="28" t="s">
        <v>756</v>
      </c>
      <c r="B105" s="108" t="s">
        <v>656</v>
      </c>
      <c r="C105" s="109">
        <v>2802</v>
      </c>
      <c r="D105" s="109">
        <v>3127</v>
      </c>
      <c r="E105" s="109">
        <v>3470</v>
      </c>
      <c r="F105" s="109">
        <v>3831</v>
      </c>
      <c r="G105" s="109">
        <v>4211</v>
      </c>
      <c r="H105" s="109">
        <v>4603</v>
      </c>
      <c r="I105" s="109">
        <v>4997</v>
      </c>
      <c r="J105" s="109">
        <v>5409</v>
      </c>
      <c r="K105" s="109">
        <v>5840</v>
      </c>
      <c r="L105" s="109">
        <v>6292</v>
      </c>
      <c r="M105" s="109">
        <v>6761</v>
      </c>
      <c r="N105" s="109">
        <v>7249</v>
      </c>
      <c r="O105" s="109">
        <v>7754</v>
      </c>
      <c r="P105" s="109">
        <v>8277</v>
      </c>
      <c r="Q105" s="109">
        <v>8802</v>
      </c>
      <c r="R105" s="109">
        <v>9343</v>
      </c>
      <c r="S105" s="109">
        <v>9902</v>
      </c>
      <c r="T105" s="109">
        <v>10479</v>
      </c>
      <c r="U105" s="109">
        <v>11071</v>
      </c>
      <c r="V105" s="109">
        <v>11679</v>
      </c>
      <c r="W105" s="109">
        <v>12301</v>
      </c>
      <c r="X105" s="109">
        <v>12936</v>
      </c>
      <c r="Y105" s="109">
        <v>13569</v>
      </c>
      <c r="Z105" s="109">
        <v>14170</v>
      </c>
      <c r="AA105" s="109">
        <v>14816</v>
      </c>
      <c r="AB105" s="109">
        <v>15471</v>
      </c>
      <c r="AC105" s="109">
        <v>16130</v>
      </c>
      <c r="AD105" s="109">
        <v>16793</v>
      </c>
      <c r="AE105" s="109">
        <v>17458</v>
      </c>
      <c r="AF105" s="109">
        <v>18126</v>
      </c>
      <c r="AG105" s="109">
        <v>18797</v>
      </c>
      <c r="AH105" s="109">
        <v>19467</v>
      </c>
      <c r="AI105" s="109">
        <v>20135</v>
      </c>
      <c r="AJ105" s="109">
        <v>20803</v>
      </c>
      <c r="AK105" s="110">
        <v>6.0999999999999999E-2</v>
      </c>
    </row>
    <row r="106" spans="1:37" ht="15" customHeight="1" x14ac:dyDescent="0.45">
      <c r="A106" s="28" t="s">
        <v>757</v>
      </c>
      <c r="B106" s="108" t="s">
        <v>658</v>
      </c>
      <c r="C106" s="109">
        <v>542</v>
      </c>
      <c r="D106" s="109">
        <v>609</v>
      </c>
      <c r="E106" s="109">
        <v>680</v>
      </c>
      <c r="F106" s="109">
        <v>755</v>
      </c>
      <c r="G106" s="109">
        <v>826</v>
      </c>
      <c r="H106" s="109">
        <v>909</v>
      </c>
      <c r="I106" s="109">
        <v>979</v>
      </c>
      <c r="J106" s="109">
        <v>1050</v>
      </c>
      <c r="K106" s="109">
        <v>1123</v>
      </c>
      <c r="L106" s="109">
        <v>1182</v>
      </c>
      <c r="M106" s="109">
        <v>1261</v>
      </c>
      <c r="N106" s="109">
        <v>1320</v>
      </c>
      <c r="O106" s="109">
        <v>1405</v>
      </c>
      <c r="P106" s="109">
        <v>1489</v>
      </c>
      <c r="Q106" s="109">
        <v>1558</v>
      </c>
      <c r="R106" s="109">
        <v>1626</v>
      </c>
      <c r="S106" s="109">
        <v>1709</v>
      </c>
      <c r="T106" s="109">
        <v>1785</v>
      </c>
      <c r="U106" s="109">
        <v>1864</v>
      </c>
      <c r="V106" s="109">
        <v>1949</v>
      </c>
      <c r="W106" s="109">
        <v>2038</v>
      </c>
      <c r="X106" s="109">
        <v>2131</v>
      </c>
      <c r="Y106" s="109">
        <v>2229</v>
      </c>
      <c r="Z106" s="109">
        <v>2299</v>
      </c>
      <c r="AA106" s="109">
        <v>2407</v>
      </c>
      <c r="AB106" s="109">
        <v>2492</v>
      </c>
      <c r="AC106" s="109">
        <v>2607</v>
      </c>
      <c r="AD106" s="109">
        <v>2684</v>
      </c>
      <c r="AE106" s="109">
        <v>2804</v>
      </c>
      <c r="AF106" s="109">
        <v>2878</v>
      </c>
      <c r="AG106" s="109">
        <v>2986</v>
      </c>
      <c r="AH106" s="109">
        <v>3074</v>
      </c>
      <c r="AI106" s="109">
        <v>3151</v>
      </c>
      <c r="AJ106" s="109">
        <v>3227</v>
      </c>
      <c r="AK106" s="110">
        <v>5.2999999999999999E-2</v>
      </c>
    </row>
    <row r="107" spans="1:37" ht="15" customHeight="1" x14ac:dyDescent="0.45">
      <c r="A107" s="28" t="s">
        <v>758</v>
      </c>
      <c r="B107" s="108" t="s">
        <v>660</v>
      </c>
      <c r="C107" s="109">
        <v>216</v>
      </c>
      <c r="D107" s="109">
        <v>245</v>
      </c>
      <c r="E107" s="109">
        <v>273</v>
      </c>
      <c r="F107" s="109">
        <v>299</v>
      </c>
      <c r="G107" s="109">
        <v>323</v>
      </c>
      <c r="H107" s="109">
        <v>349</v>
      </c>
      <c r="I107" s="109">
        <v>375</v>
      </c>
      <c r="J107" s="109">
        <v>402</v>
      </c>
      <c r="K107" s="109">
        <v>430</v>
      </c>
      <c r="L107" s="109">
        <v>459</v>
      </c>
      <c r="M107" s="109">
        <v>489</v>
      </c>
      <c r="N107" s="109">
        <v>520</v>
      </c>
      <c r="O107" s="109">
        <v>552</v>
      </c>
      <c r="P107" s="109">
        <v>585</v>
      </c>
      <c r="Q107" s="109">
        <v>619</v>
      </c>
      <c r="R107" s="109">
        <v>653</v>
      </c>
      <c r="S107" s="109">
        <v>688</v>
      </c>
      <c r="T107" s="109">
        <v>724</v>
      </c>
      <c r="U107" s="109">
        <v>761</v>
      </c>
      <c r="V107" s="109">
        <v>798</v>
      </c>
      <c r="W107" s="109">
        <v>837</v>
      </c>
      <c r="X107" s="109">
        <v>876</v>
      </c>
      <c r="Y107" s="109">
        <v>915</v>
      </c>
      <c r="Z107" s="109">
        <v>956</v>
      </c>
      <c r="AA107" s="109">
        <v>997</v>
      </c>
      <c r="AB107" s="109">
        <v>1038</v>
      </c>
      <c r="AC107" s="109">
        <v>1081</v>
      </c>
      <c r="AD107" s="109">
        <v>1124</v>
      </c>
      <c r="AE107" s="109">
        <v>1168</v>
      </c>
      <c r="AF107" s="109">
        <v>1213</v>
      </c>
      <c r="AG107" s="109">
        <v>1258</v>
      </c>
      <c r="AH107" s="109">
        <v>1331</v>
      </c>
      <c r="AI107" s="109">
        <v>1409</v>
      </c>
      <c r="AJ107" s="109">
        <v>1487</v>
      </c>
      <c r="AK107" s="110">
        <v>5.8000000000000003E-2</v>
      </c>
    </row>
    <row r="108" spans="1:37" ht="15" customHeight="1" x14ac:dyDescent="0.45">
      <c r="A108" s="28" t="s">
        <v>759</v>
      </c>
      <c r="B108" s="108" t="s">
        <v>702</v>
      </c>
      <c r="C108" s="109">
        <v>992</v>
      </c>
      <c r="D108" s="109">
        <v>1057</v>
      </c>
      <c r="E108" s="109">
        <v>1124</v>
      </c>
      <c r="F108" s="109">
        <v>1190</v>
      </c>
      <c r="G108" s="109">
        <v>1255</v>
      </c>
      <c r="H108" s="109">
        <v>1321</v>
      </c>
      <c r="I108" s="109">
        <v>1386</v>
      </c>
      <c r="J108" s="109">
        <v>1450</v>
      </c>
      <c r="K108" s="109">
        <v>1514</v>
      </c>
      <c r="L108" s="109">
        <v>1577</v>
      </c>
      <c r="M108" s="109">
        <v>1639</v>
      </c>
      <c r="N108" s="109">
        <v>1700</v>
      </c>
      <c r="O108" s="109">
        <v>1760</v>
      </c>
      <c r="P108" s="109">
        <v>1819</v>
      </c>
      <c r="Q108" s="109">
        <v>1875</v>
      </c>
      <c r="R108" s="109">
        <v>1930</v>
      </c>
      <c r="S108" s="109">
        <v>1983</v>
      </c>
      <c r="T108" s="109">
        <v>2033</v>
      </c>
      <c r="U108" s="109">
        <v>2082</v>
      </c>
      <c r="V108" s="109">
        <v>2130</v>
      </c>
      <c r="W108" s="109">
        <v>2175</v>
      </c>
      <c r="X108" s="109">
        <v>2220</v>
      </c>
      <c r="Y108" s="109">
        <v>2262</v>
      </c>
      <c r="Z108" s="109">
        <v>2302</v>
      </c>
      <c r="AA108" s="109">
        <v>2340</v>
      </c>
      <c r="AB108" s="109">
        <v>2377</v>
      </c>
      <c r="AC108" s="109">
        <v>2411</v>
      </c>
      <c r="AD108" s="109">
        <v>2444</v>
      </c>
      <c r="AE108" s="109">
        <v>2475</v>
      </c>
      <c r="AF108" s="109">
        <v>2504</v>
      </c>
      <c r="AG108" s="109">
        <v>2531</v>
      </c>
      <c r="AH108" s="109">
        <v>2556</v>
      </c>
      <c r="AI108" s="109">
        <v>2580</v>
      </c>
      <c r="AJ108" s="109">
        <v>2602</v>
      </c>
      <c r="AK108" s="110">
        <v>2.9000000000000001E-2</v>
      </c>
    </row>
    <row r="109" spans="1:37" ht="15" customHeight="1" x14ac:dyDescent="0.45">
      <c r="A109" s="28" t="s">
        <v>760</v>
      </c>
      <c r="B109" s="108" t="s">
        <v>656</v>
      </c>
      <c r="C109" s="109">
        <v>459</v>
      </c>
      <c r="D109" s="109">
        <v>492</v>
      </c>
      <c r="E109" s="109">
        <v>526</v>
      </c>
      <c r="F109" s="109">
        <v>560</v>
      </c>
      <c r="G109" s="109">
        <v>593</v>
      </c>
      <c r="H109" s="109">
        <v>628</v>
      </c>
      <c r="I109" s="109">
        <v>662</v>
      </c>
      <c r="J109" s="109">
        <v>696</v>
      </c>
      <c r="K109" s="109">
        <v>731</v>
      </c>
      <c r="L109" s="109">
        <v>765</v>
      </c>
      <c r="M109" s="109">
        <v>800</v>
      </c>
      <c r="N109" s="109">
        <v>834</v>
      </c>
      <c r="O109" s="109">
        <v>867</v>
      </c>
      <c r="P109" s="109">
        <v>901</v>
      </c>
      <c r="Q109" s="109">
        <v>934</v>
      </c>
      <c r="R109" s="109">
        <v>966</v>
      </c>
      <c r="S109" s="109">
        <v>997</v>
      </c>
      <c r="T109" s="109">
        <v>1027</v>
      </c>
      <c r="U109" s="109">
        <v>1057</v>
      </c>
      <c r="V109" s="109">
        <v>1085</v>
      </c>
      <c r="W109" s="109">
        <v>1113</v>
      </c>
      <c r="X109" s="109">
        <v>1140</v>
      </c>
      <c r="Y109" s="109">
        <v>1166</v>
      </c>
      <c r="Z109" s="109">
        <v>1190</v>
      </c>
      <c r="AA109" s="109">
        <v>1213</v>
      </c>
      <c r="AB109" s="109">
        <v>1235</v>
      </c>
      <c r="AC109" s="109">
        <v>1256</v>
      </c>
      <c r="AD109" s="109">
        <v>1276</v>
      </c>
      <c r="AE109" s="109">
        <v>1295</v>
      </c>
      <c r="AF109" s="109">
        <v>1313</v>
      </c>
      <c r="AG109" s="109">
        <v>1329</v>
      </c>
      <c r="AH109" s="109">
        <v>1344</v>
      </c>
      <c r="AI109" s="109">
        <v>1359</v>
      </c>
      <c r="AJ109" s="109">
        <v>1372</v>
      </c>
      <c r="AK109" s="110">
        <v>3.3000000000000002E-2</v>
      </c>
    </row>
    <row r="110" spans="1:37" ht="15" customHeight="1" x14ac:dyDescent="0.45">
      <c r="A110" s="28" t="s">
        <v>761</v>
      </c>
      <c r="B110" s="108" t="s">
        <v>658</v>
      </c>
      <c r="C110" s="109">
        <v>425</v>
      </c>
      <c r="D110" s="109">
        <v>451</v>
      </c>
      <c r="E110" s="109">
        <v>479</v>
      </c>
      <c r="F110" s="109">
        <v>506</v>
      </c>
      <c r="G110" s="109">
        <v>532</v>
      </c>
      <c r="H110" s="109">
        <v>559</v>
      </c>
      <c r="I110" s="109">
        <v>584</v>
      </c>
      <c r="J110" s="109">
        <v>609</v>
      </c>
      <c r="K110" s="109">
        <v>634</v>
      </c>
      <c r="L110" s="109">
        <v>658</v>
      </c>
      <c r="M110" s="109">
        <v>681</v>
      </c>
      <c r="N110" s="109">
        <v>703</v>
      </c>
      <c r="O110" s="109">
        <v>726</v>
      </c>
      <c r="P110" s="109">
        <v>747</v>
      </c>
      <c r="Q110" s="109">
        <v>767</v>
      </c>
      <c r="R110" s="109">
        <v>786</v>
      </c>
      <c r="S110" s="109">
        <v>804</v>
      </c>
      <c r="T110" s="109">
        <v>821</v>
      </c>
      <c r="U110" s="109">
        <v>837</v>
      </c>
      <c r="V110" s="109">
        <v>853</v>
      </c>
      <c r="W110" s="109">
        <v>869</v>
      </c>
      <c r="X110" s="109">
        <v>884</v>
      </c>
      <c r="Y110" s="109">
        <v>898</v>
      </c>
      <c r="Z110" s="109">
        <v>912</v>
      </c>
      <c r="AA110" s="109">
        <v>925</v>
      </c>
      <c r="AB110" s="109">
        <v>937</v>
      </c>
      <c r="AC110" s="109">
        <v>949</v>
      </c>
      <c r="AD110" s="109">
        <v>960</v>
      </c>
      <c r="AE110" s="109">
        <v>970</v>
      </c>
      <c r="AF110" s="109">
        <v>980</v>
      </c>
      <c r="AG110" s="109">
        <v>989</v>
      </c>
      <c r="AH110" s="109">
        <v>998</v>
      </c>
      <c r="AI110" s="109">
        <v>1006</v>
      </c>
      <c r="AJ110" s="109">
        <v>1013</v>
      </c>
      <c r="AK110" s="110">
        <v>2.5999999999999999E-2</v>
      </c>
    </row>
    <row r="111" spans="1:37" ht="15" customHeight="1" x14ac:dyDescent="0.45">
      <c r="A111" s="28" t="s">
        <v>762</v>
      </c>
      <c r="B111" s="108" t="s">
        <v>660</v>
      </c>
      <c r="C111" s="109">
        <v>108</v>
      </c>
      <c r="D111" s="109">
        <v>114</v>
      </c>
      <c r="E111" s="109">
        <v>119</v>
      </c>
      <c r="F111" s="109">
        <v>124</v>
      </c>
      <c r="G111" s="109">
        <v>129</v>
      </c>
      <c r="H111" s="109">
        <v>134</v>
      </c>
      <c r="I111" s="109">
        <v>139</v>
      </c>
      <c r="J111" s="109">
        <v>144</v>
      </c>
      <c r="K111" s="109">
        <v>149</v>
      </c>
      <c r="L111" s="109">
        <v>154</v>
      </c>
      <c r="M111" s="109">
        <v>158</v>
      </c>
      <c r="N111" s="109">
        <v>163</v>
      </c>
      <c r="O111" s="109">
        <v>167</v>
      </c>
      <c r="P111" s="109">
        <v>171</v>
      </c>
      <c r="Q111" s="109">
        <v>175</v>
      </c>
      <c r="R111" s="109">
        <v>178</v>
      </c>
      <c r="S111" s="109">
        <v>182</v>
      </c>
      <c r="T111" s="109">
        <v>185</v>
      </c>
      <c r="U111" s="109">
        <v>188</v>
      </c>
      <c r="V111" s="109">
        <v>191</v>
      </c>
      <c r="W111" s="109">
        <v>194</v>
      </c>
      <c r="X111" s="109">
        <v>196</v>
      </c>
      <c r="Y111" s="109">
        <v>198</v>
      </c>
      <c r="Z111" s="109">
        <v>200</v>
      </c>
      <c r="AA111" s="109">
        <v>202</v>
      </c>
      <c r="AB111" s="109">
        <v>204</v>
      </c>
      <c r="AC111" s="109">
        <v>206</v>
      </c>
      <c r="AD111" s="109">
        <v>208</v>
      </c>
      <c r="AE111" s="109">
        <v>209</v>
      </c>
      <c r="AF111" s="109">
        <v>211</v>
      </c>
      <c r="AG111" s="109">
        <v>212</v>
      </c>
      <c r="AH111" s="109">
        <v>214</v>
      </c>
      <c r="AI111" s="109">
        <v>215</v>
      </c>
      <c r="AJ111" s="109">
        <v>217</v>
      </c>
      <c r="AK111" s="110">
        <v>0.02</v>
      </c>
    </row>
    <row r="112" spans="1:37" ht="15" customHeight="1" x14ac:dyDescent="0.45">
      <c r="A112" s="28" t="s">
        <v>763</v>
      </c>
      <c r="B112" s="108" t="s">
        <v>707</v>
      </c>
      <c r="C112" s="109">
        <v>2153</v>
      </c>
      <c r="D112" s="109">
        <v>2378</v>
      </c>
      <c r="E112" s="109">
        <v>2614</v>
      </c>
      <c r="F112" s="109">
        <v>2859</v>
      </c>
      <c r="G112" s="109">
        <v>3114</v>
      </c>
      <c r="H112" s="109">
        <v>3381</v>
      </c>
      <c r="I112" s="109">
        <v>3659</v>
      </c>
      <c r="J112" s="109">
        <v>3949</v>
      </c>
      <c r="K112" s="109">
        <v>4250</v>
      </c>
      <c r="L112" s="109">
        <v>4564</v>
      </c>
      <c r="M112" s="109">
        <v>4889</v>
      </c>
      <c r="N112" s="109">
        <v>5225</v>
      </c>
      <c r="O112" s="109">
        <v>5574</v>
      </c>
      <c r="P112" s="109">
        <v>5936</v>
      </c>
      <c r="Q112" s="109">
        <v>6312</v>
      </c>
      <c r="R112" s="109">
        <v>6696</v>
      </c>
      <c r="S112" s="109">
        <v>7094</v>
      </c>
      <c r="T112" s="109">
        <v>7507</v>
      </c>
      <c r="U112" s="109">
        <v>7932</v>
      </c>
      <c r="V112" s="109">
        <v>8366</v>
      </c>
      <c r="W112" s="109">
        <v>8814</v>
      </c>
      <c r="X112" s="109">
        <v>9272</v>
      </c>
      <c r="Y112" s="109">
        <v>9744</v>
      </c>
      <c r="Z112" s="109">
        <v>10229</v>
      </c>
      <c r="AA112" s="109">
        <v>10729</v>
      </c>
      <c r="AB112" s="109">
        <v>11242</v>
      </c>
      <c r="AC112" s="109">
        <v>11766</v>
      </c>
      <c r="AD112" s="109">
        <v>12301</v>
      </c>
      <c r="AE112" s="109">
        <v>12849</v>
      </c>
      <c r="AF112" s="109">
        <v>13406</v>
      </c>
      <c r="AG112" s="109">
        <v>13972</v>
      </c>
      <c r="AH112" s="109">
        <v>14550</v>
      </c>
      <c r="AI112" s="109">
        <v>15134</v>
      </c>
      <c r="AJ112" s="109">
        <v>15730</v>
      </c>
      <c r="AK112" s="110">
        <v>6.0999999999999999E-2</v>
      </c>
    </row>
    <row r="113" spans="1:37" ht="15" customHeight="1" x14ac:dyDescent="0.45">
      <c r="A113" s="28" t="s">
        <v>764</v>
      </c>
      <c r="B113" s="108" t="s">
        <v>656</v>
      </c>
      <c r="C113" s="109">
        <v>1239</v>
      </c>
      <c r="D113" s="109">
        <v>1376</v>
      </c>
      <c r="E113" s="109">
        <v>1520</v>
      </c>
      <c r="F113" s="109">
        <v>1671</v>
      </c>
      <c r="G113" s="109">
        <v>1828</v>
      </c>
      <c r="H113" s="109">
        <v>1992</v>
      </c>
      <c r="I113" s="109">
        <v>2164</v>
      </c>
      <c r="J113" s="109">
        <v>2343</v>
      </c>
      <c r="K113" s="109">
        <v>2530</v>
      </c>
      <c r="L113" s="109">
        <v>2725</v>
      </c>
      <c r="M113" s="109">
        <v>2927</v>
      </c>
      <c r="N113" s="109">
        <v>3136</v>
      </c>
      <c r="O113" s="109">
        <v>3354</v>
      </c>
      <c r="P113" s="109">
        <v>3581</v>
      </c>
      <c r="Q113" s="109">
        <v>3815</v>
      </c>
      <c r="R113" s="109">
        <v>4056</v>
      </c>
      <c r="S113" s="109">
        <v>4306</v>
      </c>
      <c r="T113" s="109">
        <v>4567</v>
      </c>
      <c r="U113" s="109">
        <v>4835</v>
      </c>
      <c r="V113" s="109">
        <v>5109</v>
      </c>
      <c r="W113" s="109">
        <v>5392</v>
      </c>
      <c r="X113" s="109">
        <v>5684</v>
      </c>
      <c r="Y113" s="109">
        <v>5984</v>
      </c>
      <c r="Z113" s="109">
        <v>6292</v>
      </c>
      <c r="AA113" s="109">
        <v>6610</v>
      </c>
      <c r="AB113" s="109">
        <v>6936</v>
      </c>
      <c r="AC113" s="109">
        <v>7268</v>
      </c>
      <c r="AD113" s="109">
        <v>7607</v>
      </c>
      <c r="AE113" s="109">
        <v>7954</v>
      </c>
      <c r="AF113" s="109">
        <v>8307</v>
      </c>
      <c r="AG113" s="109">
        <v>8663</v>
      </c>
      <c r="AH113" s="109">
        <v>9026</v>
      </c>
      <c r="AI113" s="109">
        <v>9394</v>
      </c>
      <c r="AJ113" s="109">
        <v>9769</v>
      </c>
      <c r="AK113" s="110">
        <v>6.3E-2</v>
      </c>
    </row>
    <row r="114" spans="1:37" ht="15" customHeight="1" x14ac:dyDescent="0.45">
      <c r="A114" s="28" t="s">
        <v>765</v>
      </c>
      <c r="B114" s="108" t="s">
        <v>658</v>
      </c>
      <c r="C114" s="109">
        <v>508</v>
      </c>
      <c r="D114" s="109">
        <v>561</v>
      </c>
      <c r="E114" s="109">
        <v>615</v>
      </c>
      <c r="F114" s="109">
        <v>672</v>
      </c>
      <c r="G114" s="109">
        <v>731</v>
      </c>
      <c r="H114" s="109">
        <v>793</v>
      </c>
      <c r="I114" s="109">
        <v>857</v>
      </c>
      <c r="J114" s="109">
        <v>923</v>
      </c>
      <c r="K114" s="109">
        <v>992</v>
      </c>
      <c r="L114" s="109">
        <v>1064</v>
      </c>
      <c r="M114" s="109">
        <v>1137</v>
      </c>
      <c r="N114" s="109">
        <v>1212</v>
      </c>
      <c r="O114" s="109">
        <v>1291</v>
      </c>
      <c r="P114" s="109">
        <v>1372</v>
      </c>
      <c r="Q114" s="109">
        <v>1456</v>
      </c>
      <c r="R114" s="109">
        <v>1541</v>
      </c>
      <c r="S114" s="109">
        <v>1629</v>
      </c>
      <c r="T114" s="109">
        <v>1718</v>
      </c>
      <c r="U114" s="109">
        <v>1809</v>
      </c>
      <c r="V114" s="109">
        <v>1902</v>
      </c>
      <c r="W114" s="109">
        <v>1998</v>
      </c>
      <c r="X114" s="109">
        <v>2094</v>
      </c>
      <c r="Y114" s="109">
        <v>2193</v>
      </c>
      <c r="Z114" s="109">
        <v>2294</v>
      </c>
      <c r="AA114" s="109">
        <v>2400</v>
      </c>
      <c r="AB114" s="109">
        <v>2508</v>
      </c>
      <c r="AC114" s="109">
        <v>2619</v>
      </c>
      <c r="AD114" s="109">
        <v>2732</v>
      </c>
      <c r="AE114" s="109">
        <v>2849</v>
      </c>
      <c r="AF114" s="109">
        <v>2968</v>
      </c>
      <c r="AG114" s="109">
        <v>3090</v>
      </c>
      <c r="AH114" s="109">
        <v>3215</v>
      </c>
      <c r="AI114" s="109">
        <v>3342</v>
      </c>
      <c r="AJ114" s="109">
        <v>3471</v>
      </c>
      <c r="AK114" s="110">
        <v>5.8999999999999997E-2</v>
      </c>
    </row>
    <row r="115" spans="1:37" ht="15" customHeight="1" x14ac:dyDescent="0.45">
      <c r="A115" s="28" t="s">
        <v>766</v>
      </c>
      <c r="B115" s="108" t="s">
        <v>660</v>
      </c>
      <c r="C115" s="109">
        <v>406</v>
      </c>
      <c r="D115" s="109">
        <v>441</v>
      </c>
      <c r="E115" s="109">
        <v>478</v>
      </c>
      <c r="F115" s="109">
        <v>516</v>
      </c>
      <c r="G115" s="109">
        <v>555</v>
      </c>
      <c r="H115" s="109">
        <v>596</v>
      </c>
      <c r="I115" s="109">
        <v>638</v>
      </c>
      <c r="J115" s="109">
        <v>682</v>
      </c>
      <c r="K115" s="109">
        <v>728</v>
      </c>
      <c r="L115" s="109">
        <v>776</v>
      </c>
      <c r="M115" s="109">
        <v>825</v>
      </c>
      <c r="N115" s="109">
        <v>876</v>
      </c>
      <c r="O115" s="109">
        <v>929</v>
      </c>
      <c r="P115" s="109">
        <v>984</v>
      </c>
      <c r="Q115" s="109">
        <v>1040</v>
      </c>
      <c r="R115" s="109">
        <v>1099</v>
      </c>
      <c r="S115" s="109">
        <v>1160</v>
      </c>
      <c r="T115" s="109">
        <v>1223</v>
      </c>
      <c r="U115" s="109">
        <v>1288</v>
      </c>
      <c r="V115" s="109">
        <v>1355</v>
      </c>
      <c r="W115" s="109">
        <v>1424</v>
      </c>
      <c r="X115" s="109">
        <v>1495</v>
      </c>
      <c r="Y115" s="109">
        <v>1567</v>
      </c>
      <c r="Z115" s="109">
        <v>1642</v>
      </c>
      <c r="AA115" s="109">
        <v>1719</v>
      </c>
      <c r="AB115" s="109">
        <v>1798</v>
      </c>
      <c r="AC115" s="109">
        <v>1879</v>
      </c>
      <c r="AD115" s="109">
        <v>1961</v>
      </c>
      <c r="AE115" s="109">
        <v>2046</v>
      </c>
      <c r="AF115" s="109">
        <v>2132</v>
      </c>
      <c r="AG115" s="109">
        <v>2219</v>
      </c>
      <c r="AH115" s="109">
        <v>2308</v>
      </c>
      <c r="AI115" s="109">
        <v>2398</v>
      </c>
      <c r="AJ115" s="109">
        <v>2490</v>
      </c>
      <c r="AK115" s="110">
        <v>5.6000000000000001E-2</v>
      </c>
    </row>
    <row r="116" spans="1:37" ht="15" customHeight="1" x14ac:dyDescent="0.45">
      <c r="A116" s="28" t="s">
        <v>767</v>
      </c>
      <c r="B116" s="108" t="s">
        <v>712</v>
      </c>
      <c r="C116" s="109">
        <v>732</v>
      </c>
      <c r="D116" s="109">
        <v>792</v>
      </c>
      <c r="E116" s="109">
        <v>855</v>
      </c>
      <c r="F116" s="109">
        <v>921</v>
      </c>
      <c r="G116" s="109">
        <v>990</v>
      </c>
      <c r="H116" s="109">
        <v>1064</v>
      </c>
      <c r="I116" s="109">
        <v>1142</v>
      </c>
      <c r="J116" s="109">
        <v>1225</v>
      </c>
      <c r="K116" s="109">
        <v>1313</v>
      </c>
      <c r="L116" s="109">
        <v>1406</v>
      </c>
      <c r="M116" s="109">
        <v>1503</v>
      </c>
      <c r="N116" s="109">
        <v>1606</v>
      </c>
      <c r="O116" s="109">
        <v>1715</v>
      </c>
      <c r="P116" s="109">
        <v>1830</v>
      </c>
      <c r="Q116" s="109">
        <v>1951</v>
      </c>
      <c r="R116" s="109">
        <v>2075</v>
      </c>
      <c r="S116" s="109">
        <v>2206</v>
      </c>
      <c r="T116" s="109">
        <v>2345</v>
      </c>
      <c r="U116" s="109">
        <v>2490</v>
      </c>
      <c r="V116" s="109">
        <v>2642</v>
      </c>
      <c r="W116" s="109">
        <v>2801</v>
      </c>
      <c r="X116" s="109">
        <v>2967</v>
      </c>
      <c r="Y116" s="109">
        <v>3157</v>
      </c>
      <c r="Z116" s="109">
        <v>3388</v>
      </c>
      <c r="AA116" s="109">
        <v>3604</v>
      </c>
      <c r="AB116" s="109">
        <v>3831</v>
      </c>
      <c r="AC116" s="109">
        <v>4069</v>
      </c>
      <c r="AD116" s="109">
        <v>4318</v>
      </c>
      <c r="AE116" s="109">
        <v>4592</v>
      </c>
      <c r="AF116" s="109">
        <v>4881</v>
      </c>
      <c r="AG116" s="109">
        <v>5183</v>
      </c>
      <c r="AH116" s="109">
        <v>5500</v>
      </c>
      <c r="AI116" s="109">
        <v>5836</v>
      </c>
      <c r="AJ116" s="109">
        <v>6188</v>
      </c>
      <c r="AK116" s="110">
        <v>6.6000000000000003E-2</v>
      </c>
    </row>
    <row r="117" spans="1:37" ht="15" customHeight="1" x14ac:dyDescent="0.45">
      <c r="A117" s="28" t="s">
        <v>768</v>
      </c>
      <c r="B117" s="108" t="s">
        <v>656</v>
      </c>
      <c r="C117" s="109">
        <v>493</v>
      </c>
      <c r="D117" s="109">
        <v>534</v>
      </c>
      <c r="E117" s="109">
        <v>577</v>
      </c>
      <c r="F117" s="109">
        <v>622</v>
      </c>
      <c r="G117" s="109">
        <v>670</v>
      </c>
      <c r="H117" s="109">
        <v>721</v>
      </c>
      <c r="I117" s="109">
        <v>776</v>
      </c>
      <c r="J117" s="109">
        <v>833</v>
      </c>
      <c r="K117" s="109">
        <v>894</v>
      </c>
      <c r="L117" s="109">
        <v>958</v>
      </c>
      <c r="M117" s="109">
        <v>1026</v>
      </c>
      <c r="N117" s="109">
        <v>1098</v>
      </c>
      <c r="O117" s="109">
        <v>1175</v>
      </c>
      <c r="P117" s="109">
        <v>1256</v>
      </c>
      <c r="Q117" s="109">
        <v>1341</v>
      </c>
      <c r="R117" s="109">
        <v>1428</v>
      </c>
      <c r="S117" s="109">
        <v>1519</v>
      </c>
      <c r="T117" s="109">
        <v>1617</v>
      </c>
      <c r="U117" s="109">
        <v>1719</v>
      </c>
      <c r="V117" s="109">
        <v>1826</v>
      </c>
      <c r="W117" s="109">
        <v>1938</v>
      </c>
      <c r="X117" s="109">
        <v>2055</v>
      </c>
      <c r="Y117" s="109">
        <v>2193</v>
      </c>
      <c r="Z117" s="109">
        <v>2368</v>
      </c>
      <c r="AA117" s="109">
        <v>2529</v>
      </c>
      <c r="AB117" s="109">
        <v>2697</v>
      </c>
      <c r="AC117" s="109">
        <v>2875</v>
      </c>
      <c r="AD117" s="109">
        <v>3062</v>
      </c>
      <c r="AE117" s="109">
        <v>3260</v>
      </c>
      <c r="AF117" s="109">
        <v>3467</v>
      </c>
      <c r="AG117" s="109">
        <v>3684</v>
      </c>
      <c r="AH117" s="109">
        <v>3913</v>
      </c>
      <c r="AI117" s="109">
        <v>4155</v>
      </c>
      <c r="AJ117" s="109">
        <v>4410</v>
      </c>
      <c r="AK117" s="110">
        <v>6.8000000000000005E-2</v>
      </c>
    </row>
    <row r="118" spans="1:37" ht="15" customHeight="1" x14ac:dyDescent="0.45">
      <c r="A118" s="28" t="s">
        <v>769</v>
      </c>
      <c r="B118" s="108" t="s">
        <v>658</v>
      </c>
      <c r="C118" s="109">
        <v>130</v>
      </c>
      <c r="D118" s="109">
        <v>142</v>
      </c>
      <c r="E118" s="109">
        <v>155</v>
      </c>
      <c r="F118" s="109">
        <v>167</v>
      </c>
      <c r="G118" s="109">
        <v>180</v>
      </c>
      <c r="H118" s="109">
        <v>194</v>
      </c>
      <c r="I118" s="109">
        <v>209</v>
      </c>
      <c r="J118" s="109">
        <v>225</v>
      </c>
      <c r="K118" s="109">
        <v>241</v>
      </c>
      <c r="L118" s="109">
        <v>259</v>
      </c>
      <c r="M118" s="109">
        <v>277</v>
      </c>
      <c r="N118" s="109">
        <v>297</v>
      </c>
      <c r="O118" s="109">
        <v>317</v>
      </c>
      <c r="P118" s="109">
        <v>338</v>
      </c>
      <c r="Q118" s="109">
        <v>360</v>
      </c>
      <c r="R118" s="109">
        <v>383</v>
      </c>
      <c r="S118" s="109">
        <v>408</v>
      </c>
      <c r="T118" s="109">
        <v>434</v>
      </c>
      <c r="U118" s="109">
        <v>460</v>
      </c>
      <c r="V118" s="109">
        <v>488</v>
      </c>
      <c r="W118" s="109">
        <v>518</v>
      </c>
      <c r="X118" s="109">
        <v>548</v>
      </c>
      <c r="Y118" s="109">
        <v>579</v>
      </c>
      <c r="Z118" s="109">
        <v>615</v>
      </c>
      <c r="AA118" s="109">
        <v>649</v>
      </c>
      <c r="AB118" s="109">
        <v>685</v>
      </c>
      <c r="AC118" s="109">
        <v>722</v>
      </c>
      <c r="AD118" s="109">
        <v>760</v>
      </c>
      <c r="AE118" s="109">
        <v>800</v>
      </c>
      <c r="AF118" s="109">
        <v>840</v>
      </c>
      <c r="AG118" s="109">
        <v>882</v>
      </c>
      <c r="AH118" s="109">
        <v>926</v>
      </c>
      <c r="AI118" s="109">
        <v>971</v>
      </c>
      <c r="AJ118" s="109">
        <v>1018</v>
      </c>
      <c r="AK118" s="110">
        <v>6.3E-2</v>
      </c>
    </row>
    <row r="119" spans="1:37" ht="15" customHeight="1" x14ac:dyDescent="0.45">
      <c r="A119" s="28" t="s">
        <v>770</v>
      </c>
      <c r="B119" s="108" t="s">
        <v>660</v>
      </c>
      <c r="C119" s="109">
        <v>109</v>
      </c>
      <c r="D119" s="109">
        <v>116</v>
      </c>
      <c r="E119" s="109">
        <v>124</v>
      </c>
      <c r="F119" s="109">
        <v>132</v>
      </c>
      <c r="G119" s="109">
        <v>140</v>
      </c>
      <c r="H119" s="109">
        <v>149</v>
      </c>
      <c r="I119" s="109">
        <v>158</v>
      </c>
      <c r="J119" s="109">
        <v>167</v>
      </c>
      <c r="K119" s="109">
        <v>178</v>
      </c>
      <c r="L119" s="109">
        <v>188</v>
      </c>
      <c r="M119" s="109">
        <v>199</v>
      </c>
      <c r="N119" s="109">
        <v>211</v>
      </c>
      <c r="O119" s="109">
        <v>224</v>
      </c>
      <c r="P119" s="109">
        <v>236</v>
      </c>
      <c r="Q119" s="109">
        <v>250</v>
      </c>
      <c r="R119" s="109">
        <v>264</v>
      </c>
      <c r="S119" s="109">
        <v>279</v>
      </c>
      <c r="T119" s="109">
        <v>295</v>
      </c>
      <c r="U119" s="109">
        <v>311</v>
      </c>
      <c r="V119" s="109">
        <v>328</v>
      </c>
      <c r="W119" s="109">
        <v>346</v>
      </c>
      <c r="X119" s="109">
        <v>365</v>
      </c>
      <c r="Y119" s="109">
        <v>385</v>
      </c>
      <c r="Z119" s="109">
        <v>405</v>
      </c>
      <c r="AA119" s="109">
        <v>427</v>
      </c>
      <c r="AB119" s="109">
        <v>449</v>
      </c>
      <c r="AC119" s="109">
        <v>472</v>
      </c>
      <c r="AD119" s="109">
        <v>496</v>
      </c>
      <c r="AE119" s="109">
        <v>533</v>
      </c>
      <c r="AF119" s="109">
        <v>573</v>
      </c>
      <c r="AG119" s="109">
        <v>616</v>
      </c>
      <c r="AH119" s="109">
        <v>661</v>
      </c>
      <c r="AI119" s="109">
        <v>709</v>
      </c>
      <c r="AJ119" s="109">
        <v>760</v>
      </c>
      <c r="AK119" s="110">
        <v>0.06</v>
      </c>
    </row>
    <row r="120" spans="1:37" ht="15" customHeight="1" x14ac:dyDescent="0.45">
      <c r="A120" s="28" t="s">
        <v>771</v>
      </c>
      <c r="B120" s="108" t="s">
        <v>717</v>
      </c>
      <c r="C120" s="109">
        <v>777</v>
      </c>
      <c r="D120" s="109">
        <v>801</v>
      </c>
      <c r="E120" s="109">
        <v>825</v>
      </c>
      <c r="F120" s="109">
        <v>848</v>
      </c>
      <c r="G120" s="109">
        <v>872</v>
      </c>
      <c r="H120" s="109">
        <v>896</v>
      </c>
      <c r="I120" s="109">
        <v>921</v>
      </c>
      <c r="J120" s="109">
        <v>945</v>
      </c>
      <c r="K120" s="109">
        <v>968</v>
      </c>
      <c r="L120" s="109">
        <v>992</v>
      </c>
      <c r="M120" s="109">
        <v>1017</v>
      </c>
      <c r="N120" s="109">
        <v>1042</v>
      </c>
      <c r="O120" s="109">
        <v>1068</v>
      </c>
      <c r="P120" s="109">
        <v>1095</v>
      </c>
      <c r="Q120" s="109">
        <v>1128</v>
      </c>
      <c r="R120" s="109">
        <v>1162</v>
      </c>
      <c r="S120" s="109">
        <v>1197</v>
      </c>
      <c r="T120" s="109">
        <v>1234</v>
      </c>
      <c r="U120" s="109">
        <v>1271</v>
      </c>
      <c r="V120" s="109">
        <v>1309</v>
      </c>
      <c r="W120" s="109">
        <v>1349</v>
      </c>
      <c r="X120" s="109">
        <v>1391</v>
      </c>
      <c r="Y120" s="109">
        <v>1435</v>
      </c>
      <c r="Z120" s="109">
        <v>1490</v>
      </c>
      <c r="AA120" s="109">
        <v>1538</v>
      </c>
      <c r="AB120" s="109">
        <v>1588</v>
      </c>
      <c r="AC120" s="109">
        <v>1639</v>
      </c>
      <c r="AD120" s="109">
        <v>1692</v>
      </c>
      <c r="AE120" s="109">
        <v>1748</v>
      </c>
      <c r="AF120" s="109">
        <v>1808</v>
      </c>
      <c r="AG120" s="109">
        <v>1869</v>
      </c>
      <c r="AH120" s="109">
        <v>1931</v>
      </c>
      <c r="AI120" s="109">
        <v>1995</v>
      </c>
      <c r="AJ120" s="109">
        <v>2059</v>
      </c>
      <c r="AK120" s="110">
        <v>0.03</v>
      </c>
    </row>
    <row r="121" spans="1:37" ht="15" customHeight="1" x14ac:dyDescent="0.45">
      <c r="A121" s="28" t="s">
        <v>772</v>
      </c>
      <c r="B121" s="108" t="s">
        <v>656</v>
      </c>
      <c r="C121" s="109">
        <v>293</v>
      </c>
      <c r="D121" s="109">
        <v>309</v>
      </c>
      <c r="E121" s="109">
        <v>325</v>
      </c>
      <c r="F121" s="109">
        <v>342</v>
      </c>
      <c r="G121" s="109">
        <v>359</v>
      </c>
      <c r="H121" s="109">
        <v>377</v>
      </c>
      <c r="I121" s="109">
        <v>395</v>
      </c>
      <c r="J121" s="109">
        <v>414</v>
      </c>
      <c r="K121" s="109">
        <v>432</v>
      </c>
      <c r="L121" s="109">
        <v>450</v>
      </c>
      <c r="M121" s="109">
        <v>468</v>
      </c>
      <c r="N121" s="109">
        <v>487</v>
      </c>
      <c r="O121" s="109">
        <v>506</v>
      </c>
      <c r="P121" s="109">
        <v>526</v>
      </c>
      <c r="Q121" s="109">
        <v>551</v>
      </c>
      <c r="R121" s="109">
        <v>577</v>
      </c>
      <c r="S121" s="109">
        <v>605</v>
      </c>
      <c r="T121" s="109">
        <v>634</v>
      </c>
      <c r="U121" s="109">
        <v>664</v>
      </c>
      <c r="V121" s="109">
        <v>694</v>
      </c>
      <c r="W121" s="109">
        <v>726</v>
      </c>
      <c r="X121" s="109">
        <v>758</v>
      </c>
      <c r="Y121" s="109">
        <v>792</v>
      </c>
      <c r="Z121" s="109">
        <v>836</v>
      </c>
      <c r="AA121" s="109">
        <v>871</v>
      </c>
      <c r="AB121" s="109">
        <v>907</v>
      </c>
      <c r="AC121" s="109">
        <v>945</v>
      </c>
      <c r="AD121" s="109">
        <v>984</v>
      </c>
      <c r="AE121" s="109">
        <v>1024</v>
      </c>
      <c r="AF121" s="109">
        <v>1065</v>
      </c>
      <c r="AG121" s="109">
        <v>1107</v>
      </c>
      <c r="AH121" s="109">
        <v>1149</v>
      </c>
      <c r="AI121" s="109">
        <v>1193</v>
      </c>
      <c r="AJ121" s="109">
        <v>1237</v>
      </c>
      <c r="AK121" s="110">
        <v>4.3999999999999997E-2</v>
      </c>
    </row>
    <row r="122" spans="1:37" ht="15" customHeight="1" x14ac:dyDescent="0.45">
      <c r="A122" s="28" t="s">
        <v>773</v>
      </c>
      <c r="B122" s="108" t="s">
        <v>658</v>
      </c>
      <c r="C122" s="109">
        <v>120</v>
      </c>
      <c r="D122" s="109">
        <v>126</v>
      </c>
      <c r="E122" s="109">
        <v>133</v>
      </c>
      <c r="F122" s="109">
        <v>140</v>
      </c>
      <c r="G122" s="109">
        <v>147</v>
      </c>
      <c r="H122" s="109">
        <v>155</v>
      </c>
      <c r="I122" s="109">
        <v>162</v>
      </c>
      <c r="J122" s="109">
        <v>169</v>
      </c>
      <c r="K122" s="109">
        <v>177</v>
      </c>
      <c r="L122" s="109">
        <v>184</v>
      </c>
      <c r="M122" s="109">
        <v>192</v>
      </c>
      <c r="N122" s="109">
        <v>199</v>
      </c>
      <c r="O122" s="109">
        <v>207</v>
      </c>
      <c r="P122" s="109">
        <v>215</v>
      </c>
      <c r="Q122" s="109">
        <v>222</v>
      </c>
      <c r="R122" s="109">
        <v>230</v>
      </c>
      <c r="S122" s="109">
        <v>237</v>
      </c>
      <c r="T122" s="109">
        <v>244</v>
      </c>
      <c r="U122" s="109">
        <v>252</v>
      </c>
      <c r="V122" s="109">
        <v>259</v>
      </c>
      <c r="W122" s="109">
        <v>265</v>
      </c>
      <c r="X122" s="109">
        <v>272</v>
      </c>
      <c r="Y122" s="109">
        <v>279</v>
      </c>
      <c r="Z122" s="109">
        <v>285</v>
      </c>
      <c r="AA122" s="109">
        <v>292</v>
      </c>
      <c r="AB122" s="109">
        <v>298</v>
      </c>
      <c r="AC122" s="109">
        <v>304</v>
      </c>
      <c r="AD122" s="109">
        <v>311</v>
      </c>
      <c r="AE122" s="109">
        <v>320</v>
      </c>
      <c r="AF122" s="109">
        <v>331</v>
      </c>
      <c r="AG122" s="109">
        <v>341</v>
      </c>
      <c r="AH122" s="109">
        <v>352</v>
      </c>
      <c r="AI122" s="109">
        <v>364</v>
      </c>
      <c r="AJ122" s="109">
        <v>375</v>
      </c>
      <c r="AK122" s="110">
        <v>3.5000000000000003E-2</v>
      </c>
    </row>
    <row r="123" spans="1:37" ht="15" customHeight="1" x14ac:dyDescent="0.45">
      <c r="A123" s="28" t="s">
        <v>774</v>
      </c>
      <c r="B123" s="108" t="s">
        <v>660</v>
      </c>
      <c r="C123" s="109">
        <v>364</v>
      </c>
      <c r="D123" s="109">
        <v>365</v>
      </c>
      <c r="E123" s="109">
        <v>366</v>
      </c>
      <c r="F123" s="109">
        <v>366</v>
      </c>
      <c r="G123" s="109">
        <v>366</v>
      </c>
      <c r="H123" s="109">
        <v>365</v>
      </c>
      <c r="I123" s="109">
        <v>364</v>
      </c>
      <c r="J123" s="109">
        <v>362</v>
      </c>
      <c r="K123" s="109">
        <v>359</v>
      </c>
      <c r="L123" s="109">
        <v>358</v>
      </c>
      <c r="M123" s="109">
        <v>357</v>
      </c>
      <c r="N123" s="109">
        <v>356</v>
      </c>
      <c r="O123" s="109">
        <v>355</v>
      </c>
      <c r="P123" s="109">
        <v>354</v>
      </c>
      <c r="Q123" s="109">
        <v>355</v>
      </c>
      <c r="R123" s="109">
        <v>355</v>
      </c>
      <c r="S123" s="109">
        <v>355</v>
      </c>
      <c r="T123" s="109">
        <v>356</v>
      </c>
      <c r="U123" s="109">
        <v>356</v>
      </c>
      <c r="V123" s="109">
        <v>356</v>
      </c>
      <c r="W123" s="109">
        <v>358</v>
      </c>
      <c r="X123" s="109">
        <v>360</v>
      </c>
      <c r="Y123" s="109">
        <v>364</v>
      </c>
      <c r="Z123" s="109">
        <v>369</v>
      </c>
      <c r="AA123" s="109">
        <v>375</v>
      </c>
      <c r="AB123" s="109">
        <v>382</v>
      </c>
      <c r="AC123" s="109">
        <v>389</v>
      </c>
      <c r="AD123" s="109">
        <v>397</v>
      </c>
      <c r="AE123" s="109">
        <v>405</v>
      </c>
      <c r="AF123" s="109">
        <v>413</v>
      </c>
      <c r="AG123" s="109">
        <v>421</v>
      </c>
      <c r="AH123" s="109">
        <v>429</v>
      </c>
      <c r="AI123" s="109">
        <v>438</v>
      </c>
      <c r="AJ123" s="109">
        <v>447</v>
      </c>
      <c r="AK123" s="110">
        <v>6.0000000000000001E-3</v>
      </c>
    </row>
    <row r="124" spans="1:37" ht="15" customHeight="1" x14ac:dyDescent="0.35">
      <c r="A124" s="28" t="s">
        <v>775</v>
      </c>
      <c r="B124" s="107" t="s">
        <v>583</v>
      </c>
      <c r="C124" s="111">
        <v>27287</v>
      </c>
      <c r="D124" s="111">
        <v>28895</v>
      </c>
      <c r="E124" s="111">
        <v>30545</v>
      </c>
      <c r="F124" s="111">
        <v>32234</v>
      </c>
      <c r="G124" s="111">
        <v>33958</v>
      </c>
      <c r="H124" s="111">
        <v>35718</v>
      </c>
      <c r="I124" s="111">
        <v>37484</v>
      </c>
      <c r="J124" s="111">
        <v>39273</v>
      </c>
      <c r="K124" s="111">
        <v>41092</v>
      </c>
      <c r="L124" s="111">
        <v>42937</v>
      </c>
      <c r="M124" s="111">
        <v>44812</v>
      </c>
      <c r="N124" s="111">
        <v>46724</v>
      </c>
      <c r="O124" s="111">
        <v>48669</v>
      </c>
      <c r="P124" s="111">
        <v>50636</v>
      </c>
      <c r="Q124" s="111">
        <v>52601</v>
      </c>
      <c r="R124" s="111">
        <v>54583</v>
      </c>
      <c r="S124" s="111">
        <v>56602</v>
      </c>
      <c r="T124" s="111">
        <v>58660</v>
      </c>
      <c r="U124" s="111">
        <v>60745</v>
      </c>
      <c r="V124" s="111">
        <v>62873</v>
      </c>
      <c r="W124" s="111">
        <v>65033</v>
      </c>
      <c r="X124" s="111">
        <v>67219</v>
      </c>
      <c r="Y124" s="111">
        <v>69435</v>
      </c>
      <c r="Z124" s="111">
        <v>71687</v>
      </c>
      <c r="AA124" s="111">
        <v>73993</v>
      </c>
      <c r="AB124" s="111">
        <v>76348</v>
      </c>
      <c r="AC124" s="111">
        <v>78748</v>
      </c>
      <c r="AD124" s="111">
        <v>81191</v>
      </c>
      <c r="AE124" s="111">
        <v>83672</v>
      </c>
      <c r="AF124" s="111">
        <v>86195</v>
      </c>
      <c r="AG124" s="111">
        <v>88747</v>
      </c>
      <c r="AH124" s="111">
        <v>91326</v>
      </c>
      <c r="AI124" s="111">
        <v>93933</v>
      </c>
      <c r="AJ124" s="111">
        <v>96572</v>
      </c>
      <c r="AK124" s="112">
        <v>3.7999999999999999E-2</v>
      </c>
    </row>
    <row r="125" spans="1:37" ht="15.75" customHeight="1" x14ac:dyDescent="0.35"/>
    <row r="126" spans="1:37" ht="15.75" customHeight="1" x14ac:dyDescent="0.35"/>
    <row r="127" spans="1:37" ht="15" customHeight="1" x14ac:dyDescent="0.35">
      <c r="B127" s="107" t="s">
        <v>776</v>
      </c>
    </row>
    <row r="128" spans="1:37" ht="15" customHeight="1" x14ac:dyDescent="0.45">
      <c r="A128" s="28" t="s">
        <v>777</v>
      </c>
      <c r="B128" s="108" t="s">
        <v>654</v>
      </c>
      <c r="C128" s="109">
        <v>1035</v>
      </c>
      <c r="D128" s="109">
        <v>1003</v>
      </c>
      <c r="E128" s="109">
        <v>973</v>
      </c>
      <c r="F128" s="109">
        <v>945</v>
      </c>
      <c r="G128" s="109">
        <v>914</v>
      </c>
      <c r="H128" s="109">
        <v>871</v>
      </c>
      <c r="I128" s="109">
        <v>842</v>
      </c>
      <c r="J128" s="109">
        <v>813</v>
      </c>
      <c r="K128" s="109">
        <v>783</v>
      </c>
      <c r="L128" s="109">
        <v>756</v>
      </c>
      <c r="M128" s="109">
        <v>724</v>
      </c>
      <c r="N128" s="109">
        <v>683</v>
      </c>
      <c r="O128" s="109">
        <v>638</v>
      </c>
      <c r="P128" s="109">
        <v>585</v>
      </c>
      <c r="Q128" s="109">
        <v>543</v>
      </c>
      <c r="R128" s="109">
        <v>513</v>
      </c>
      <c r="S128" s="109">
        <v>482</v>
      </c>
      <c r="T128" s="109">
        <v>458</v>
      </c>
      <c r="U128" s="109">
        <v>442</v>
      </c>
      <c r="V128" s="109">
        <v>425</v>
      </c>
      <c r="W128" s="109">
        <v>406</v>
      </c>
      <c r="X128" s="109">
        <v>386</v>
      </c>
      <c r="Y128" s="109">
        <v>364</v>
      </c>
      <c r="Z128" s="109">
        <v>340</v>
      </c>
      <c r="AA128" s="109">
        <v>317</v>
      </c>
      <c r="AB128" s="109">
        <v>295</v>
      </c>
      <c r="AC128" s="109">
        <v>273</v>
      </c>
      <c r="AD128" s="109">
        <v>245</v>
      </c>
      <c r="AE128" s="109">
        <v>216</v>
      </c>
      <c r="AF128" s="109">
        <v>187</v>
      </c>
      <c r="AG128" s="109">
        <v>158</v>
      </c>
      <c r="AH128" s="109">
        <v>123</v>
      </c>
      <c r="AI128" s="109">
        <v>93</v>
      </c>
      <c r="AJ128" s="109">
        <v>69</v>
      </c>
      <c r="AK128" s="110">
        <v>-0.08</v>
      </c>
    </row>
    <row r="129" spans="1:37" ht="15" customHeight="1" x14ac:dyDescent="0.45">
      <c r="A129" s="28" t="s">
        <v>778</v>
      </c>
      <c r="B129" s="108" t="s">
        <v>656</v>
      </c>
      <c r="C129" s="109">
        <v>387</v>
      </c>
      <c r="D129" s="109">
        <v>375</v>
      </c>
      <c r="E129" s="109">
        <v>363</v>
      </c>
      <c r="F129" s="109">
        <v>348</v>
      </c>
      <c r="G129" s="109">
        <v>333</v>
      </c>
      <c r="H129" s="109">
        <v>315</v>
      </c>
      <c r="I129" s="109">
        <v>296</v>
      </c>
      <c r="J129" s="109">
        <v>275</v>
      </c>
      <c r="K129" s="109">
        <v>253</v>
      </c>
      <c r="L129" s="109">
        <v>234</v>
      </c>
      <c r="M129" s="109">
        <v>211</v>
      </c>
      <c r="N129" s="109">
        <v>179</v>
      </c>
      <c r="O129" s="109">
        <v>144</v>
      </c>
      <c r="P129" s="109">
        <v>102</v>
      </c>
      <c r="Q129" s="109">
        <v>72</v>
      </c>
      <c r="R129" s="109">
        <v>54</v>
      </c>
      <c r="S129" s="109">
        <v>36</v>
      </c>
      <c r="T129" s="109">
        <v>26</v>
      </c>
      <c r="U129" s="109">
        <v>26</v>
      </c>
      <c r="V129" s="109">
        <v>23</v>
      </c>
      <c r="W129" s="109">
        <v>19</v>
      </c>
      <c r="X129" s="109">
        <v>17</v>
      </c>
      <c r="Y129" s="109">
        <v>15</v>
      </c>
      <c r="Z129" s="109">
        <v>12</v>
      </c>
      <c r="AA129" s="109">
        <v>9</v>
      </c>
      <c r="AB129" s="109">
        <v>8</v>
      </c>
      <c r="AC129" s="109">
        <v>8</v>
      </c>
      <c r="AD129" s="109">
        <v>7</v>
      </c>
      <c r="AE129" s="109">
        <v>6</v>
      </c>
      <c r="AF129" s="109">
        <v>3</v>
      </c>
      <c r="AG129" s="109">
        <v>3</v>
      </c>
      <c r="AH129" s="109">
        <v>2</v>
      </c>
      <c r="AI129" s="109">
        <v>1</v>
      </c>
      <c r="AJ129" s="109">
        <v>0</v>
      </c>
      <c r="AK129" s="116" t="s">
        <v>779</v>
      </c>
    </row>
    <row r="130" spans="1:37" ht="15" customHeight="1" x14ac:dyDescent="0.45">
      <c r="A130" s="28" t="s">
        <v>780</v>
      </c>
      <c r="B130" s="108" t="s">
        <v>658</v>
      </c>
      <c r="C130" s="109">
        <v>85</v>
      </c>
      <c r="D130" s="109">
        <v>67</v>
      </c>
      <c r="E130" s="109">
        <v>53</v>
      </c>
      <c r="F130" s="109">
        <v>42</v>
      </c>
      <c r="G130" s="109">
        <v>30</v>
      </c>
      <c r="H130" s="109">
        <v>9</v>
      </c>
      <c r="I130" s="109">
        <v>5</v>
      </c>
      <c r="J130" s="109">
        <v>3</v>
      </c>
      <c r="K130" s="109">
        <v>1</v>
      </c>
      <c r="L130" s="109">
        <v>0</v>
      </c>
      <c r="M130" s="109">
        <v>0</v>
      </c>
      <c r="N130" s="109">
        <v>0</v>
      </c>
      <c r="O130" s="109">
        <v>0</v>
      </c>
      <c r="P130" s="109">
        <v>0</v>
      </c>
      <c r="Q130" s="109">
        <v>0</v>
      </c>
      <c r="R130" s="109">
        <v>0</v>
      </c>
      <c r="S130" s="109">
        <v>0</v>
      </c>
      <c r="T130" s="109">
        <v>0</v>
      </c>
      <c r="U130" s="109">
        <v>0</v>
      </c>
      <c r="V130" s="109">
        <v>0</v>
      </c>
      <c r="W130" s="109">
        <v>0</v>
      </c>
      <c r="X130" s="109">
        <v>0</v>
      </c>
      <c r="Y130" s="109">
        <v>0</v>
      </c>
      <c r="Z130" s="109">
        <v>0</v>
      </c>
      <c r="AA130" s="109">
        <v>0</v>
      </c>
      <c r="AB130" s="109">
        <v>0</v>
      </c>
      <c r="AC130" s="109">
        <v>0</v>
      </c>
      <c r="AD130" s="109">
        <v>0</v>
      </c>
      <c r="AE130" s="109">
        <v>0</v>
      </c>
      <c r="AF130" s="109">
        <v>0</v>
      </c>
      <c r="AG130" s="109">
        <v>0</v>
      </c>
      <c r="AH130" s="109">
        <v>0</v>
      </c>
      <c r="AI130" s="109">
        <v>0</v>
      </c>
      <c r="AJ130" s="109">
        <v>0</v>
      </c>
      <c r="AK130" s="116" t="s">
        <v>779</v>
      </c>
    </row>
    <row r="131" spans="1:37" ht="15" customHeight="1" x14ac:dyDescent="0.45">
      <c r="A131" s="28" t="s">
        <v>781</v>
      </c>
      <c r="B131" s="108" t="s">
        <v>660</v>
      </c>
      <c r="C131" s="109">
        <v>563</v>
      </c>
      <c r="D131" s="109">
        <v>561</v>
      </c>
      <c r="E131" s="109">
        <v>558</v>
      </c>
      <c r="F131" s="109">
        <v>555</v>
      </c>
      <c r="G131" s="109">
        <v>551</v>
      </c>
      <c r="H131" s="109">
        <v>546</v>
      </c>
      <c r="I131" s="109">
        <v>541</v>
      </c>
      <c r="J131" s="109">
        <v>536</v>
      </c>
      <c r="K131" s="109">
        <v>529</v>
      </c>
      <c r="L131" s="109">
        <v>521</v>
      </c>
      <c r="M131" s="109">
        <v>513</v>
      </c>
      <c r="N131" s="109">
        <v>504</v>
      </c>
      <c r="O131" s="109">
        <v>494</v>
      </c>
      <c r="P131" s="109">
        <v>483</v>
      </c>
      <c r="Q131" s="109">
        <v>472</v>
      </c>
      <c r="R131" s="109">
        <v>459</v>
      </c>
      <c r="S131" s="109">
        <v>446</v>
      </c>
      <c r="T131" s="109">
        <v>432</v>
      </c>
      <c r="U131" s="109">
        <v>416</v>
      </c>
      <c r="V131" s="109">
        <v>402</v>
      </c>
      <c r="W131" s="109">
        <v>387</v>
      </c>
      <c r="X131" s="109">
        <v>369</v>
      </c>
      <c r="Y131" s="109">
        <v>349</v>
      </c>
      <c r="Z131" s="109">
        <v>328</v>
      </c>
      <c r="AA131" s="109">
        <v>308</v>
      </c>
      <c r="AB131" s="109">
        <v>287</v>
      </c>
      <c r="AC131" s="109">
        <v>265</v>
      </c>
      <c r="AD131" s="109">
        <v>238</v>
      </c>
      <c r="AE131" s="109">
        <v>210</v>
      </c>
      <c r="AF131" s="109">
        <v>184</v>
      </c>
      <c r="AG131" s="109">
        <v>155</v>
      </c>
      <c r="AH131" s="109">
        <v>121</v>
      </c>
      <c r="AI131" s="109">
        <v>93</v>
      </c>
      <c r="AJ131" s="109">
        <v>69</v>
      </c>
      <c r="AK131" s="110">
        <v>-6.3E-2</v>
      </c>
    </row>
    <row r="132" spans="1:37" ht="15" customHeight="1" x14ac:dyDescent="0.45">
      <c r="A132" s="28" t="s">
        <v>782</v>
      </c>
      <c r="B132" s="108" t="s">
        <v>662</v>
      </c>
      <c r="C132" s="109">
        <v>65</v>
      </c>
      <c r="D132" s="109">
        <v>63</v>
      </c>
      <c r="E132" s="109">
        <v>62</v>
      </c>
      <c r="F132" s="109">
        <v>60</v>
      </c>
      <c r="G132" s="109">
        <v>57</v>
      </c>
      <c r="H132" s="109">
        <v>55</v>
      </c>
      <c r="I132" s="109">
        <v>53</v>
      </c>
      <c r="J132" s="109">
        <v>50</v>
      </c>
      <c r="K132" s="109">
        <v>48</v>
      </c>
      <c r="L132" s="109">
        <v>46</v>
      </c>
      <c r="M132" s="109">
        <v>43</v>
      </c>
      <c r="N132" s="109">
        <v>40</v>
      </c>
      <c r="O132" s="109">
        <v>37</v>
      </c>
      <c r="P132" s="109">
        <v>34</v>
      </c>
      <c r="Q132" s="109">
        <v>31</v>
      </c>
      <c r="R132" s="109">
        <v>28</v>
      </c>
      <c r="S132" s="109">
        <v>24</v>
      </c>
      <c r="T132" s="109">
        <v>21</v>
      </c>
      <c r="U132" s="109">
        <v>18</v>
      </c>
      <c r="V132" s="109">
        <v>16</v>
      </c>
      <c r="W132" s="109">
        <v>14</v>
      </c>
      <c r="X132" s="109">
        <v>11</v>
      </c>
      <c r="Y132" s="109">
        <v>10</v>
      </c>
      <c r="Z132" s="109">
        <v>9</v>
      </c>
      <c r="AA132" s="109">
        <v>8</v>
      </c>
      <c r="AB132" s="109">
        <v>6</v>
      </c>
      <c r="AC132" s="109">
        <v>6</v>
      </c>
      <c r="AD132" s="109">
        <v>4</v>
      </c>
      <c r="AE132" s="109">
        <v>4</v>
      </c>
      <c r="AF132" s="109">
        <v>3</v>
      </c>
      <c r="AG132" s="109">
        <v>2</v>
      </c>
      <c r="AH132" s="109">
        <v>2</v>
      </c>
      <c r="AI132" s="109">
        <v>1</v>
      </c>
      <c r="AJ132" s="109">
        <v>1</v>
      </c>
      <c r="AK132" s="110">
        <v>-0.13900000000000001</v>
      </c>
    </row>
    <row r="133" spans="1:37" ht="15" customHeight="1" x14ac:dyDescent="0.45">
      <c r="A133" s="28" t="s">
        <v>783</v>
      </c>
      <c r="B133" s="108" t="s">
        <v>656</v>
      </c>
      <c r="C133" s="109">
        <v>7</v>
      </c>
      <c r="D133" s="109">
        <v>5</v>
      </c>
      <c r="E133" s="109">
        <v>4</v>
      </c>
      <c r="F133" s="109">
        <v>3</v>
      </c>
      <c r="G133" s="109">
        <v>3</v>
      </c>
      <c r="H133" s="109">
        <v>3</v>
      </c>
      <c r="I133" s="109">
        <v>2</v>
      </c>
      <c r="J133" s="109">
        <v>2</v>
      </c>
      <c r="K133" s="109">
        <v>2</v>
      </c>
      <c r="L133" s="109">
        <v>2</v>
      </c>
      <c r="M133" s="109">
        <v>1</v>
      </c>
      <c r="N133" s="109">
        <v>1</v>
      </c>
      <c r="O133" s="109">
        <v>1</v>
      </c>
      <c r="P133" s="109">
        <v>1</v>
      </c>
      <c r="Q133" s="109">
        <v>1</v>
      </c>
      <c r="R133" s="109">
        <v>1</v>
      </c>
      <c r="S133" s="109">
        <v>0</v>
      </c>
      <c r="T133" s="109">
        <v>0</v>
      </c>
      <c r="U133" s="109">
        <v>0</v>
      </c>
      <c r="V133" s="109">
        <v>0</v>
      </c>
      <c r="W133" s="109">
        <v>0</v>
      </c>
      <c r="X133" s="109">
        <v>0</v>
      </c>
      <c r="Y133" s="109">
        <v>0</v>
      </c>
      <c r="Z133" s="109">
        <v>0</v>
      </c>
      <c r="AA133" s="109">
        <v>0</v>
      </c>
      <c r="AB133" s="109">
        <v>0</v>
      </c>
      <c r="AC133" s="109">
        <v>0</v>
      </c>
      <c r="AD133" s="109">
        <v>0</v>
      </c>
      <c r="AE133" s="109">
        <v>0</v>
      </c>
      <c r="AF133" s="109">
        <v>0</v>
      </c>
      <c r="AG133" s="109">
        <v>0</v>
      </c>
      <c r="AH133" s="109">
        <v>0</v>
      </c>
      <c r="AI133" s="109">
        <v>0</v>
      </c>
      <c r="AJ133" s="109">
        <v>0</v>
      </c>
      <c r="AK133" s="116" t="s">
        <v>779</v>
      </c>
    </row>
    <row r="134" spans="1:37" ht="15" customHeight="1" x14ac:dyDescent="0.45">
      <c r="A134" s="28" t="s">
        <v>784</v>
      </c>
      <c r="B134" s="108" t="s">
        <v>658</v>
      </c>
      <c r="C134" s="109">
        <v>1</v>
      </c>
      <c r="D134" s="109">
        <v>1</v>
      </c>
      <c r="E134" s="109">
        <v>1</v>
      </c>
      <c r="F134" s="109">
        <v>1</v>
      </c>
      <c r="G134" s="109">
        <v>1</v>
      </c>
      <c r="H134" s="109">
        <v>1</v>
      </c>
      <c r="I134" s="109">
        <v>1</v>
      </c>
      <c r="J134" s="109">
        <v>0</v>
      </c>
      <c r="K134" s="109">
        <v>0</v>
      </c>
      <c r="L134" s="109">
        <v>0</v>
      </c>
      <c r="M134" s="109">
        <v>0</v>
      </c>
      <c r="N134" s="109">
        <v>0</v>
      </c>
      <c r="O134" s="109">
        <v>0</v>
      </c>
      <c r="P134" s="109">
        <v>0</v>
      </c>
      <c r="Q134" s="109">
        <v>0</v>
      </c>
      <c r="R134" s="109">
        <v>0</v>
      </c>
      <c r="S134" s="109">
        <v>0</v>
      </c>
      <c r="T134" s="109">
        <v>0</v>
      </c>
      <c r="U134" s="109">
        <v>0</v>
      </c>
      <c r="V134" s="109">
        <v>0</v>
      </c>
      <c r="W134" s="109">
        <v>0</v>
      </c>
      <c r="X134" s="109">
        <v>0</v>
      </c>
      <c r="Y134" s="109">
        <v>0</v>
      </c>
      <c r="Z134" s="109">
        <v>0</v>
      </c>
      <c r="AA134" s="109">
        <v>0</v>
      </c>
      <c r="AB134" s="109">
        <v>0</v>
      </c>
      <c r="AC134" s="109">
        <v>0</v>
      </c>
      <c r="AD134" s="109">
        <v>0</v>
      </c>
      <c r="AE134" s="109">
        <v>0</v>
      </c>
      <c r="AF134" s="109">
        <v>0</v>
      </c>
      <c r="AG134" s="109">
        <v>0</v>
      </c>
      <c r="AH134" s="109">
        <v>0</v>
      </c>
      <c r="AI134" s="109">
        <v>0</v>
      </c>
      <c r="AJ134" s="109">
        <v>0</v>
      </c>
      <c r="AK134" s="116" t="s">
        <v>779</v>
      </c>
    </row>
    <row r="135" spans="1:37" ht="15" customHeight="1" x14ac:dyDescent="0.45">
      <c r="A135" s="28" t="s">
        <v>785</v>
      </c>
      <c r="B135" s="108" t="s">
        <v>660</v>
      </c>
      <c r="C135" s="109">
        <v>58</v>
      </c>
      <c r="D135" s="109">
        <v>57</v>
      </c>
      <c r="E135" s="109">
        <v>56</v>
      </c>
      <c r="F135" s="109">
        <v>55</v>
      </c>
      <c r="G135" s="109">
        <v>54</v>
      </c>
      <c r="H135" s="109">
        <v>52</v>
      </c>
      <c r="I135" s="109">
        <v>50</v>
      </c>
      <c r="J135" s="109">
        <v>48</v>
      </c>
      <c r="K135" s="109">
        <v>46</v>
      </c>
      <c r="L135" s="109">
        <v>44</v>
      </c>
      <c r="M135" s="109">
        <v>42</v>
      </c>
      <c r="N135" s="109">
        <v>39</v>
      </c>
      <c r="O135" s="109">
        <v>36</v>
      </c>
      <c r="P135" s="109">
        <v>33</v>
      </c>
      <c r="Q135" s="109">
        <v>30</v>
      </c>
      <c r="R135" s="109">
        <v>27</v>
      </c>
      <c r="S135" s="109">
        <v>24</v>
      </c>
      <c r="T135" s="109">
        <v>21</v>
      </c>
      <c r="U135" s="109">
        <v>18</v>
      </c>
      <c r="V135" s="109">
        <v>16</v>
      </c>
      <c r="W135" s="109">
        <v>14</v>
      </c>
      <c r="X135" s="109">
        <v>11</v>
      </c>
      <c r="Y135" s="109">
        <v>10</v>
      </c>
      <c r="Z135" s="109">
        <v>9</v>
      </c>
      <c r="AA135" s="109">
        <v>8</v>
      </c>
      <c r="AB135" s="109">
        <v>6</v>
      </c>
      <c r="AC135" s="109">
        <v>6</v>
      </c>
      <c r="AD135" s="109">
        <v>4</v>
      </c>
      <c r="AE135" s="109">
        <v>4</v>
      </c>
      <c r="AF135" s="109">
        <v>3</v>
      </c>
      <c r="AG135" s="109">
        <v>2</v>
      </c>
      <c r="AH135" s="109">
        <v>2</v>
      </c>
      <c r="AI135" s="109">
        <v>1</v>
      </c>
      <c r="AJ135" s="109">
        <v>1</v>
      </c>
      <c r="AK135" s="110">
        <v>-0.13600000000000001</v>
      </c>
    </row>
    <row r="136" spans="1:37" ht="15" customHeight="1" x14ac:dyDescent="0.45">
      <c r="A136" s="28" t="s">
        <v>786</v>
      </c>
      <c r="B136" s="108" t="s">
        <v>667</v>
      </c>
      <c r="C136" s="109">
        <v>65</v>
      </c>
      <c r="D136" s="109">
        <v>63</v>
      </c>
      <c r="E136" s="109">
        <v>61</v>
      </c>
      <c r="F136" s="109">
        <v>59</v>
      </c>
      <c r="G136" s="109">
        <v>58</v>
      </c>
      <c r="H136" s="109">
        <v>57</v>
      </c>
      <c r="I136" s="109">
        <v>55</v>
      </c>
      <c r="J136" s="109">
        <v>53</v>
      </c>
      <c r="K136" s="109">
        <v>50</v>
      </c>
      <c r="L136" s="109">
        <v>47</v>
      </c>
      <c r="M136" s="109">
        <v>43</v>
      </c>
      <c r="N136" s="109">
        <v>38</v>
      </c>
      <c r="O136" s="109">
        <v>33</v>
      </c>
      <c r="P136" s="109">
        <v>28</v>
      </c>
      <c r="Q136" s="109">
        <v>23</v>
      </c>
      <c r="R136" s="109">
        <v>19</v>
      </c>
      <c r="S136" s="109">
        <v>16</v>
      </c>
      <c r="T136" s="109">
        <v>14</v>
      </c>
      <c r="U136" s="109">
        <v>12</v>
      </c>
      <c r="V136" s="109">
        <v>10</v>
      </c>
      <c r="W136" s="109">
        <v>9</v>
      </c>
      <c r="X136" s="109">
        <v>7</v>
      </c>
      <c r="Y136" s="109">
        <v>6</v>
      </c>
      <c r="Z136" s="109">
        <v>4</v>
      </c>
      <c r="AA136" s="109">
        <v>2</v>
      </c>
      <c r="AB136" s="109">
        <v>1</v>
      </c>
      <c r="AC136" s="109">
        <v>1</v>
      </c>
      <c r="AD136" s="109">
        <v>0</v>
      </c>
      <c r="AE136" s="109">
        <v>0</v>
      </c>
      <c r="AF136" s="109">
        <v>0</v>
      </c>
      <c r="AG136" s="109">
        <v>0</v>
      </c>
      <c r="AH136" s="109">
        <v>0</v>
      </c>
      <c r="AI136" s="109">
        <v>0</v>
      </c>
      <c r="AJ136" s="109">
        <v>0</v>
      </c>
      <c r="AK136" s="116" t="s">
        <v>779</v>
      </c>
    </row>
    <row r="137" spans="1:37" ht="15" customHeight="1" x14ac:dyDescent="0.45">
      <c r="A137" s="28" t="s">
        <v>787</v>
      </c>
      <c r="B137" s="108" t="s">
        <v>656</v>
      </c>
      <c r="C137" s="109">
        <v>38</v>
      </c>
      <c r="D137" s="109">
        <v>37</v>
      </c>
      <c r="E137" s="109">
        <v>35</v>
      </c>
      <c r="F137" s="109">
        <v>34</v>
      </c>
      <c r="G137" s="109">
        <v>33</v>
      </c>
      <c r="H137" s="109">
        <v>32</v>
      </c>
      <c r="I137" s="109">
        <v>31</v>
      </c>
      <c r="J137" s="109">
        <v>29</v>
      </c>
      <c r="K137" s="109">
        <v>27</v>
      </c>
      <c r="L137" s="109">
        <v>25</v>
      </c>
      <c r="M137" s="109">
        <v>22</v>
      </c>
      <c r="N137" s="109">
        <v>18</v>
      </c>
      <c r="O137" s="109">
        <v>15</v>
      </c>
      <c r="P137" s="109">
        <v>10</v>
      </c>
      <c r="Q137" s="109">
        <v>7</v>
      </c>
      <c r="R137" s="109">
        <v>4</v>
      </c>
      <c r="S137" s="109">
        <v>3</v>
      </c>
      <c r="T137" s="109">
        <v>2</v>
      </c>
      <c r="U137" s="109">
        <v>2</v>
      </c>
      <c r="V137" s="109">
        <v>1</v>
      </c>
      <c r="W137" s="109">
        <v>1</v>
      </c>
      <c r="X137" s="109">
        <v>1</v>
      </c>
      <c r="Y137" s="109">
        <v>1</v>
      </c>
      <c r="Z137" s="109">
        <v>1</v>
      </c>
      <c r="AA137" s="109">
        <v>0</v>
      </c>
      <c r="AB137" s="109">
        <v>0</v>
      </c>
      <c r="AC137" s="109">
        <v>0</v>
      </c>
      <c r="AD137" s="109">
        <v>0</v>
      </c>
      <c r="AE137" s="109">
        <v>0</v>
      </c>
      <c r="AF137" s="109">
        <v>0</v>
      </c>
      <c r="AG137" s="109">
        <v>0</v>
      </c>
      <c r="AH137" s="109">
        <v>0</v>
      </c>
      <c r="AI137" s="109">
        <v>0</v>
      </c>
      <c r="AJ137" s="109">
        <v>0</v>
      </c>
      <c r="AK137" s="116" t="s">
        <v>779</v>
      </c>
    </row>
    <row r="138" spans="1:37" ht="15" customHeight="1" x14ac:dyDescent="0.45">
      <c r="A138" s="28" t="s">
        <v>788</v>
      </c>
      <c r="B138" s="108" t="s">
        <v>658</v>
      </c>
      <c r="C138" s="109">
        <v>2</v>
      </c>
      <c r="D138" s="109">
        <v>0</v>
      </c>
      <c r="E138" s="109">
        <v>0</v>
      </c>
      <c r="F138" s="109">
        <v>0</v>
      </c>
      <c r="G138" s="109">
        <v>0</v>
      </c>
      <c r="H138" s="109">
        <v>0</v>
      </c>
      <c r="I138" s="109">
        <v>0</v>
      </c>
      <c r="J138" s="109">
        <v>0</v>
      </c>
      <c r="K138" s="109">
        <v>0</v>
      </c>
      <c r="L138" s="109">
        <v>0</v>
      </c>
      <c r="M138" s="109">
        <v>0</v>
      </c>
      <c r="N138" s="109">
        <v>0</v>
      </c>
      <c r="O138" s="109">
        <v>0</v>
      </c>
      <c r="P138" s="109">
        <v>0</v>
      </c>
      <c r="Q138" s="109">
        <v>0</v>
      </c>
      <c r="R138" s="109">
        <v>0</v>
      </c>
      <c r="S138" s="109">
        <v>0</v>
      </c>
      <c r="T138" s="109">
        <v>0</v>
      </c>
      <c r="U138" s="109">
        <v>0</v>
      </c>
      <c r="V138" s="109">
        <v>0</v>
      </c>
      <c r="W138" s="109">
        <v>0</v>
      </c>
      <c r="X138" s="109">
        <v>0</v>
      </c>
      <c r="Y138" s="109">
        <v>0</v>
      </c>
      <c r="Z138" s="109">
        <v>0</v>
      </c>
      <c r="AA138" s="109">
        <v>0</v>
      </c>
      <c r="AB138" s="109">
        <v>0</v>
      </c>
      <c r="AC138" s="109">
        <v>0</v>
      </c>
      <c r="AD138" s="109">
        <v>0</v>
      </c>
      <c r="AE138" s="109">
        <v>0</v>
      </c>
      <c r="AF138" s="109">
        <v>0</v>
      </c>
      <c r="AG138" s="109">
        <v>0</v>
      </c>
      <c r="AH138" s="109">
        <v>0</v>
      </c>
      <c r="AI138" s="109">
        <v>0</v>
      </c>
      <c r="AJ138" s="109">
        <v>0</v>
      </c>
      <c r="AK138" s="116" t="s">
        <v>779</v>
      </c>
    </row>
    <row r="139" spans="1:37" ht="15" customHeight="1" x14ac:dyDescent="0.45">
      <c r="A139" s="28" t="s">
        <v>789</v>
      </c>
      <c r="B139" s="108" t="s">
        <v>660</v>
      </c>
      <c r="C139" s="109">
        <v>26</v>
      </c>
      <c r="D139" s="109">
        <v>26</v>
      </c>
      <c r="E139" s="109">
        <v>25</v>
      </c>
      <c r="F139" s="109">
        <v>25</v>
      </c>
      <c r="G139" s="109">
        <v>25</v>
      </c>
      <c r="H139" s="109">
        <v>25</v>
      </c>
      <c r="I139" s="109">
        <v>24</v>
      </c>
      <c r="J139" s="109">
        <v>24</v>
      </c>
      <c r="K139" s="109">
        <v>23</v>
      </c>
      <c r="L139" s="109">
        <v>22</v>
      </c>
      <c r="M139" s="109">
        <v>21</v>
      </c>
      <c r="N139" s="109">
        <v>20</v>
      </c>
      <c r="O139" s="109">
        <v>19</v>
      </c>
      <c r="P139" s="109">
        <v>17</v>
      </c>
      <c r="Q139" s="109">
        <v>16</v>
      </c>
      <c r="R139" s="109">
        <v>14</v>
      </c>
      <c r="S139" s="109">
        <v>13</v>
      </c>
      <c r="T139" s="109">
        <v>12</v>
      </c>
      <c r="U139" s="109">
        <v>10</v>
      </c>
      <c r="V139" s="109">
        <v>9</v>
      </c>
      <c r="W139" s="109">
        <v>8</v>
      </c>
      <c r="X139" s="109">
        <v>6</v>
      </c>
      <c r="Y139" s="109">
        <v>5</v>
      </c>
      <c r="Z139" s="109">
        <v>3</v>
      </c>
      <c r="AA139" s="109">
        <v>2</v>
      </c>
      <c r="AB139" s="109">
        <v>1</v>
      </c>
      <c r="AC139" s="109">
        <v>1</v>
      </c>
      <c r="AD139" s="109">
        <v>0</v>
      </c>
      <c r="AE139" s="109">
        <v>0</v>
      </c>
      <c r="AF139" s="109">
        <v>0</v>
      </c>
      <c r="AG139" s="109">
        <v>0</v>
      </c>
      <c r="AH139" s="109">
        <v>0</v>
      </c>
      <c r="AI139" s="109">
        <v>0</v>
      </c>
      <c r="AJ139" s="109">
        <v>0</v>
      </c>
      <c r="AK139" s="116" t="s">
        <v>779</v>
      </c>
    </row>
    <row r="140" spans="1:37" ht="15" customHeight="1" x14ac:dyDescent="0.45">
      <c r="A140" s="28" t="s">
        <v>790</v>
      </c>
      <c r="B140" s="108" t="s">
        <v>672</v>
      </c>
      <c r="C140" s="109">
        <v>140</v>
      </c>
      <c r="D140" s="109">
        <v>133</v>
      </c>
      <c r="E140" s="109">
        <v>128</v>
      </c>
      <c r="F140" s="109">
        <v>123</v>
      </c>
      <c r="G140" s="109">
        <v>118</v>
      </c>
      <c r="H140" s="109">
        <v>113</v>
      </c>
      <c r="I140" s="109">
        <v>106</v>
      </c>
      <c r="J140" s="109">
        <v>102</v>
      </c>
      <c r="K140" s="109">
        <v>99</v>
      </c>
      <c r="L140" s="109">
        <v>97</v>
      </c>
      <c r="M140" s="109">
        <v>95</v>
      </c>
      <c r="N140" s="109">
        <v>92</v>
      </c>
      <c r="O140" s="109">
        <v>89</v>
      </c>
      <c r="P140" s="109">
        <v>86</v>
      </c>
      <c r="Q140" s="109">
        <v>83</v>
      </c>
      <c r="R140" s="109">
        <v>80</v>
      </c>
      <c r="S140" s="109">
        <v>77</v>
      </c>
      <c r="T140" s="109">
        <v>74</v>
      </c>
      <c r="U140" s="109">
        <v>70</v>
      </c>
      <c r="V140" s="109">
        <v>67</v>
      </c>
      <c r="W140" s="109">
        <v>65</v>
      </c>
      <c r="X140" s="109">
        <v>60</v>
      </c>
      <c r="Y140" s="109">
        <v>58</v>
      </c>
      <c r="Z140" s="109">
        <v>52</v>
      </c>
      <c r="AA140" s="109">
        <v>45</v>
      </c>
      <c r="AB140" s="109">
        <v>37</v>
      </c>
      <c r="AC140" s="109">
        <v>34</v>
      </c>
      <c r="AD140" s="109">
        <v>25</v>
      </c>
      <c r="AE140" s="109">
        <v>23</v>
      </c>
      <c r="AF140" s="109">
        <v>23</v>
      </c>
      <c r="AG140" s="109">
        <v>19</v>
      </c>
      <c r="AH140" s="109">
        <v>17</v>
      </c>
      <c r="AI140" s="109">
        <v>15</v>
      </c>
      <c r="AJ140" s="109">
        <v>13</v>
      </c>
      <c r="AK140" s="110">
        <v>-7.0000000000000007E-2</v>
      </c>
    </row>
    <row r="141" spans="1:37" ht="15" customHeight="1" x14ac:dyDescent="0.45">
      <c r="A141" s="28" t="s">
        <v>791</v>
      </c>
      <c r="B141" s="108" t="s">
        <v>656</v>
      </c>
      <c r="C141" s="109">
        <v>55</v>
      </c>
      <c r="D141" s="109">
        <v>50</v>
      </c>
      <c r="E141" s="109">
        <v>46</v>
      </c>
      <c r="F141" s="109">
        <v>41</v>
      </c>
      <c r="G141" s="109">
        <v>37</v>
      </c>
      <c r="H141" s="109">
        <v>32</v>
      </c>
      <c r="I141" s="109">
        <v>27</v>
      </c>
      <c r="J141" s="109">
        <v>24</v>
      </c>
      <c r="K141" s="109">
        <v>21</v>
      </c>
      <c r="L141" s="109">
        <v>20</v>
      </c>
      <c r="M141" s="109">
        <v>19</v>
      </c>
      <c r="N141" s="109">
        <v>17</v>
      </c>
      <c r="O141" s="109">
        <v>16</v>
      </c>
      <c r="P141" s="109">
        <v>14</v>
      </c>
      <c r="Q141" s="109">
        <v>13</v>
      </c>
      <c r="R141" s="109">
        <v>13</v>
      </c>
      <c r="S141" s="109">
        <v>13</v>
      </c>
      <c r="T141" s="109">
        <v>12</v>
      </c>
      <c r="U141" s="109">
        <v>12</v>
      </c>
      <c r="V141" s="109">
        <v>12</v>
      </c>
      <c r="W141" s="109">
        <v>12</v>
      </c>
      <c r="X141" s="109">
        <v>12</v>
      </c>
      <c r="Y141" s="109">
        <v>12</v>
      </c>
      <c r="Z141" s="109">
        <v>11</v>
      </c>
      <c r="AA141" s="109">
        <v>11</v>
      </c>
      <c r="AB141" s="109">
        <v>8</v>
      </c>
      <c r="AC141" s="109">
        <v>7</v>
      </c>
      <c r="AD141" s="109">
        <v>4</v>
      </c>
      <c r="AE141" s="109">
        <v>4</v>
      </c>
      <c r="AF141" s="109">
        <v>4</v>
      </c>
      <c r="AG141" s="109">
        <v>4</v>
      </c>
      <c r="AH141" s="109">
        <v>4</v>
      </c>
      <c r="AI141" s="109">
        <v>3</v>
      </c>
      <c r="AJ141" s="109">
        <v>1</v>
      </c>
      <c r="AK141" s="110">
        <v>-0.115</v>
      </c>
    </row>
    <row r="142" spans="1:37" ht="15" customHeight="1" x14ac:dyDescent="0.45">
      <c r="A142" s="28" t="s">
        <v>792</v>
      </c>
      <c r="B142" s="108" t="s">
        <v>658</v>
      </c>
      <c r="C142" s="109">
        <v>13</v>
      </c>
      <c r="D142" s="109">
        <v>12</v>
      </c>
      <c r="E142" s="109">
        <v>11</v>
      </c>
      <c r="F142" s="109">
        <v>11</v>
      </c>
      <c r="G142" s="109">
        <v>11</v>
      </c>
      <c r="H142" s="109">
        <v>10</v>
      </c>
      <c r="I142" s="109">
        <v>10</v>
      </c>
      <c r="J142" s="109">
        <v>10</v>
      </c>
      <c r="K142" s="109">
        <v>10</v>
      </c>
      <c r="L142" s="109">
        <v>9</v>
      </c>
      <c r="M142" s="109">
        <v>9</v>
      </c>
      <c r="N142" s="109">
        <v>9</v>
      </c>
      <c r="O142" s="109">
        <v>9</v>
      </c>
      <c r="P142" s="109">
        <v>8</v>
      </c>
      <c r="Q142" s="109">
        <v>8</v>
      </c>
      <c r="R142" s="109">
        <v>7</v>
      </c>
      <c r="S142" s="109">
        <v>6</v>
      </c>
      <c r="T142" s="109">
        <v>6</v>
      </c>
      <c r="U142" s="109">
        <v>6</v>
      </c>
      <c r="V142" s="109">
        <v>6</v>
      </c>
      <c r="W142" s="109">
        <v>5</v>
      </c>
      <c r="X142" s="109">
        <v>5</v>
      </c>
      <c r="Y142" s="109">
        <v>5</v>
      </c>
      <c r="Z142" s="109">
        <v>4</v>
      </c>
      <c r="AA142" s="109">
        <v>3</v>
      </c>
      <c r="AB142" s="109">
        <v>1</v>
      </c>
      <c r="AC142" s="109">
        <v>0</v>
      </c>
      <c r="AD142" s="109">
        <v>0</v>
      </c>
      <c r="AE142" s="109">
        <v>0</v>
      </c>
      <c r="AF142" s="109">
        <v>0</v>
      </c>
      <c r="AG142" s="109">
        <v>0</v>
      </c>
      <c r="AH142" s="109">
        <v>0</v>
      </c>
      <c r="AI142" s="109">
        <v>0</v>
      </c>
      <c r="AJ142" s="109">
        <v>0</v>
      </c>
      <c r="AK142" s="110">
        <v>-0.20899999999999999</v>
      </c>
    </row>
    <row r="143" spans="1:37" ht="15" customHeight="1" x14ac:dyDescent="0.45">
      <c r="A143" s="28" t="s">
        <v>793</v>
      </c>
      <c r="B143" s="108" t="s">
        <v>660</v>
      </c>
      <c r="C143" s="109">
        <v>72</v>
      </c>
      <c r="D143" s="109">
        <v>72</v>
      </c>
      <c r="E143" s="109">
        <v>71</v>
      </c>
      <c r="F143" s="109">
        <v>71</v>
      </c>
      <c r="G143" s="109">
        <v>70</v>
      </c>
      <c r="H143" s="109">
        <v>70</v>
      </c>
      <c r="I143" s="109">
        <v>69</v>
      </c>
      <c r="J143" s="109">
        <v>69</v>
      </c>
      <c r="K143" s="109">
        <v>68</v>
      </c>
      <c r="L143" s="109">
        <v>67</v>
      </c>
      <c r="M143" s="109">
        <v>67</v>
      </c>
      <c r="N143" s="109">
        <v>66</v>
      </c>
      <c r="O143" s="109">
        <v>65</v>
      </c>
      <c r="P143" s="109">
        <v>63</v>
      </c>
      <c r="Q143" s="109">
        <v>62</v>
      </c>
      <c r="R143" s="109">
        <v>60</v>
      </c>
      <c r="S143" s="109">
        <v>58</v>
      </c>
      <c r="T143" s="109">
        <v>56</v>
      </c>
      <c r="U143" s="109">
        <v>53</v>
      </c>
      <c r="V143" s="109">
        <v>49</v>
      </c>
      <c r="W143" s="109">
        <v>47</v>
      </c>
      <c r="X143" s="109">
        <v>43</v>
      </c>
      <c r="Y143" s="109">
        <v>41</v>
      </c>
      <c r="Z143" s="109">
        <v>36</v>
      </c>
      <c r="AA143" s="109">
        <v>31</v>
      </c>
      <c r="AB143" s="109">
        <v>28</v>
      </c>
      <c r="AC143" s="109">
        <v>27</v>
      </c>
      <c r="AD143" s="109">
        <v>21</v>
      </c>
      <c r="AE143" s="109">
        <v>19</v>
      </c>
      <c r="AF143" s="109">
        <v>19</v>
      </c>
      <c r="AG143" s="109">
        <v>15</v>
      </c>
      <c r="AH143" s="109">
        <v>13</v>
      </c>
      <c r="AI143" s="109">
        <v>12</v>
      </c>
      <c r="AJ143" s="109">
        <v>12</v>
      </c>
      <c r="AK143" s="110">
        <v>-5.3999999999999999E-2</v>
      </c>
    </row>
    <row r="144" spans="1:37" ht="15" customHeight="1" x14ac:dyDescent="0.45">
      <c r="A144" s="28" t="s">
        <v>794</v>
      </c>
      <c r="B144" s="108" t="s">
        <v>677</v>
      </c>
      <c r="C144" s="109">
        <v>392</v>
      </c>
      <c r="D144" s="109">
        <v>381</v>
      </c>
      <c r="E144" s="109">
        <v>370</v>
      </c>
      <c r="F144" s="109">
        <v>357</v>
      </c>
      <c r="G144" s="109">
        <v>342</v>
      </c>
      <c r="H144" s="109">
        <v>324</v>
      </c>
      <c r="I144" s="109">
        <v>306</v>
      </c>
      <c r="J144" s="109">
        <v>288</v>
      </c>
      <c r="K144" s="109">
        <v>273</v>
      </c>
      <c r="L144" s="109">
        <v>254</v>
      </c>
      <c r="M144" s="109">
        <v>234</v>
      </c>
      <c r="N144" s="109">
        <v>215</v>
      </c>
      <c r="O144" s="109">
        <v>194</v>
      </c>
      <c r="P144" s="109">
        <v>175</v>
      </c>
      <c r="Q144" s="109">
        <v>161</v>
      </c>
      <c r="R144" s="109">
        <v>137</v>
      </c>
      <c r="S144" s="109">
        <v>115</v>
      </c>
      <c r="T144" s="109">
        <v>97</v>
      </c>
      <c r="U144" s="109">
        <v>83</v>
      </c>
      <c r="V144" s="109">
        <v>69</v>
      </c>
      <c r="W144" s="109">
        <v>57</v>
      </c>
      <c r="X144" s="109">
        <v>49</v>
      </c>
      <c r="Y144" s="109">
        <v>42</v>
      </c>
      <c r="Z144" s="109">
        <v>39</v>
      </c>
      <c r="AA144" s="109">
        <v>32</v>
      </c>
      <c r="AB144" s="109">
        <v>23</v>
      </c>
      <c r="AC144" s="109">
        <v>15</v>
      </c>
      <c r="AD144" s="109">
        <v>13</v>
      </c>
      <c r="AE144" s="109">
        <v>13</v>
      </c>
      <c r="AF144" s="109">
        <v>10</v>
      </c>
      <c r="AG144" s="109">
        <v>6</v>
      </c>
      <c r="AH144" s="109">
        <v>6</v>
      </c>
      <c r="AI144" s="109">
        <v>6</v>
      </c>
      <c r="AJ144" s="109">
        <v>5</v>
      </c>
      <c r="AK144" s="110">
        <v>-0.127</v>
      </c>
    </row>
    <row r="145" spans="1:37" ht="15" customHeight="1" x14ac:dyDescent="0.45">
      <c r="A145" s="28" t="s">
        <v>795</v>
      </c>
      <c r="B145" s="108" t="s">
        <v>656</v>
      </c>
      <c r="C145" s="109">
        <v>127</v>
      </c>
      <c r="D145" s="109">
        <v>125</v>
      </c>
      <c r="E145" s="109">
        <v>121</v>
      </c>
      <c r="F145" s="109">
        <v>117</v>
      </c>
      <c r="G145" s="109">
        <v>112</v>
      </c>
      <c r="H145" s="109">
        <v>106</v>
      </c>
      <c r="I145" s="109">
        <v>101</v>
      </c>
      <c r="J145" s="109">
        <v>99</v>
      </c>
      <c r="K145" s="109">
        <v>96</v>
      </c>
      <c r="L145" s="109">
        <v>89</v>
      </c>
      <c r="M145" s="109">
        <v>83</v>
      </c>
      <c r="N145" s="109">
        <v>77</v>
      </c>
      <c r="O145" s="109">
        <v>67</v>
      </c>
      <c r="P145" s="109">
        <v>61</v>
      </c>
      <c r="Q145" s="109">
        <v>58</v>
      </c>
      <c r="R145" s="109">
        <v>51</v>
      </c>
      <c r="S145" s="109">
        <v>48</v>
      </c>
      <c r="T145" s="109">
        <v>47</v>
      </c>
      <c r="U145" s="109">
        <v>47</v>
      </c>
      <c r="V145" s="109">
        <v>47</v>
      </c>
      <c r="W145" s="109">
        <v>41</v>
      </c>
      <c r="X145" s="109">
        <v>40</v>
      </c>
      <c r="Y145" s="109">
        <v>37</v>
      </c>
      <c r="Z145" s="109">
        <v>34</v>
      </c>
      <c r="AA145" s="109">
        <v>28</v>
      </c>
      <c r="AB145" s="109">
        <v>21</v>
      </c>
      <c r="AC145" s="109">
        <v>15</v>
      </c>
      <c r="AD145" s="109">
        <v>13</v>
      </c>
      <c r="AE145" s="109">
        <v>13</v>
      </c>
      <c r="AF145" s="109">
        <v>10</v>
      </c>
      <c r="AG145" s="109">
        <v>6</v>
      </c>
      <c r="AH145" s="109">
        <v>6</v>
      </c>
      <c r="AI145" s="109">
        <v>6</v>
      </c>
      <c r="AJ145" s="109">
        <v>5</v>
      </c>
      <c r="AK145" s="110">
        <v>-9.6000000000000002E-2</v>
      </c>
    </row>
    <row r="146" spans="1:37" ht="15" customHeight="1" x14ac:dyDescent="0.45">
      <c r="A146" s="28" t="s">
        <v>796</v>
      </c>
      <c r="B146" s="108" t="s">
        <v>658</v>
      </c>
      <c r="C146" s="109">
        <v>95</v>
      </c>
      <c r="D146" s="109">
        <v>92</v>
      </c>
      <c r="E146" s="109">
        <v>90</v>
      </c>
      <c r="F146" s="109">
        <v>87</v>
      </c>
      <c r="G146" s="109">
        <v>84</v>
      </c>
      <c r="H146" s="109">
        <v>80</v>
      </c>
      <c r="I146" s="109">
        <v>75</v>
      </c>
      <c r="J146" s="109">
        <v>69</v>
      </c>
      <c r="K146" s="109">
        <v>65</v>
      </c>
      <c r="L146" s="109">
        <v>64</v>
      </c>
      <c r="M146" s="109">
        <v>61</v>
      </c>
      <c r="N146" s="109">
        <v>59</v>
      </c>
      <c r="O146" s="109">
        <v>57</v>
      </c>
      <c r="P146" s="109">
        <v>53</v>
      </c>
      <c r="Q146" s="109">
        <v>52</v>
      </c>
      <c r="R146" s="109">
        <v>45</v>
      </c>
      <c r="S146" s="109">
        <v>34</v>
      </c>
      <c r="T146" s="109">
        <v>24</v>
      </c>
      <c r="U146" s="109">
        <v>17</v>
      </c>
      <c r="V146" s="109">
        <v>7</v>
      </c>
      <c r="W146" s="109">
        <v>7</v>
      </c>
      <c r="X146" s="109">
        <v>3</v>
      </c>
      <c r="Y146" s="109">
        <v>0</v>
      </c>
      <c r="Z146" s="109">
        <v>0</v>
      </c>
      <c r="AA146" s="109">
        <v>0</v>
      </c>
      <c r="AB146" s="109">
        <v>0</v>
      </c>
      <c r="AC146" s="109">
        <v>0</v>
      </c>
      <c r="AD146" s="109">
        <v>0</v>
      </c>
      <c r="AE146" s="109">
        <v>0</v>
      </c>
      <c r="AF146" s="109">
        <v>0</v>
      </c>
      <c r="AG146" s="109">
        <v>0</v>
      </c>
      <c r="AH146" s="109">
        <v>0</v>
      </c>
      <c r="AI146" s="109">
        <v>0</v>
      </c>
      <c r="AJ146" s="109">
        <v>0</v>
      </c>
      <c r="AK146" s="116" t="s">
        <v>779</v>
      </c>
    </row>
    <row r="147" spans="1:37" ht="15" customHeight="1" x14ac:dyDescent="0.45">
      <c r="A147" s="28" t="s">
        <v>797</v>
      </c>
      <c r="B147" s="108" t="s">
        <v>660</v>
      </c>
      <c r="C147" s="109">
        <v>170</v>
      </c>
      <c r="D147" s="109">
        <v>165</v>
      </c>
      <c r="E147" s="109">
        <v>160</v>
      </c>
      <c r="F147" s="109">
        <v>154</v>
      </c>
      <c r="G147" s="109">
        <v>147</v>
      </c>
      <c r="H147" s="109">
        <v>139</v>
      </c>
      <c r="I147" s="109">
        <v>129</v>
      </c>
      <c r="J147" s="109">
        <v>120</v>
      </c>
      <c r="K147" s="109">
        <v>111</v>
      </c>
      <c r="L147" s="109">
        <v>100</v>
      </c>
      <c r="M147" s="109">
        <v>89</v>
      </c>
      <c r="N147" s="109">
        <v>79</v>
      </c>
      <c r="O147" s="109">
        <v>70</v>
      </c>
      <c r="P147" s="109">
        <v>61</v>
      </c>
      <c r="Q147" s="109">
        <v>51</v>
      </c>
      <c r="R147" s="109">
        <v>41</v>
      </c>
      <c r="S147" s="109">
        <v>33</v>
      </c>
      <c r="T147" s="109">
        <v>26</v>
      </c>
      <c r="U147" s="109">
        <v>20</v>
      </c>
      <c r="V147" s="109">
        <v>14</v>
      </c>
      <c r="W147" s="109">
        <v>9</v>
      </c>
      <c r="X147" s="109">
        <v>6</v>
      </c>
      <c r="Y147" s="109">
        <v>5</v>
      </c>
      <c r="Z147" s="109">
        <v>5</v>
      </c>
      <c r="AA147" s="109">
        <v>3</v>
      </c>
      <c r="AB147" s="109">
        <v>2</v>
      </c>
      <c r="AC147" s="109">
        <v>0</v>
      </c>
      <c r="AD147" s="109">
        <v>0</v>
      </c>
      <c r="AE147" s="109">
        <v>0</v>
      </c>
      <c r="AF147" s="109">
        <v>0</v>
      </c>
      <c r="AG147" s="109">
        <v>0</v>
      </c>
      <c r="AH147" s="109">
        <v>0</v>
      </c>
      <c r="AI147" s="109">
        <v>0</v>
      </c>
      <c r="AJ147" s="109">
        <v>0</v>
      </c>
      <c r="AK147" s="116" t="s">
        <v>779</v>
      </c>
    </row>
    <row r="148" spans="1:37" ht="15" customHeight="1" x14ac:dyDescent="0.45">
      <c r="A148" s="28" t="s">
        <v>798</v>
      </c>
      <c r="B148" s="108" t="s">
        <v>682</v>
      </c>
      <c r="C148" s="109">
        <v>174</v>
      </c>
      <c r="D148" s="109">
        <v>159</v>
      </c>
      <c r="E148" s="109">
        <v>142</v>
      </c>
      <c r="F148" s="109">
        <v>122</v>
      </c>
      <c r="G148" s="109">
        <v>99</v>
      </c>
      <c r="H148" s="109">
        <v>79</v>
      </c>
      <c r="I148" s="109">
        <v>70</v>
      </c>
      <c r="J148" s="109">
        <v>61</v>
      </c>
      <c r="K148" s="109">
        <v>53</v>
      </c>
      <c r="L148" s="109">
        <v>46</v>
      </c>
      <c r="M148" s="109">
        <v>39</v>
      </c>
      <c r="N148" s="109">
        <v>32</v>
      </c>
      <c r="O148" s="109">
        <v>23</v>
      </c>
      <c r="P148" s="109">
        <v>15</v>
      </c>
      <c r="Q148" s="109">
        <v>11</v>
      </c>
      <c r="R148" s="109">
        <v>10</v>
      </c>
      <c r="S148" s="109">
        <v>8</v>
      </c>
      <c r="T148" s="109">
        <v>8</v>
      </c>
      <c r="U148" s="109">
        <v>7</v>
      </c>
      <c r="V148" s="109">
        <v>6</v>
      </c>
      <c r="W148" s="109">
        <v>4</v>
      </c>
      <c r="X148" s="109">
        <v>4</v>
      </c>
      <c r="Y148" s="109">
        <v>4</v>
      </c>
      <c r="Z148" s="109">
        <v>3</v>
      </c>
      <c r="AA148" s="109">
        <v>3</v>
      </c>
      <c r="AB148" s="109">
        <v>3</v>
      </c>
      <c r="AC148" s="109">
        <v>2</v>
      </c>
      <c r="AD148" s="109">
        <v>1</v>
      </c>
      <c r="AE148" s="109">
        <v>0</v>
      </c>
      <c r="AF148" s="109">
        <v>0</v>
      </c>
      <c r="AG148" s="109">
        <v>0</v>
      </c>
      <c r="AH148" s="109">
        <v>0</v>
      </c>
      <c r="AI148" s="109">
        <v>0</v>
      </c>
      <c r="AJ148" s="109">
        <v>0</v>
      </c>
      <c r="AK148" s="116" t="s">
        <v>779</v>
      </c>
    </row>
    <row r="149" spans="1:37" ht="15" customHeight="1" x14ac:dyDescent="0.45">
      <c r="A149" s="28" t="s">
        <v>799</v>
      </c>
      <c r="B149" s="108" t="s">
        <v>656</v>
      </c>
      <c r="C149" s="109">
        <v>81</v>
      </c>
      <c r="D149" s="109">
        <v>68</v>
      </c>
      <c r="E149" s="109">
        <v>54</v>
      </c>
      <c r="F149" s="109">
        <v>38</v>
      </c>
      <c r="G149" s="109">
        <v>21</v>
      </c>
      <c r="H149" s="109">
        <v>6</v>
      </c>
      <c r="I149" s="109">
        <v>3</v>
      </c>
      <c r="J149" s="109">
        <v>2</v>
      </c>
      <c r="K149" s="109">
        <v>1</v>
      </c>
      <c r="L149" s="109">
        <v>1</v>
      </c>
      <c r="M149" s="109">
        <v>0</v>
      </c>
      <c r="N149" s="109">
        <v>0</v>
      </c>
      <c r="O149" s="109">
        <v>0</v>
      </c>
      <c r="P149" s="109">
        <v>0</v>
      </c>
      <c r="Q149" s="109">
        <v>0</v>
      </c>
      <c r="R149" s="109">
        <v>0</v>
      </c>
      <c r="S149" s="109">
        <v>0</v>
      </c>
      <c r="T149" s="109">
        <v>0</v>
      </c>
      <c r="U149" s="109">
        <v>0</v>
      </c>
      <c r="V149" s="109">
        <v>0</v>
      </c>
      <c r="W149" s="109">
        <v>0</v>
      </c>
      <c r="X149" s="109">
        <v>0</v>
      </c>
      <c r="Y149" s="109">
        <v>0</v>
      </c>
      <c r="Z149" s="109">
        <v>0</v>
      </c>
      <c r="AA149" s="109">
        <v>0</v>
      </c>
      <c r="AB149" s="109">
        <v>0</v>
      </c>
      <c r="AC149" s="109">
        <v>0</v>
      </c>
      <c r="AD149" s="109">
        <v>0</v>
      </c>
      <c r="AE149" s="109">
        <v>0</v>
      </c>
      <c r="AF149" s="109">
        <v>0</v>
      </c>
      <c r="AG149" s="109">
        <v>0</v>
      </c>
      <c r="AH149" s="109">
        <v>0</v>
      </c>
      <c r="AI149" s="109">
        <v>0</v>
      </c>
      <c r="AJ149" s="109">
        <v>0</v>
      </c>
      <c r="AK149" s="116" t="s">
        <v>779</v>
      </c>
    </row>
    <row r="150" spans="1:37" ht="15" customHeight="1" x14ac:dyDescent="0.45">
      <c r="A150" s="28" t="s">
        <v>800</v>
      </c>
      <c r="B150" s="108" t="s">
        <v>658</v>
      </c>
      <c r="C150" s="109">
        <v>24</v>
      </c>
      <c r="D150" s="109">
        <v>23</v>
      </c>
      <c r="E150" s="109">
        <v>21</v>
      </c>
      <c r="F150" s="109">
        <v>20</v>
      </c>
      <c r="G150" s="109">
        <v>19</v>
      </c>
      <c r="H150" s="109">
        <v>18</v>
      </c>
      <c r="I150" s="109">
        <v>17</v>
      </c>
      <c r="J150" s="109">
        <v>15</v>
      </c>
      <c r="K150" s="109">
        <v>14</v>
      </c>
      <c r="L150" s="109">
        <v>12</v>
      </c>
      <c r="M150" s="109">
        <v>11</v>
      </c>
      <c r="N150" s="109">
        <v>10</v>
      </c>
      <c r="O150" s="109">
        <v>8</v>
      </c>
      <c r="P150" s="109">
        <v>7</v>
      </c>
      <c r="Q150" s="109">
        <v>6</v>
      </c>
      <c r="R150" s="109">
        <v>6</v>
      </c>
      <c r="S150" s="109">
        <v>5</v>
      </c>
      <c r="T150" s="109">
        <v>5</v>
      </c>
      <c r="U150" s="109">
        <v>5</v>
      </c>
      <c r="V150" s="109">
        <v>5</v>
      </c>
      <c r="W150" s="109">
        <v>4</v>
      </c>
      <c r="X150" s="109">
        <v>4</v>
      </c>
      <c r="Y150" s="109">
        <v>4</v>
      </c>
      <c r="Z150" s="109">
        <v>3</v>
      </c>
      <c r="AA150" s="109">
        <v>3</v>
      </c>
      <c r="AB150" s="109">
        <v>3</v>
      </c>
      <c r="AC150" s="109">
        <v>2</v>
      </c>
      <c r="AD150" s="109">
        <v>1</v>
      </c>
      <c r="AE150" s="109">
        <v>0</v>
      </c>
      <c r="AF150" s="109">
        <v>0</v>
      </c>
      <c r="AG150" s="109">
        <v>0</v>
      </c>
      <c r="AH150" s="109">
        <v>0</v>
      </c>
      <c r="AI150" s="109">
        <v>0</v>
      </c>
      <c r="AJ150" s="109">
        <v>0</v>
      </c>
      <c r="AK150" s="116" t="s">
        <v>779</v>
      </c>
    </row>
    <row r="151" spans="1:37" ht="15" customHeight="1" x14ac:dyDescent="0.45">
      <c r="A151" s="28" t="s">
        <v>801</v>
      </c>
      <c r="B151" s="108" t="s">
        <v>660</v>
      </c>
      <c r="C151" s="109">
        <v>70</v>
      </c>
      <c r="D151" s="109">
        <v>69</v>
      </c>
      <c r="E151" s="109">
        <v>67</v>
      </c>
      <c r="F151" s="109">
        <v>63</v>
      </c>
      <c r="G151" s="109">
        <v>60</v>
      </c>
      <c r="H151" s="109">
        <v>55</v>
      </c>
      <c r="I151" s="109">
        <v>50</v>
      </c>
      <c r="J151" s="109">
        <v>44</v>
      </c>
      <c r="K151" s="109">
        <v>39</v>
      </c>
      <c r="L151" s="109">
        <v>33</v>
      </c>
      <c r="M151" s="109">
        <v>28</v>
      </c>
      <c r="N151" s="109">
        <v>21</v>
      </c>
      <c r="O151" s="109">
        <v>15</v>
      </c>
      <c r="P151" s="109">
        <v>7</v>
      </c>
      <c r="Q151" s="109">
        <v>5</v>
      </c>
      <c r="R151" s="109">
        <v>4</v>
      </c>
      <c r="S151" s="109">
        <v>3</v>
      </c>
      <c r="T151" s="109">
        <v>3</v>
      </c>
      <c r="U151" s="109">
        <v>2</v>
      </c>
      <c r="V151" s="109">
        <v>2</v>
      </c>
      <c r="W151" s="109">
        <v>0</v>
      </c>
      <c r="X151" s="109">
        <v>0</v>
      </c>
      <c r="Y151" s="109">
        <v>0</v>
      </c>
      <c r="Z151" s="109">
        <v>0</v>
      </c>
      <c r="AA151" s="109">
        <v>0</v>
      </c>
      <c r="AB151" s="109">
        <v>0</v>
      </c>
      <c r="AC151" s="109">
        <v>0</v>
      </c>
      <c r="AD151" s="109">
        <v>0</v>
      </c>
      <c r="AE151" s="109">
        <v>0</v>
      </c>
      <c r="AF151" s="109">
        <v>0</v>
      </c>
      <c r="AG151" s="109">
        <v>0</v>
      </c>
      <c r="AH151" s="109">
        <v>0</v>
      </c>
      <c r="AI151" s="109">
        <v>0</v>
      </c>
      <c r="AJ151" s="109">
        <v>0</v>
      </c>
      <c r="AK151" s="116" t="s">
        <v>779</v>
      </c>
    </row>
    <row r="152" spans="1:37" ht="15" customHeight="1" x14ac:dyDescent="0.45">
      <c r="A152" s="28" t="s">
        <v>802</v>
      </c>
      <c r="B152" s="108" t="s">
        <v>687</v>
      </c>
      <c r="C152" s="109">
        <v>115</v>
      </c>
      <c r="D152" s="109">
        <v>110</v>
      </c>
      <c r="E152" s="109">
        <v>104</v>
      </c>
      <c r="F152" s="109">
        <v>99</v>
      </c>
      <c r="G152" s="109">
        <v>96</v>
      </c>
      <c r="H152" s="109">
        <v>90</v>
      </c>
      <c r="I152" s="109">
        <v>84</v>
      </c>
      <c r="J152" s="109">
        <v>79</v>
      </c>
      <c r="K152" s="109">
        <v>70</v>
      </c>
      <c r="L152" s="109">
        <v>65</v>
      </c>
      <c r="M152" s="109">
        <v>61</v>
      </c>
      <c r="N152" s="109">
        <v>58</v>
      </c>
      <c r="O152" s="109">
        <v>53</v>
      </c>
      <c r="P152" s="109">
        <v>50</v>
      </c>
      <c r="Q152" s="109">
        <v>46</v>
      </c>
      <c r="R152" s="109">
        <v>43</v>
      </c>
      <c r="S152" s="109">
        <v>40</v>
      </c>
      <c r="T152" s="109">
        <v>36</v>
      </c>
      <c r="U152" s="109">
        <v>32</v>
      </c>
      <c r="V152" s="109">
        <v>27</v>
      </c>
      <c r="W152" s="109">
        <v>22</v>
      </c>
      <c r="X152" s="109">
        <v>18</v>
      </c>
      <c r="Y152" s="109">
        <v>15</v>
      </c>
      <c r="Z152" s="109">
        <v>14</v>
      </c>
      <c r="AA152" s="109">
        <v>13</v>
      </c>
      <c r="AB152" s="109">
        <v>12</v>
      </c>
      <c r="AC152" s="109">
        <v>11</v>
      </c>
      <c r="AD152" s="109">
        <v>10</v>
      </c>
      <c r="AE152" s="109">
        <v>10</v>
      </c>
      <c r="AF152" s="109">
        <v>9</v>
      </c>
      <c r="AG152" s="109">
        <v>9</v>
      </c>
      <c r="AH152" s="109">
        <v>8</v>
      </c>
      <c r="AI152" s="109">
        <v>7</v>
      </c>
      <c r="AJ152" s="109">
        <v>7</v>
      </c>
      <c r="AK152" s="110">
        <v>-8.1000000000000003E-2</v>
      </c>
    </row>
    <row r="153" spans="1:37" ht="15" customHeight="1" x14ac:dyDescent="0.45">
      <c r="A153" s="28" t="s">
        <v>803</v>
      </c>
      <c r="B153" s="108" t="s">
        <v>656</v>
      </c>
      <c r="C153" s="109">
        <v>59</v>
      </c>
      <c r="D153" s="109">
        <v>58</v>
      </c>
      <c r="E153" s="109">
        <v>56</v>
      </c>
      <c r="F153" s="109">
        <v>54</v>
      </c>
      <c r="G153" s="109">
        <v>52</v>
      </c>
      <c r="H153" s="109">
        <v>49</v>
      </c>
      <c r="I153" s="109">
        <v>47</v>
      </c>
      <c r="J153" s="109">
        <v>45</v>
      </c>
      <c r="K153" s="109">
        <v>42</v>
      </c>
      <c r="L153" s="109">
        <v>40</v>
      </c>
      <c r="M153" s="109">
        <v>38</v>
      </c>
      <c r="N153" s="109">
        <v>35</v>
      </c>
      <c r="O153" s="109">
        <v>33</v>
      </c>
      <c r="P153" s="109">
        <v>31</v>
      </c>
      <c r="Q153" s="109">
        <v>28</v>
      </c>
      <c r="R153" s="109">
        <v>26</v>
      </c>
      <c r="S153" s="109">
        <v>23</v>
      </c>
      <c r="T153" s="109">
        <v>20</v>
      </c>
      <c r="U153" s="109">
        <v>17</v>
      </c>
      <c r="V153" s="109">
        <v>13</v>
      </c>
      <c r="W153" s="109">
        <v>10</v>
      </c>
      <c r="X153" s="109">
        <v>6</v>
      </c>
      <c r="Y153" s="109">
        <v>5</v>
      </c>
      <c r="Z153" s="109">
        <v>4</v>
      </c>
      <c r="AA153" s="109">
        <v>4</v>
      </c>
      <c r="AB153" s="109">
        <v>4</v>
      </c>
      <c r="AC153" s="109">
        <v>4</v>
      </c>
      <c r="AD153" s="109">
        <v>3</v>
      </c>
      <c r="AE153" s="109">
        <v>3</v>
      </c>
      <c r="AF153" s="109">
        <v>3</v>
      </c>
      <c r="AG153" s="109">
        <v>3</v>
      </c>
      <c r="AH153" s="109">
        <v>3</v>
      </c>
      <c r="AI153" s="109">
        <v>3</v>
      </c>
      <c r="AJ153" s="109">
        <v>3</v>
      </c>
      <c r="AK153" s="110">
        <v>-8.7999999999999995E-2</v>
      </c>
    </row>
    <row r="154" spans="1:37" ht="15" customHeight="1" x14ac:dyDescent="0.45">
      <c r="A154" s="28" t="s">
        <v>804</v>
      </c>
      <c r="B154" s="108" t="s">
        <v>658</v>
      </c>
      <c r="C154" s="109">
        <v>37</v>
      </c>
      <c r="D154" s="109">
        <v>34</v>
      </c>
      <c r="E154" s="109">
        <v>31</v>
      </c>
      <c r="F154" s="109">
        <v>27</v>
      </c>
      <c r="G154" s="109">
        <v>26</v>
      </c>
      <c r="H154" s="109">
        <v>24</v>
      </c>
      <c r="I154" s="109">
        <v>20</v>
      </c>
      <c r="J154" s="109">
        <v>17</v>
      </c>
      <c r="K154" s="109">
        <v>11</v>
      </c>
      <c r="L154" s="109">
        <v>9</v>
      </c>
      <c r="M154" s="109">
        <v>8</v>
      </c>
      <c r="N154" s="109">
        <v>7</v>
      </c>
      <c r="O154" s="109">
        <v>4</v>
      </c>
      <c r="P154" s="109">
        <v>4</v>
      </c>
      <c r="Q154" s="109">
        <v>3</v>
      </c>
      <c r="R154" s="109">
        <v>3</v>
      </c>
      <c r="S154" s="109">
        <v>2</v>
      </c>
      <c r="T154" s="109">
        <v>2</v>
      </c>
      <c r="U154" s="109">
        <v>1</v>
      </c>
      <c r="V154" s="109">
        <v>1</v>
      </c>
      <c r="W154" s="109">
        <v>1</v>
      </c>
      <c r="X154" s="109">
        <v>1</v>
      </c>
      <c r="Y154" s="109">
        <v>1</v>
      </c>
      <c r="Z154" s="109">
        <v>0</v>
      </c>
      <c r="AA154" s="109">
        <v>0</v>
      </c>
      <c r="AB154" s="109">
        <v>0</v>
      </c>
      <c r="AC154" s="109">
        <v>0</v>
      </c>
      <c r="AD154" s="109">
        <v>0</v>
      </c>
      <c r="AE154" s="109">
        <v>0</v>
      </c>
      <c r="AF154" s="109">
        <v>0</v>
      </c>
      <c r="AG154" s="109">
        <v>0</v>
      </c>
      <c r="AH154" s="109">
        <v>0</v>
      </c>
      <c r="AI154" s="109">
        <v>0</v>
      </c>
      <c r="AJ154" s="109">
        <v>0</v>
      </c>
      <c r="AK154" s="110">
        <v>-0.23</v>
      </c>
    </row>
    <row r="155" spans="1:37" ht="15" customHeight="1" x14ac:dyDescent="0.45">
      <c r="A155" s="28" t="s">
        <v>805</v>
      </c>
      <c r="B155" s="108" t="s">
        <v>660</v>
      </c>
      <c r="C155" s="109">
        <v>18</v>
      </c>
      <c r="D155" s="109">
        <v>18</v>
      </c>
      <c r="E155" s="109">
        <v>18</v>
      </c>
      <c r="F155" s="109">
        <v>18</v>
      </c>
      <c r="G155" s="109">
        <v>17</v>
      </c>
      <c r="H155" s="109">
        <v>17</v>
      </c>
      <c r="I155" s="109">
        <v>17</v>
      </c>
      <c r="J155" s="109">
        <v>17</v>
      </c>
      <c r="K155" s="109">
        <v>17</v>
      </c>
      <c r="L155" s="109">
        <v>16</v>
      </c>
      <c r="M155" s="109">
        <v>16</v>
      </c>
      <c r="N155" s="109">
        <v>16</v>
      </c>
      <c r="O155" s="109">
        <v>15</v>
      </c>
      <c r="P155" s="109">
        <v>15</v>
      </c>
      <c r="Q155" s="109">
        <v>15</v>
      </c>
      <c r="R155" s="109">
        <v>14</v>
      </c>
      <c r="S155" s="109">
        <v>14</v>
      </c>
      <c r="T155" s="109">
        <v>14</v>
      </c>
      <c r="U155" s="109">
        <v>13</v>
      </c>
      <c r="V155" s="109">
        <v>13</v>
      </c>
      <c r="W155" s="109">
        <v>12</v>
      </c>
      <c r="X155" s="109">
        <v>10</v>
      </c>
      <c r="Y155" s="109">
        <v>10</v>
      </c>
      <c r="Z155" s="109">
        <v>10</v>
      </c>
      <c r="AA155" s="109">
        <v>9</v>
      </c>
      <c r="AB155" s="109">
        <v>8</v>
      </c>
      <c r="AC155" s="109">
        <v>7</v>
      </c>
      <c r="AD155" s="109">
        <v>7</v>
      </c>
      <c r="AE155" s="109">
        <v>6</v>
      </c>
      <c r="AF155" s="109">
        <v>6</v>
      </c>
      <c r="AG155" s="109">
        <v>6</v>
      </c>
      <c r="AH155" s="109">
        <v>5</v>
      </c>
      <c r="AI155" s="109">
        <v>4</v>
      </c>
      <c r="AJ155" s="109">
        <v>4</v>
      </c>
      <c r="AK155" s="110">
        <v>-4.2999999999999997E-2</v>
      </c>
    </row>
    <row r="156" spans="1:37" ht="15" customHeight="1" x14ac:dyDescent="0.45">
      <c r="A156" s="28" t="s">
        <v>806</v>
      </c>
      <c r="B156" s="108" t="s">
        <v>692</v>
      </c>
      <c r="C156" s="109">
        <v>367</v>
      </c>
      <c r="D156" s="109">
        <v>362</v>
      </c>
      <c r="E156" s="109">
        <v>358</v>
      </c>
      <c r="F156" s="109">
        <v>355</v>
      </c>
      <c r="G156" s="109">
        <v>351</v>
      </c>
      <c r="H156" s="109">
        <v>343</v>
      </c>
      <c r="I156" s="109">
        <v>330</v>
      </c>
      <c r="J156" s="109">
        <v>312</v>
      </c>
      <c r="K156" s="109">
        <v>301</v>
      </c>
      <c r="L156" s="109">
        <v>287</v>
      </c>
      <c r="M156" s="109">
        <v>266</v>
      </c>
      <c r="N156" s="109">
        <v>237</v>
      </c>
      <c r="O156" s="109">
        <v>214</v>
      </c>
      <c r="P156" s="109">
        <v>199</v>
      </c>
      <c r="Q156" s="109">
        <v>188</v>
      </c>
      <c r="R156" s="109">
        <v>180</v>
      </c>
      <c r="S156" s="109">
        <v>171</v>
      </c>
      <c r="T156" s="109">
        <v>158</v>
      </c>
      <c r="U156" s="109">
        <v>149</v>
      </c>
      <c r="V156" s="109">
        <v>131</v>
      </c>
      <c r="W156" s="109">
        <v>122</v>
      </c>
      <c r="X156" s="109">
        <v>103</v>
      </c>
      <c r="Y156" s="109">
        <v>88</v>
      </c>
      <c r="Z156" s="109">
        <v>70</v>
      </c>
      <c r="AA156" s="109">
        <v>59</v>
      </c>
      <c r="AB156" s="109">
        <v>57</v>
      </c>
      <c r="AC156" s="109">
        <v>53</v>
      </c>
      <c r="AD156" s="109">
        <v>48</v>
      </c>
      <c r="AE156" s="109">
        <v>44</v>
      </c>
      <c r="AF156" s="109">
        <v>38</v>
      </c>
      <c r="AG156" s="109">
        <v>33</v>
      </c>
      <c r="AH156" s="109">
        <v>22</v>
      </c>
      <c r="AI156" s="109">
        <v>16</v>
      </c>
      <c r="AJ156" s="109">
        <v>12</v>
      </c>
      <c r="AK156" s="110">
        <v>-0.1</v>
      </c>
    </row>
    <row r="157" spans="1:37" ht="15" customHeight="1" x14ac:dyDescent="0.45">
      <c r="A157" s="28" t="s">
        <v>807</v>
      </c>
      <c r="B157" s="108" t="s">
        <v>656</v>
      </c>
      <c r="C157" s="109">
        <v>248</v>
      </c>
      <c r="D157" s="109">
        <v>246</v>
      </c>
      <c r="E157" s="109">
        <v>244</v>
      </c>
      <c r="F157" s="109">
        <v>243</v>
      </c>
      <c r="G157" s="109">
        <v>241</v>
      </c>
      <c r="H157" s="109">
        <v>236</v>
      </c>
      <c r="I157" s="109">
        <v>226</v>
      </c>
      <c r="J157" s="109">
        <v>210</v>
      </c>
      <c r="K157" s="109">
        <v>203</v>
      </c>
      <c r="L157" s="109">
        <v>193</v>
      </c>
      <c r="M157" s="109">
        <v>178</v>
      </c>
      <c r="N157" s="109">
        <v>156</v>
      </c>
      <c r="O157" s="109">
        <v>142</v>
      </c>
      <c r="P157" s="109">
        <v>130</v>
      </c>
      <c r="Q157" s="109">
        <v>120</v>
      </c>
      <c r="R157" s="109">
        <v>113</v>
      </c>
      <c r="S157" s="109">
        <v>106</v>
      </c>
      <c r="T157" s="109">
        <v>96</v>
      </c>
      <c r="U157" s="109">
        <v>90</v>
      </c>
      <c r="V157" s="109">
        <v>84</v>
      </c>
      <c r="W157" s="109">
        <v>77</v>
      </c>
      <c r="X157" s="109">
        <v>61</v>
      </c>
      <c r="Y157" s="109">
        <v>49</v>
      </c>
      <c r="Z157" s="109">
        <v>33</v>
      </c>
      <c r="AA157" s="109">
        <v>22</v>
      </c>
      <c r="AB157" s="109">
        <v>21</v>
      </c>
      <c r="AC157" s="109">
        <v>19</v>
      </c>
      <c r="AD157" s="109">
        <v>17</v>
      </c>
      <c r="AE157" s="109">
        <v>13</v>
      </c>
      <c r="AF157" s="109">
        <v>11</v>
      </c>
      <c r="AG157" s="109">
        <v>8</v>
      </c>
      <c r="AH157" s="109">
        <v>3</v>
      </c>
      <c r="AI157" s="109">
        <v>1</v>
      </c>
      <c r="AJ157" s="109">
        <v>0</v>
      </c>
      <c r="AK157" s="110">
        <v>-0.219</v>
      </c>
    </row>
    <row r="158" spans="1:37" ht="15" customHeight="1" x14ac:dyDescent="0.45">
      <c r="A158" s="28" t="s">
        <v>808</v>
      </c>
      <c r="B158" s="108" t="s">
        <v>658</v>
      </c>
      <c r="C158" s="109">
        <v>38</v>
      </c>
      <c r="D158" s="109">
        <v>36</v>
      </c>
      <c r="E158" s="109">
        <v>33</v>
      </c>
      <c r="F158" s="109">
        <v>31</v>
      </c>
      <c r="G158" s="109">
        <v>30</v>
      </c>
      <c r="H158" s="109">
        <v>27</v>
      </c>
      <c r="I158" s="109">
        <v>25</v>
      </c>
      <c r="J158" s="109">
        <v>23</v>
      </c>
      <c r="K158" s="109">
        <v>20</v>
      </c>
      <c r="L158" s="109">
        <v>16</v>
      </c>
      <c r="M158" s="109">
        <v>12</v>
      </c>
      <c r="N158" s="109">
        <v>7</v>
      </c>
      <c r="O158" s="109">
        <v>2</v>
      </c>
      <c r="P158" s="109">
        <v>0</v>
      </c>
      <c r="Q158" s="109">
        <v>0</v>
      </c>
      <c r="R158" s="109">
        <v>0</v>
      </c>
      <c r="S158" s="109">
        <v>0</v>
      </c>
      <c r="T158" s="109">
        <v>0</v>
      </c>
      <c r="U158" s="109">
        <v>0</v>
      </c>
      <c r="V158" s="109">
        <v>0</v>
      </c>
      <c r="W158" s="109">
        <v>0</v>
      </c>
      <c r="X158" s="109">
        <v>0</v>
      </c>
      <c r="Y158" s="109">
        <v>0</v>
      </c>
      <c r="Z158" s="109">
        <v>0</v>
      </c>
      <c r="AA158" s="109">
        <v>0</v>
      </c>
      <c r="AB158" s="109">
        <v>0</v>
      </c>
      <c r="AC158" s="109">
        <v>0</v>
      </c>
      <c r="AD158" s="109">
        <v>0</v>
      </c>
      <c r="AE158" s="109">
        <v>0</v>
      </c>
      <c r="AF158" s="109">
        <v>0</v>
      </c>
      <c r="AG158" s="109">
        <v>0</v>
      </c>
      <c r="AH158" s="109">
        <v>0</v>
      </c>
      <c r="AI158" s="109">
        <v>0</v>
      </c>
      <c r="AJ158" s="109">
        <v>0</v>
      </c>
      <c r="AK158" s="116" t="s">
        <v>779</v>
      </c>
    </row>
    <row r="159" spans="1:37" ht="15" customHeight="1" x14ac:dyDescent="0.45">
      <c r="A159" s="28" t="s">
        <v>809</v>
      </c>
      <c r="B159" s="108" t="s">
        <v>660</v>
      </c>
      <c r="C159" s="109">
        <v>81</v>
      </c>
      <c r="D159" s="109">
        <v>81</v>
      </c>
      <c r="E159" s="109">
        <v>81</v>
      </c>
      <c r="F159" s="109">
        <v>81</v>
      </c>
      <c r="G159" s="109">
        <v>80</v>
      </c>
      <c r="H159" s="109">
        <v>80</v>
      </c>
      <c r="I159" s="109">
        <v>79</v>
      </c>
      <c r="J159" s="109">
        <v>79</v>
      </c>
      <c r="K159" s="109">
        <v>78</v>
      </c>
      <c r="L159" s="109">
        <v>77</v>
      </c>
      <c r="M159" s="109">
        <v>76</v>
      </c>
      <c r="N159" s="109">
        <v>74</v>
      </c>
      <c r="O159" s="109">
        <v>70</v>
      </c>
      <c r="P159" s="109">
        <v>69</v>
      </c>
      <c r="Q159" s="109">
        <v>68</v>
      </c>
      <c r="R159" s="109">
        <v>67</v>
      </c>
      <c r="S159" s="109">
        <v>65</v>
      </c>
      <c r="T159" s="109">
        <v>62</v>
      </c>
      <c r="U159" s="109">
        <v>58</v>
      </c>
      <c r="V159" s="109">
        <v>47</v>
      </c>
      <c r="W159" s="109">
        <v>45</v>
      </c>
      <c r="X159" s="109">
        <v>42</v>
      </c>
      <c r="Y159" s="109">
        <v>39</v>
      </c>
      <c r="Z159" s="109">
        <v>37</v>
      </c>
      <c r="AA159" s="109">
        <v>37</v>
      </c>
      <c r="AB159" s="109">
        <v>36</v>
      </c>
      <c r="AC159" s="109">
        <v>34</v>
      </c>
      <c r="AD159" s="109">
        <v>31</v>
      </c>
      <c r="AE159" s="109">
        <v>30</v>
      </c>
      <c r="AF159" s="109">
        <v>27</v>
      </c>
      <c r="AG159" s="109">
        <v>25</v>
      </c>
      <c r="AH159" s="109">
        <v>19</v>
      </c>
      <c r="AI159" s="109">
        <v>15</v>
      </c>
      <c r="AJ159" s="109">
        <v>12</v>
      </c>
      <c r="AK159" s="110">
        <v>-5.8000000000000003E-2</v>
      </c>
    </row>
    <row r="160" spans="1:37" ht="15" customHeight="1" x14ac:dyDescent="0.45">
      <c r="A160" s="28" t="s">
        <v>810</v>
      </c>
      <c r="B160" s="108" t="s">
        <v>697</v>
      </c>
      <c r="C160" s="109">
        <v>63</v>
      </c>
      <c r="D160" s="109">
        <v>52</v>
      </c>
      <c r="E160" s="109">
        <v>44</v>
      </c>
      <c r="F160" s="109">
        <v>39</v>
      </c>
      <c r="G160" s="109">
        <v>36</v>
      </c>
      <c r="H160" s="109">
        <v>33</v>
      </c>
      <c r="I160" s="109">
        <v>28</v>
      </c>
      <c r="J160" s="109">
        <v>26</v>
      </c>
      <c r="K160" s="109">
        <v>24</v>
      </c>
      <c r="L160" s="109">
        <v>21</v>
      </c>
      <c r="M160" s="109">
        <v>19</v>
      </c>
      <c r="N160" s="109">
        <v>18</v>
      </c>
      <c r="O160" s="109">
        <v>17</v>
      </c>
      <c r="P160" s="109">
        <v>16</v>
      </c>
      <c r="Q160" s="109">
        <v>16</v>
      </c>
      <c r="R160" s="109">
        <v>15</v>
      </c>
      <c r="S160" s="109">
        <v>15</v>
      </c>
      <c r="T160" s="109">
        <v>13</v>
      </c>
      <c r="U160" s="109">
        <v>12</v>
      </c>
      <c r="V160" s="109">
        <v>12</v>
      </c>
      <c r="W160" s="109">
        <v>12</v>
      </c>
      <c r="X160" s="109">
        <v>12</v>
      </c>
      <c r="Y160" s="109">
        <v>12</v>
      </c>
      <c r="Z160" s="109">
        <v>12</v>
      </c>
      <c r="AA160" s="109">
        <v>11</v>
      </c>
      <c r="AB160" s="109">
        <v>11</v>
      </c>
      <c r="AC160" s="109">
        <v>11</v>
      </c>
      <c r="AD160" s="109">
        <v>11</v>
      </c>
      <c r="AE160" s="109">
        <v>11</v>
      </c>
      <c r="AF160" s="109">
        <v>10</v>
      </c>
      <c r="AG160" s="109">
        <v>8</v>
      </c>
      <c r="AH160" s="109">
        <v>0</v>
      </c>
      <c r="AI160" s="109">
        <v>0</v>
      </c>
      <c r="AJ160" s="109">
        <v>0</v>
      </c>
      <c r="AK160" s="116" t="s">
        <v>779</v>
      </c>
    </row>
    <row r="161" spans="1:37" ht="15" customHeight="1" x14ac:dyDescent="0.45">
      <c r="A161" s="28" t="s">
        <v>811</v>
      </c>
      <c r="B161" s="108" t="s">
        <v>656</v>
      </c>
      <c r="C161" s="109">
        <v>19</v>
      </c>
      <c r="D161" s="109">
        <v>18</v>
      </c>
      <c r="E161" s="109">
        <v>17</v>
      </c>
      <c r="F161" s="109">
        <v>17</v>
      </c>
      <c r="G161" s="109">
        <v>17</v>
      </c>
      <c r="H161" s="109">
        <v>16</v>
      </c>
      <c r="I161" s="109">
        <v>14</v>
      </c>
      <c r="J161" s="109">
        <v>12</v>
      </c>
      <c r="K161" s="109">
        <v>11</v>
      </c>
      <c r="L161" s="109">
        <v>8</v>
      </c>
      <c r="M161" s="109">
        <v>7</v>
      </c>
      <c r="N161" s="109">
        <v>6</v>
      </c>
      <c r="O161" s="109">
        <v>6</v>
      </c>
      <c r="P161" s="109">
        <v>5</v>
      </c>
      <c r="Q161" s="109">
        <v>5</v>
      </c>
      <c r="R161" s="109">
        <v>4</v>
      </c>
      <c r="S161" s="109">
        <v>4</v>
      </c>
      <c r="T161" s="109">
        <v>3</v>
      </c>
      <c r="U161" s="109">
        <v>2</v>
      </c>
      <c r="V161" s="109">
        <v>2</v>
      </c>
      <c r="W161" s="109">
        <v>2</v>
      </c>
      <c r="X161" s="109">
        <v>2</v>
      </c>
      <c r="Y161" s="109">
        <v>2</v>
      </c>
      <c r="Z161" s="109">
        <v>2</v>
      </c>
      <c r="AA161" s="109">
        <v>1</v>
      </c>
      <c r="AB161" s="109">
        <v>1</v>
      </c>
      <c r="AC161" s="109">
        <v>1</v>
      </c>
      <c r="AD161" s="109">
        <v>1</v>
      </c>
      <c r="AE161" s="109">
        <v>1</v>
      </c>
      <c r="AF161" s="109">
        <v>0</v>
      </c>
      <c r="AG161" s="109">
        <v>0</v>
      </c>
      <c r="AH161" s="109">
        <v>0</v>
      </c>
      <c r="AI161" s="109">
        <v>0</v>
      </c>
      <c r="AJ161" s="109">
        <v>0</v>
      </c>
      <c r="AK161" s="116" t="s">
        <v>779</v>
      </c>
    </row>
    <row r="162" spans="1:37" ht="15" customHeight="1" x14ac:dyDescent="0.45">
      <c r="A162" s="28" t="s">
        <v>812</v>
      </c>
      <c r="B162" s="108" t="s">
        <v>658</v>
      </c>
      <c r="C162" s="109">
        <v>16</v>
      </c>
      <c r="D162" s="109">
        <v>14</v>
      </c>
      <c r="E162" s="109">
        <v>12</v>
      </c>
      <c r="F162" s="109">
        <v>10</v>
      </c>
      <c r="G162" s="109">
        <v>8</v>
      </c>
      <c r="H162" s="109">
        <v>6</v>
      </c>
      <c r="I162" s="109">
        <v>3</v>
      </c>
      <c r="J162" s="109">
        <v>3</v>
      </c>
      <c r="K162" s="109">
        <v>2</v>
      </c>
      <c r="L162" s="109">
        <v>2</v>
      </c>
      <c r="M162" s="109">
        <v>2</v>
      </c>
      <c r="N162" s="109">
        <v>1</v>
      </c>
      <c r="O162" s="109">
        <v>1</v>
      </c>
      <c r="P162" s="109">
        <v>1</v>
      </c>
      <c r="Q162" s="109">
        <v>1</v>
      </c>
      <c r="R162" s="109">
        <v>1</v>
      </c>
      <c r="S162" s="109">
        <v>0</v>
      </c>
      <c r="T162" s="109">
        <v>0</v>
      </c>
      <c r="U162" s="109">
        <v>0</v>
      </c>
      <c r="V162" s="109">
        <v>0</v>
      </c>
      <c r="W162" s="109">
        <v>0</v>
      </c>
      <c r="X162" s="109">
        <v>0</v>
      </c>
      <c r="Y162" s="109">
        <v>0</v>
      </c>
      <c r="Z162" s="109">
        <v>0</v>
      </c>
      <c r="AA162" s="109">
        <v>0</v>
      </c>
      <c r="AB162" s="109">
        <v>0</v>
      </c>
      <c r="AC162" s="109">
        <v>0</v>
      </c>
      <c r="AD162" s="109">
        <v>0</v>
      </c>
      <c r="AE162" s="109">
        <v>0</v>
      </c>
      <c r="AF162" s="109">
        <v>0</v>
      </c>
      <c r="AG162" s="109">
        <v>0</v>
      </c>
      <c r="AH162" s="109">
        <v>0</v>
      </c>
      <c r="AI162" s="109">
        <v>0</v>
      </c>
      <c r="AJ162" s="109">
        <v>0</v>
      </c>
      <c r="AK162" s="116" t="s">
        <v>779</v>
      </c>
    </row>
    <row r="163" spans="1:37" ht="15" customHeight="1" x14ac:dyDescent="0.45">
      <c r="A163" s="28" t="s">
        <v>813</v>
      </c>
      <c r="B163" s="108" t="s">
        <v>660</v>
      </c>
      <c r="C163" s="109">
        <v>29</v>
      </c>
      <c r="D163" s="109">
        <v>20</v>
      </c>
      <c r="E163" s="109">
        <v>15</v>
      </c>
      <c r="F163" s="109">
        <v>12</v>
      </c>
      <c r="G163" s="109">
        <v>11</v>
      </c>
      <c r="H163" s="109">
        <v>11</v>
      </c>
      <c r="I163" s="109">
        <v>11</v>
      </c>
      <c r="J163" s="109">
        <v>11</v>
      </c>
      <c r="K163" s="109">
        <v>11</v>
      </c>
      <c r="L163" s="109">
        <v>11</v>
      </c>
      <c r="M163" s="109">
        <v>11</v>
      </c>
      <c r="N163" s="109">
        <v>11</v>
      </c>
      <c r="O163" s="109">
        <v>11</v>
      </c>
      <c r="P163" s="109">
        <v>11</v>
      </c>
      <c r="Q163" s="109">
        <v>11</v>
      </c>
      <c r="R163" s="109">
        <v>11</v>
      </c>
      <c r="S163" s="109">
        <v>11</v>
      </c>
      <c r="T163" s="109">
        <v>10</v>
      </c>
      <c r="U163" s="109">
        <v>10</v>
      </c>
      <c r="V163" s="109">
        <v>10</v>
      </c>
      <c r="W163" s="109">
        <v>10</v>
      </c>
      <c r="X163" s="109">
        <v>10</v>
      </c>
      <c r="Y163" s="109">
        <v>10</v>
      </c>
      <c r="Z163" s="109">
        <v>10</v>
      </c>
      <c r="AA163" s="109">
        <v>10</v>
      </c>
      <c r="AB163" s="109">
        <v>10</v>
      </c>
      <c r="AC163" s="109">
        <v>10</v>
      </c>
      <c r="AD163" s="109">
        <v>10</v>
      </c>
      <c r="AE163" s="109">
        <v>10</v>
      </c>
      <c r="AF163" s="109">
        <v>10</v>
      </c>
      <c r="AG163" s="109">
        <v>8</v>
      </c>
      <c r="AH163" s="109">
        <v>0</v>
      </c>
      <c r="AI163" s="109">
        <v>0</v>
      </c>
      <c r="AJ163" s="109">
        <v>0</v>
      </c>
      <c r="AK163" s="116" t="s">
        <v>779</v>
      </c>
    </row>
    <row r="164" spans="1:37" ht="15" customHeight="1" x14ac:dyDescent="0.45">
      <c r="A164" s="28" t="s">
        <v>814</v>
      </c>
      <c r="B164" s="108" t="s">
        <v>702</v>
      </c>
      <c r="C164" s="109">
        <v>14</v>
      </c>
      <c r="D164" s="109">
        <v>13</v>
      </c>
      <c r="E164" s="109">
        <v>12</v>
      </c>
      <c r="F164" s="109">
        <v>11</v>
      </c>
      <c r="G164" s="109">
        <v>11</v>
      </c>
      <c r="H164" s="109">
        <v>10</v>
      </c>
      <c r="I164" s="109">
        <v>9</v>
      </c>
      <c r="J164" s="109">
        <v>9</v>
      </c>
      <c r="K164" s="109">
        <v>8</v>
      </c>
      <c r="L164" s="109">
        <v>8</v>
      </c>
      <c r="M164" s="109">
        <v>8</v>
      </c>
      <c r="N164" s="109">
        <v>7</v>
      </c>
      <c r="O164" s="109">
        <v>7</v>
      </c>
      <c r="P164" s="109">
        <v>6</v>
      </c>
      <c r="Q164" s="109">
        <v>6</v>
      </c>
      <c r="R164" s="109">
        <v>6</v>
      </c>
      <c r="S164" s="109">
        <v>6</v>
      </c>
      <c r="T164" s="109">
        <v>6</v>
      </c>
      <c r="U164" s="109">
        <v>6</v>
      </c>
      <c r="V164" s="109">
        <v>6</v>
      </c>
      <c r="W164" s="109">
        <v>6</v>
      </c>
      <c r="X164" s="109">
        <v>6</v>
      </c>
      <c r="Y164" s="109">
        <v>5</v>
      </c>
      <c r="Z164" s="109">
        <v>5</v>
      </c>
      <c r="AA164" s="109">
        <v>5</v>
      </c>
      <c r="AB164" s="109">
        <v>5</v>
      </c>
      <c r="AC164" s="109">
        <v>4</v>
      </c>
      <c r="AD164" s="109">
        <v>4</v>
      </c>
      <c r="AE164" s="109">
        <v>4</v>
      </c>
      <c r="AF164" s="109">
        <v>4</v>
      </c>
      <c r="AG164" s="109">
        <v>4</v>
      </c>
      <c r="AH164" s="109">
        <v>4</v>
      </c>
      <c r="AI164" s="109">
        <v>4</v>
      </c>
      <c r="AJ164" s="109">
        <v>3</v>
      </c>
      <c r="AK164" s="110">
        <v>-4.3999999999999997E-2</v>
      </c>
    </row>
    <row r="165" spans="1:37" ht="15" customHeight="1" x14ac:dyDescent="0.45">
      <c r="A165" s="28" t="s">
        <v>815</v>
      </c>
      <c r="B165" s="108" t="s">
        <v>656</v>
      </c>
      <c r="C165" s="109">
        <v>8</v>
      </c>
      <c r="D165" s="109">
        <v>8</v>
      </c>
      <c r="E165" s="109">
        <v>8</v>
      </c>
      <c r="F165" s="109">
        <v>8</v>
      </c>
      <c r="G165" s="109">
        <v>7</v>
      </c>
      <c r="H165" s="109">
        <v>7</v>
      </c>
      <c r="I165" s="109">
        <v>6</v>
      </c>
      <c r="J165" s="109">
        <v>6</v>
      </c>
      <c r="K165" s="109">
        <v>5</v>
      </c>
      <c r="L165" s="109">
        <v>5</v>
      </c>
      <c r="M165" s="109">
        <v>5</v>
      </c>
      <c r="N165" s="109">
        <v>4</v>
      </c>
      <c r="O165" s="109">
        <v>4</v>
      </c>
      <c r="P165" s="109">
        <v>4</v>
      </c>
      <c r="Q165" s="109">
        <v>4</v>
      </c>
      <c r="R165" s="109">
        <v>4</v>
      </c>
      <c r="S165" s="109">
        <v>4</v>
      </c>
      <c r="T165" s="109">
        <v>4</v>
      </c>
      <c r="U165" s="109">
        <v>4</v>
      </c>
      <c r="V165" s="109">
        <v>4</v>
      </c>
      <c r="W165" s="109">
        <v>4</v>
      </c>
      <c r="X165" s="109">
        <v>4</v>
      </c>
      <c r="Y165" s="109">
        <v>3</v>
      </c>
      <c r="Z165" s="109">
        <v>3</v>
      </c>
      <c r="AA165" s="109">
        <v>3</v>
      </c>
      <c r="AB165" s="109">
        <v>3</v>
      </c>
      <c r="AC165" s="109">
        <v>3</v>
      </c>
      <c r="AD165" s="109">
        <v>3</v>
      </c>
      <c r="AE165" s="109">
        <v>3</v>
      </c>
      <c r="AF165" s="109">
        <v>3</v>
      </c>
      <c r="AG165" s="109">
        <v>3</v>
      </c>
      <c r="AH165" s="109">
        <v>3</v>
      </c>
      <c r="AI165" s="109">
        <v>3</v>
      </c>
      <c r="AJ165" s="109">
        <v>2</v>
      </c>
      <c r="AK165" s="110">
        <v>-4.2000000000000003E-2</v>
      </c>
    </row>
    <row r="166" spans="1:37" ht="15" customHeight="1" x14ac:dyDescent="0.45">
      <c r="A166" s="28" t="s">
        <v>816</v>
      </c>
      <c r="B166" s="108" t="s">
        <v>658</v>
      </c>
      <c r="C166" s="109">
        <v>4</v>
      </c>
      <c r="D166" s="109">
        <v>3</v>
      </c>
      <c r="E166" s="109">
        <v>2</v>
      </c>
      <c r="F166" s="109">
        <v>2</v>
      </c>
      <c r="G166" s="109">
        <v>1</v>
      </c>
      <c r="H166" s="109">
        <v>1</v>
      </c>
      <c r="I166" s="109">
        <v>1</v>
      </c>
      <c r="J166" s="109">
        <v>1</v>
      </c>
      <c r="K166" s="109">
        <v>1</v>
      </c>
      <c r="L166" s="109">
        <v>1</v>
      </c>
      <c r="M166" s="109">
        <v>1</v>
      </c>
      <c r="N166" s="109">
        <v>1</v>
      </c>
      <c r="O166" s="109">
        <v>1</v>
      </c>
      <c r="P166" s="109">
        <v>0</v>
      </c>
      <c r="Q166" s="109">
        <v>0</v>
      </c>
      <c r="R166" s="109">
        <v>0</v>
      </c>
      <c r="S166" s="109">
        <v>0</v>
      </c>
      <c r="T166" s="109">
        <v>0</v>
      </c>
      <c r="U166" s="109">
        <v>0</v>
      </c>
      <c r="V166" s="109">
        <v>0</v>
      </c>
      <c r="W166" s="109">
        <v>0</v>
      </c>
      <c r="X166" s="109">
        <v>0</v>
      </c>
      <c r="Y166" s="109">
        <v>0</v>
      </c>
      <c r="Z166" s="109">
        <v>0</v>
      </c>
      <c r="AA166" s="109">
        <v>0</v>
      </c>
      <c r="AB166" s="109">
        <v>0</v>
      </c>
      <c r="AC166" s="109">
        <v>0</v>
      </c>
      <c r="AD166" s="109">
        <v>0</v>
      </c>
      <c r="AE166" s="109">
        <v>0</v>
      </c>
      <c r="AF166" s="109">
        <v>0</v>
      </c>
      <c r="AG166" s="109">
        <v>0</v>
      </c>
      <c r="AH166" s="109">
        <v>0</v>
      </c>
      <c r="AI166" s="109">
        <v>0</v>
      </c>
      <c r="AJ166" s="109">
        <v>0</v>
      </c>
      <c r="AK166" s="116" t="s">
        <v>779</v>
      </c>
    </row>
    <row r="167" spans="1:37" ht="15" customHeight="1" x14ac:dyDescent="0.45">
      <c r="A167" s="28" t="s">
        <v>817</v>
      </c>
      <c r="B167" s="108" t="s">
        <v>660</v>
      </c>
      <c r="C167" s="109">
        <v>2</v>
      </c>
      <c r="D167" s="109">
        <v>2</v>
      </c>
      <c r="E167" s="109">
        <v>2</v>
      </c>
      <c r="F167" s="109">
        <v>2</v>
      </c>
      <c r="G167" s="109">
        <v>2</v>
      </c>
      <c r="H167" s="109">
        <v>2</v>
      </c>
      <c r="I167" s="109">
        <v>2</v>
      </c>
      <c r="J167" s="109">
        <v>2</v>
      </c>
      <c r="K167" s="109">
        <v>2</v>
      </c>
      <c r="L167" s="109">
        <v>2</v>
      </c>
      <c r="M167" s="109">
        <v>2</v>
      </c>
      <c r="N167" s="109">
        <v>2</v>
      </c>
      <c r="O167" s="109">
        <v>2</v>
      </c>
      <c r="P167" s="109">
        <v>2</v>
      </c>
      <c r="Q167" s="109">
        <v>2</v>
      </c>
      <c r="R167" s="109">
        <v>2</v>
      </c>
      <c r="S167" s="109">
        <v>2</v>
      </c>
      <c r="T167" s="109">
        <v>2</v>
      </c>
      <c r="U167" s="109">
        <v>2</v>
      </c>
      <c r="V167" s="109">
        <v>2</v>
      </c>
      <c r="W167" s="109">
        <v>2</v>
      </c>
      <c r="X167" s="109">
        <v>2</v>
      </c>
      <c r="Y167" s="109">
        <v>2</v>
      </c>
      <c r="Z167" s="109">
        <v>2</v>
      </c>
      <c r="AA167" s="109">
        <v>2</v>
      </c>
      <c r="AB167" s="109">
        <v>2</v>
      </c>
      <c r="AC167" s="109">
        <v>1</v>
      </c>
      <c r="AD167" s="109">
        <v>1</v>
      </c>
      <c r="AE167" s="109">
        <v>1</v>
      </c>
      <c r="AF167" s="109">
        <v>1</v>
      </c>
      <c r="AG167" s="109">
        <v>1</v>
      </c>
      <c r="AH167" s="109">
        <v>1</v>
      </c>
      <c r="AI167" s="109">
        <v>1</v>
      </c>
      <c r="AJ167" s="109">
        <v>1</v>
      </c>
      <c r="AK167" s="110">
        <v>-2.1000000000000001E-2</v>
      </c>
    </row>
    <row r="168" spans="1:37" ht="15" customHeight="1" x14ac:dyDescent="0.45">
      <c r="A168" s="28" t="s">
        <v>818</v>
      </c>
      <c r="B168" s="108" t="s">
        <v>707</v>
      </c>
      <c r="C168" s="109">
        <v>216</v>
      </c>
      <c r="D168" s="109">
        <v>211</v>
      </c>
      <c r="E168" s="109">
        <v>205</v>
      </c>
      <c r="F168" s="109">
        <v>199</v>
      </c>
      <c r="G168" s="109">
        <v>193</v>
      </c>
      <c r="H168" s="109">
        <v>185</v>
      </c>
      <c r="I168" s="109">
        <v>177</v>
      </c>
      <c r="J168" s="109">
        <v>168</v>
      </c>
      <c r="K168" s="109">
        <v>158</v>
      </c>
      <c r="L168" s="109">
        <v>147</v>
      </c>
      <c r="M168" s="109">
        <v>138</v>
      </c>
      <c r="N168" s="109">
        <v>129</v>
      </c>
      <c r="O168" s="109">
        <v>119</v>
      </c>
      <c r="P168" s="109">
        <v>108</v>
      </c>
      <c r="Q168" s="109">
        <v>94</v>
      </c>
      <c r="R168" s="109">
        <v>84</v>
      </c>
      <c r="S168" s="109">
        <v>73</v>
      </c>
      <c r="T168" s="109">
        <v>62</v>
      </c>
      <c r="U168" s="109">
        <v>52</v>
      </c>
      <c r="V168" s="109">
        <v>45</v>
      </c>
      <c r="W168" s="109">
        <v>39</v>
      </c>
      <c r="X168" s="109">
        <v>36</v>
      </c>
      <c r="Y168" s="109">
        <v>35</v>
      </c>
      <c r="Z168" s="109">
        <v>34</v>
      </c>
      <c r="AA168" s="109">
        <v>31</v>
      </c>
      <c r="AB168" s="109">
        <v>30</v>
      </c>
      <c r="AC168" s="109">
        <v>29</v>
      </c>
      <c r="AD168" s="109">
        <v>28</v>
      </c>
      <c r="AE168" s="109">
        <v>25</v>
      </c>
      <c r="AF168" s="109">
        <v>23</v>
      </c>
      <c r="AG168" s="109">
        <v>23</v>
      </c>
      <c r="AH168" s="109">
        <v>21</v>
      </c>
      <c r="AI168" s="109">
        <v>20</v>
      </c>
      <c r="AJ168" s="109">
        <v>19</v>
      </c>
      <c r="AK168" s="110">
        <v>-7.2999999999999995E-2</v>
      </c>
    </row>
    <row r="169" spans="1:37" ht="15" customHeight="1" x14ac:dyDescent="0.45">
      <c r="A169" s="28" t="s">
        <v>819</v>
      </c>
      <c r="B169" s="108" t="s">
        <v>656</v>
      </c>
      <c r="C169" s="109">
        <v>100</v>
      </c>
      <c r="D169" s="109">
        <v>96</v>
      </c>
      <c r="E169" s="109">
        <v>93</v>
      </c>
      <c r="F169" s="109">
        <v>89</v>
      </c>
      <c r="G169" s="109">
        <v>85</v>
      </c>
      <c r="H169" s="109">
        <v>80</v>
      </c>
      <c r="I169" s="109">
        <v>74</v>
      </c>
      <c r="J169" s="109">
        <v>69</v>
      </c>
      <c r="K169" s="109">
        <v>63</v>
      </c>
      <c r="L169" s="109">
        <v>57</v>
      </c>
      <c r="M169" s="109">
        <v>51</v>
      </c>
      <c r="N169" s="109">
        <v>47</v>
      </c>
      <c r="O169" s="109">
        <v>42</v>
      </c>
      <c r="P169" s="109">
        <v>37</v>
      </c>
      <c r="Q169" s="109">
        <v>31</v>
      </c>
      <c r="R169" s="109">
        <v>28</v>
      </c>
      <c r="S169" s="109">
        <v>23</v>
      </c>
      <c r="T169" s="109">
        <v>17</v>
      </c>
      <c r="U169" s="109">
        <v>12</v>
      </c>
      <c r="V169" s="109">
        <v>11</v>
      </c>
      <c r="W169" s="109">
        <v>10</v>
      </c>
      <c r="X169" s="109">
        <v>9</v>
      </c>
      <c r="Y169" s="109">
        <v>9</v>
      </c>
      <c r="Z169" s="109">
        <v>9</v>
      </c>
      <c r="AA169" s="109">
        <v>9</v>
      </c>
      <c r="AB169" s="109">
        <v>9</v>
      </c>
      <c r="AC169" s="109">
        <v>9</v>
      </c>
      <c r="AD169" s="109">
        <v>9</v>
      </c>
      <c r="AE169" s="109">
        <v>7</v>
      </c>
      <c r="AF169" s="109">
        <v>6</v>
      </c>
      <c r="AG169" s="109">
        <v>6</v>
      </c>
      <c r="AH169" s="109">
        <v>5</v>
      </c>
      <c r="AI169" s="109">
        <v>5</v>
      </c>
      <c r="AJ169" s="109">
        <v>4</v>
      </c>
      <c r="AK169" s="110">
        <v>-9.5000000000000001E-2</v>
      </c>
    </row>
    <row r="170" spans="1:37" ht="15" customHeight="1" x14ac:dyDescent="0.45">
      <c r="A170" s="28" t="s">
        <v>820</v>
      </c>
      <c r="B170" s="108" t="s">
        <v>658</v>
      </c>
      <c r="C170" s="109">
        <v>61</v>
      </c>
      <c r="D170" s="109">
        <v>60</v>
      </c>
      <c r="E170" s="109">
        <v>58</v>
      </c>
      <c r="F170" s="109">
        <v>56</v>
      </c>
      <c r="G170" s="109">
        <v>55</v>
      </c>
      <c r="H170" s="109">
        <v>53</v>
      </c>
      <c r="I170" s="109">
        <v>51</v>
      </c>
      <c r="J170" s="109">
        <v>48</v>
      </c>
      <c r="K170" s="109">
        <v>45</v>
      </c>
      <c r="L170" s="109">
        <v>42</v>
      </c>
      <c r="M170" s="109">
        <v>40</v>
      </c>
      <c r="N170" s="109">
        <v>37</v>
      </c>
      <c r="O170" s="109">
        <v>34</v>
      </c>
      <c r="P170" s="109">
        <v>30</v>
      </c>
      <c r="Q170" s="109">
        <v>25</v>
      </c>
      <c r="R170" s="109">
        <v>21</v>
      </c>
      <c r="S170" s="109">
        <v>17</v>
      </c>
      <c r="T170" s="109">
        <v>13</v>
      </c>
      <c r="U170" s="109">
        <v>10</v>
      </c>
      <c r="V170" s="109">
        <v>6</v>
      </c>
      <c r="W170" s="109">
        <v>3</v>
      </c>
      <c r="X170" s="109">
        <v>2</v>
      </c>
      <c r="Y170" s="109">
        <v>2</v>
      </c>
      <c r="Z170" s="109">
        <v>2</v>
      </c>
      <c r="AA170" s="109">
        <v>1</v>
      </c>
      <c r="AB170" s="109">
        <v>0</v>
      </c>
      <c r="AC170" s="109">
        <v>0</v>
      </c>
      <c r="AD170" s="109">
        <v>0</v>
      </c>
      <c r="AE170" s="109">
        <v>0</v>
      </c>
      <c r="AF170" s="109">
        <v>0</v>
      </c>
      <c r="AG170" s="109">
        <v>0</v>
      </c>
      <c r="AH170" s="109">
        <v>0</v>
      </c>
      <c r="AI170" s="109">
        <v>0</v>
      </c>
      <c r="AJ170" s="109">
        <v>0</v>
      </c>
      <c r="AK170" s="116" t="s">
        <v>779</v>
      </c>
    </row>
    <row r="171" spans="1:37" ht="15" customHeight="1" x14ac:dyDescent="0.45">
      <c r="A171" s="28" t="s">
        <v>821</v>
      </c>
      <c r="B171" s="108" t="s">
        <v>660</v>
      </c>
      <c r="C171" s="109">
        <v>55</v>
      </c>
      <c r="D171" s="109">
        <v>55</v>
      </c>
      <c r="E171" s="109">
        <v>54</v>
      </c>
      <c r="F171" s="109">
        <v>54</v>
      </c>
      <c r="G171" s="109">
        <v>53</v>
      </c>
      <c r="H171" s="109">
        <v>53</v>
      </c>
      <c r="I171" s="109">
        <v>52</v>
      </c>
      <c r="J171" s="109">
        <v>51</v>
      </c>
      <c r="K171" s="109">
        <v>50</v>
      </c>
      <c r="L171" s="109">
        <v>48</v>
      </c>
      <c r="M171" s="109">
        <v>47</v>
      </c>
      <c r="N171" s="109">
        <v>45</v>
      </c>
      <c r="O171" s="109">
        <v>43</v>
      </c>
      <c r="P171" s="109">
        <v>41</v>
      </c>
      <c r="Q171" s="109">
        <v>38</v>
      </c>
      <c r="R171" s="109">
        <v>35</v>
      </c>
      <c r="S171" s="109">
        <v>33</v>
      </c>
      <c r="T171" s="109">
        <v>32</v>
      </c>
      <c r="U171" s="109">
        <v>30</v>
      </c>
      <c r="V171" s="109">
        <v>29</v>
      </c>
      <c r="W171" s="109">
        <v>27</v>
      </c>
      <c r="X171" s="109">
        <v>25</v>
      </c>
      <c r="Y171" s="109">
        <v>24</v>
      </c>
      <c r="Z171" s="109">
        <v>23</v>
      </c>
      <c r="AA171" s="109">
        <v>21</v>
      </c>
      <c r="AB171" s="109">
        <v>21</v>
      </c>
      <c r="AC171" s="109">
        <v>20</v>
      </c>
      <c r="AD171" s="109">
        <v>19</v>
      </c>
      <c r="AE171" s="109">
        <v>18</v>
      </c>
      <c r="AF171" s="109">
        <v>17</v>
      </c>
      <c r="AG171" s="109">
        <v>17</v>
      </c>
      <c r="AH171" s="109">
        <v>16</v>
      </c>
      <c r="AI171" s="109">
        <v>15</v>
      </c>
      <c r="AJ171" s="109">
        <v>15</v>
      </c>
      <c r="AK171" s="110">
        <v>-0.04</v>
      </c>
    </row>
    <row r="172" spans="1:37" ht="15" customHeight="1" x14ac:dyDescent="0.45">
      <c r="A172" s="28" t="s">
        <v>822</v>
      </c>
      <c r="B172" s="108" t="s">
        <v>712</v>
      </c>
      <c r="C172" s="109">
        <v>45</v>
      </c>
      <c r="D172" s="109">
        <v>43</v>
      </c>
      <c r="E172" s="109">
        <v>42</v>
      </c>
      <c r="F172" s="109">
        <v>41</v>
      </c>
      <c r="G172" s="109">
        <v>40</v>
      </c>
      <c r="H172" s="109">
        <v>38</v>
      </c>
      <c r="I172" s="109">
        <v>37</v>
      </c>
      <c r="J172" s="109">
        <v>35</v>
      </c>
      <c r="K172" s="109">
        <v>33</v>
      </c>
      <c r="L172" s="109">
        <v>31</v>
      </c>
      <c r="M172" s="109">
        <v>30</v>
      </c>
      <c r="N172" s="109">
        <v>28</v>
      </c>
      <c r="O172" s="109">
        <v>25</v>
      </c>
      <c r="P172" s="109">
        <v>23</v>
      </c>
      <c r="Q172" s="109">
        <v>20</v>
      </c>
      <c r="R172" s="109">
        <v>20</v>
      </c>
      <c r="S172" s="109">
        <v>19</v>
      </c>
      <c r="T172" s="109">
        <v>18</v>
      </c>
      <c r="U172" s="109">
        <v>17</v>
      </c>
      <c r="V172" s="109">
        <v>16</v>
      </c>
      <c r="W172" s="109">
        <v>16</v>
      </c>
      <c r="X172" s="109">
        <v>15</v>
      </c>
      <c r="Y172" s="109">
        <v>15</v>
      </c>
      <c r="Z172" s="109">
        <v>14</v>
      </c>
      <c r="AA172" s="109">
        <v>13</v>
      </c>
      <c r="AB172" s="109">
        <v>12</v>
      </c>
      <c r="AC172" s="109">
        <v>11</v>
      </c>
      <c r="AD172" s="109">
        <v>9</v>
      </c>
      <c r="AE172" s="109">
        <v>7</v>
      </c>
      <c r="AF172" s="109">
        <v>7</v>
      </c>
      <c r="AG172" s="109">
        <v>6</v>
      </c>
      <c r="AH172" s="109">
        <v>6</v>
      </c>
      <c r="AI172" s="109">
        <v>5</v>
      </c>
      <c r="AJ172" s="109">
        <v>4</v>
      </c>
      <c r="AK172" s="110">
        <v>-7.0999999999999994E-2</v>
      </c>
    </row>
    <row r="173" spans="1:37" ht="15" customHeight="1" x14ac:dyDescent="0.45">
      <c r="A173" s="28" t="s">
        <v>823</v>
      </c>
      <c r="B173" s="108" t="s">
        <v>656</v>
      </c>
      <c r="C173" s="109">
        <v>28</v>
      </c>
      <c r="D173" s="109">
        <v>27</v>
      </c>
      <c r="E173" s="109">
        <v>26</v>
      </c>
      <c r="F173" s="109">
        <v>25</v>
      </c>
      <c r="G173" s="109">
        <v>24</v>
      </c>
      <c r="H173" s="109">
        <v>23</v>
      </c>
      <c r="I173" s="109">
        <v>21</v>
      </c>
      <c r="J173" s="109">
        <v>19</v>
      </c>
      <c r="K173" s="109">
        <v>18</v>
      </c>
      <c r="L173" s="109">
        <v>16</v>
      </c>
      <c r="M173" s="109">
        <v>15</v>
      </c>
      <c r="N173" s="109">
        <v>13</v>
      </c>
      <c r="O173" s="109">
        <v>11</v>
      </c>
      <c r="P173" s="109">
        <v>9</v>
      </c>
      <c r="Q173" s="109">
        <v>6</v>
      </c>
      <c r="R173" s="109">
        <v>6</v>
      </c>
      <c r="S173" s="109">
        <v>6</v>
      </c>
      <c r="T173" s="109">
        <v>5</v>
      </c>
      <c r="U173" s="109">
        <v>4</v>
      </c>
      <c r="V173" s="109">
        <v>4</v>
      </c>
      <c r="W173" s="109">
        <v>4</v>
      </c>
      <c r="X173" s="109">
        <v>4</v>
      </c>
      <c r="Y173" s="109">
        <v>4</v>
      </c>
      <c r="Z173" s="109">
        <v>4</v>
      </c>
      <c r="AA173" s="109">
        <v>4</v>
      </c>
      <c r="AB173" s="109">
        <v>3</v>
      </c>
      <c r="AC173" s="109">
        <v>3</v>
      </c>
      <c r="AD173" s="109">
        <v>3</v>
      </c>
      <c r="AE173" s="109">
        <v>2</v>
      </c>
      <c r="AF173" s="109">
        <v>2</v>
      </c>
      <c r="AG173" s="109">
        <v>1</v>
      </c>
      <c r="AH173" s="109">
        <v>1</v>
      </c>
      <c r="AI173" s="109">
        <v>1</v>
      </c>
      <c r="AJ173" s="109">
        <v>0</v>
      </c>
      <c r="AK173" s="116" t="s">
        <v>779</v>
      </c>
    </row>
    <row r="174" spans="1:37" ht="15" customHeight="1" x14ac:dyDescent="0.45">
      <c r="A174" s="28" t="s">
        <v>824</v>
      </c>
      <c r="B174" s="108" t="s">
        <v>658</v>
      </c>
      <c r="C174" s="109">
        <v>1</v>
      </c>
      <c r="D174" s="109">
        <v>1</v>
      </c>
      <c r="E174" s="109">
        <v>1</v>
      </c>
      <c r="F174" s="109">
        <v>1</v>
      </c>
      <c r="G174" s="109">
        <v>1</v>
      </c>
      <c r="H174" s="109">
        <v>1</v>
      </c>
      <c r="I174" s="109">
        <v>1</v>
      </c>
      <c r="J174" s="109">
        <v>1</v>
      </c>
      <c r="K174" s="109">
        <v>1</v>
      </c>
      <c r="L174" s="109">
        <v>1</v>
      </c>
      <c r="M174" s="109">
        <v>1</v>
      </c>
      <c r="N174" s="109">
        <v>1</v>
      </c>
      <c r="O174" s="109">
        <v>1</v>
      </c>
      <c r="P174" s="109">
        <v>0</v>
      </c>
      <c r="Q174" s="109">
        <v>0</v>
      </c>
      <c r="R174" s="109">
        <v>0</v>
      </c>
      <c r="S174" s="109">
        <v>0</v>
      </c>
      <c r="T174" s="109">
        <v>0</v>
      </c>
      <c r="U174" s="109">
        <v>0</v>
      </c>
      <c r="V174" s="109">
        <v>0</v>
      </c>
      <c r="W174" s="109">
        <v>0</v>
      </c>
      <c r="X174" s="109">
        <v>0</v>
      </c>
      <c r="Y174" s="109">
        <v>0</v>
      </c>
      <c r="Z174" s="109">
        <v>0</v>
      </c>
      <c r="AA174" s="109">
        <v>0</v>
      </c>
      <c r="AB174" s="109">
        <v>0</v>
      </c>
      <c r="AC174" s="109">
        <v>0</v>
      </c>
      <c r="AD174" s="109">
        <v>0</v>
      </c>
      <c r="AE174" s="109">
        <v>0</v>
      </c>
      <c r="AF174" s="109">
        <v>0</v>
      </c>
      <c r="AG174" s="109">
        <v>0</v>
      </c>
      <c r="AH174" s="109">
        <v>0</v>
      </c>
      <c r="AI174" s="109">
        <v>0</v>
      </c>
      <c r="AJ174" s="109">
        <v>0</v>
      </c>
      <c r="AK174" s="116" t="s">
        <v>779</v>
      </c>
    </row>
    <row r="175" spans="1:37" ht="15" customHeight="1" x14ac:dyDescent="0.45">
      <c r="A175" s="28" t="s">
        <v>825</v>
      </c>
      <c r="B175" s="108" t="s">
        <v>660</v>
      </c>
      <c r="C175" s="109">
        <v>16</v>
      </c>
      <c r="D175" s="109">
        <v>15</v>
      </c>
      <c r="E175" s="109">
        <v>15</v>
      </c>
      <c r="F175" s="109">
        <v>15</v>
      </c>
      <c r="G175" s="109">
        <v>15</v>
      </c>
      <c r="H175" s="109">
        <v>15</v>
      </c>
      <c r="I175" s="109">
        <v>15</v>
      </c>
      <c r="J175" s="109">
        <v>15</v>
      </c>
      <c r="K175" s="109">
        <v>15</v>
      </c>
      <c r="L175" s="109">
        <v>15</v>
      </c>
      <c r="M175" s="109">
        <v>15</v>
      </c>
      <c r="N175" s="109">
        <v>14</v>
      </c>
      <c r="O175" s="109">
        <v>14</v>
      </c>
      <c r="P175" s="109">
        <v>14</v>
      </c>
      <c r="Q175" s="109">
        <v>14</v>
      </c>
      <c r="R175" s="109">
        <v>13</v>
      </c>
      <c r="S175" s="109">
        <v>13</v>
      </c>
      <c r="T175" s="109">
        <v>13</v>
      </c>
      <c r="U175" s="109">
        <v>13</v>
      </c>
      <c r="V175" s="109">
        <v>12</v>
      </c>
      <c r="W175" s="109">
        <v>12</v>
      </c>
      <c r="X175" s="109">
        <v>11</v>
      </c>
      <c r="Y175" s="109">
        <v>11</v>
      </c>
      <c r="Z175" s="109">
        <v>10</v>
      </c>
      <c r="AA175" s="109">
        <v>9</v>
      </c>
      <c r="AB175" s="109">
        <v>8</v>
      </c>
      <c r="AC175" s="109">
        <v>8</v>
      </c>
      <c r="AD175" s="109">
        <v>6</v>
      </c>
      <c r="AE175" s="109">
        <v>5</v>
      </c>
      <c r="AF175" s="109">
        <v>5</v>
      </c>
      <c r="AG175" s="109">
        <v>5</v>
      </c>
      <c r="AH175" s="109">
        <v>5</v>
      </c>
      <c r="AI175" s="109">
        <v>4</v>
      </c>
      <c r="AJ175" s="109">
        <v>4</v>
      </c>
      <c r="AK175" s="110">
        <v>-4.1000000000000002E-2</v>
      </c>
    </row>
    <row r="176" spans="1:37" ht="15" customHeight="1" x14ac:dyDescent="0.45">
      <c r="A176" s="28" t="s">
        <v>826</v>
      </c>
      <c r="B176" s="108" t="s">
        <v>717</v>
      </c>
      <c r="C176" s="109">
        <v>38</v>
      </c>
      <c r="D176" s="109">
        <v>38</v>
      </c>
      <c r="E176" s="109">
        <v>37</v>
      </c>
      <c r="F176" s="109">
        <v>36</v>
      </c>
      <c r="G176" s="109">
        <v>35</v>
      </c>
      <c r="H176" s="109">
        <v>33</v>
      </c>
      <c r="I176" s="109">
        <v>32</v>
      </c>
      <c r="J176" s="109">
        <v>30</v>
      </c>
      <c r="K176" s="109">
        <v>29</v>
      </c>
      <c r="L176" s="109">
        <v>25</v>
      </c>
      <c r="M176" s="109">
        <v>22</v>
      </c>
      <c r="N176" s="109">
        <v>18</v>
      </c>
      <c r="O176" s="109">
        <v>14</v>
      </c>
      <c r="P176" s="109">
        <v>10</v>
      </c>
      <c r="Q176" s="109">
        <v>8</v>
      </c>
      <c r="R176" s="109">
        <v>8</v>
      </c>
      <c r="S176" s="109">
        <v>7</v>
      </c>
      <c r="T176" s="109">
        <v>7</v>
      </c>
      <c r="U176" s="109">
        <v>6</v>
      </c>
      <c r="V176" s="109">
        <v>5</v>
      </c>
      <c r="W176" s="109">
        <v>4</v>
      </c>
      <c r="X176" s="109">
        <v>4</v>
      </c>
      <c r="Y176" s="109">
        <v>3</v>
      </c>
      <c r="Z176" s="109">
        <v>3</v>
      </c>
      <c r="AA176" s="109">
        <v>2</v>
      </c>
      <c r="AB176" s="109">
        <v>2</v>
      </c>
      <c r="AC176" s="109">
        <v>2</v>
      </c>
      <c r="AD176" s="109">
        <v>2</v>
      </c>
      <c r="AE176" s="109">
        <v>1</v>
      </c>
      <c r="AF176" s="109">
        <v>1</v>
      </c>
      <c r="AG176" s="109">
        <v>0</v>
      </c>
      <c r="AH176" s="109">
        <v>0</v>
      </c>
      <c r="AI176" s="109">
        <v>0</v>
      </c>
      <c r="AJ176" s="109">
        <v>0</v>
      </c>
      <c r="AK176" s="116" t="s">
        <v>779</v>
      </c>
    </row>
    <row r="177" spans="1:37" ht="15" customHeight="1" x14ac:dyDescent="0.45">
      <c r="A177" s="28" t="s">
        <v>827</v>
      </c>
      <c r="B177" s="108" t="s">
        <v>656</v>
      </c>
      <c r="C177" s="109">
        <v>5</v>
      </c>
      <c r="D177" s="109">
        <v>4</v>
      </c>
      <c r="E177" s="109">
        <v>4</v>
      </c>
      <c r="F177" s="109">
        <v>4</v>
      </c>
      <c r="G177" s="109">
        <v>4</v>
      </c>
      <c r="H177" s="109">
        <v>3</v>
      </c>
      <c r="I177" s="109">
        <v>3</v>
      </c>
      <c r="J177" s="109">
        <v>2</v>
      </c>
      <c r="K177" s="109">
        <v>2</v>
      </c>
      <c r="L177" s="109">
        <v>2</v>
      </c>
      <c r="M177" s="109">
        <v>2</v>
      </c>
      <c r="N177" s="109">
        <v>2</v>
      </c>
      <c r="O177" s="109">
        <v>2</v>
      </c>
      <c r="P177" s="109">
        <v>2</v>
      </c>
      <c r="Q177" s="109">
        <v>2</v>
      </c>
      <c r="R177" s="109">
        <v>2</v>
      </c>
      <c r="S177" s="109">
        <v>2</v>
      </c>
      <c r="T177" s="109">
        <v>2</v>
      </c>
      <c r="U177" s="109">
        <v>2</v>
      </c>
      <c r="V177" s="109">
        <v>2</v>
      </c>
      <c r="W177" s="109">
        <v>2</v>
      </c>
      <c r="X177" s="109">
        <v>2</v>
      </c>
      <c r="Y177" s="109">
        <v>1</v>
      </c>
      <c r="Z177" s="109">
        <v>1</v>
      </c>
      <c r="AA177" s="109">
        <v>0</v>
      </c>
      <c r="AB177" s="109">
        <v>0</v>
      </c>
      <c r="AC177" s="109">
        <v>0</v>
      </c>
      <c r="AD177" s="109">
        <v>0</v>
      </c>
      <c r="AE177" s="109">
        <v>0</v>
      </c>
      <c r="AF177" s="109">
        <v>0</v>
      </c>
      <c r="AG177" s="109">
        <v>0</v>
      </c>
      <c r="AH177" s="109">
        <v>0</v>
      </c>
      <c r="AI177" s="109">
        <v>0</v>
      </c>
      <c r="AJ177" s="109">
        <v>0</v>
      </c>
      <c r="AK177" s="116" t="s">
        <v>779</v>
      </c>
    </row>
    <row r="178" spans="1:37" ht="15" customHeight="1" x14ac:dyDescent="0.45">
      <c r="A178" s="28" t="s">
        <v>828</v>
      </c>
      <c r="B178" s="108" t="s">
        <v>658</v>
      </c>
      <c r="C178" s="109">
        <v>3</v>
      </c>
      <c r="D178" s="109">
        <v>3</v>
      </c>
      <c r="E178" s="109">
        <v>3</v>
      </c>
      <c r="F178" s="109">
        <v>3</v>
      </c>
      <c r="G178" s="109">
        <v>3</v>
      </c>
      <c r="H178" s="109">
        <v>3</v>
      </c>
      <c r="I178" s="109">
        <v>3</v>
      </c>
      <c r="J178" s="109">
        <v>3</v>
      </c>
      <c r="K178" s="109">
        <v>3</v>
      </c>
      <c r="L178" s="109">
        <v>3</v>
      </c>
      <c r="M178" s="109">
        <v>3</v>
      </c>
      <c r="N178" s="109">
        <v>3</v>
      </c>
      <c r="O178" s="109">
        <v>3</v>
      </c>
      <c r="P178" s="109">
        <v>3</v>
      </c>
      <c r="Q178" s="109">
        <v>3</v>
      </c>
      <c r="R178" s="109">
        <v>3</v>
      </c>
      <c r="S178" s="109">
        <v>3</v>
      </c>
      <c r="T178" s="109">
        <v>3</v>
      </c>
      <c r="U178" s="109">
        <v>3</v>
      </c>
      <c r="V178" s="109">
        <v>2</v>
      </c>
      <c r="W178" s="109">
        <v>2</v>
      </c>
      <c r="X178" s="109">
        <v>2</v>
      </c>
      <c r="Y178" s="109">
        <v>2</v>
      </c>
      <c r="Z178" s="109">
        <v>2</v>
      </c>
      <c r="AA178" s="109">
        <v>2</v>
      </c>
      <c r="AB178" s="109">
        <v>2</v>
      </c>
      <c r="AC178" s="109">
        <v>2</v>
      </c>
      <c r="AD178" s="109">
        <v>2</v>
      </c>
      <c r="AE178" s="109">
        <v>1</v>
      </c>
      <c r="AF178" s="109">
        <v>1</v>
      </c>
      <c r="AG178" s="109">
        <v>0</v>
      </c>
      <c r="AH178" s="109">
        <v>0</v>
      </c>
      <c r="AI178" s="109">
        <v>0</v>
      </c>
      <c r="AJ178" s="109">
        <v>0</v>
      </c>
      <c r="AK178" s="116" t="s">
        <v>779</v>
      </c>
    </row>
    <row r="179" spans="1:37" ht="15" customHeight="1" x14ac:dyDescent="0.45">
      <c r="A179" s="28" t="s">
        <v>829</v>
      </c>
      <c r="B179" s="108" t="s">
        <v>660</v>
      </c>
      <c r="C179" s="109">
        <v>31</v>
      </c>
      <c r="D179" s="109">
        <v>30</v>
      </c>
      <c r="E179" s="109">
        <v>30</v>
      </c>
      <c r="F179" s="109">
        <v>29</v>
      </c>
      <c r="G179" s="109">
        <v>28</v>
      </c>
      <c r="H179" s="109">
        <v>27</v>
      </c>
      <c r="I179" s="109">
        <v>26</v>
      </c>
      <c r="J179" s="109">
        <v>25</v>
      </c>
      <c r="K179" s="109">
        <v>24</v>
      </c>
      <c r="L179" s="109">
        <v>20</v>
      </c>
      <c r="M179" s="109">
        <v>16</v>
      </c>
      <c r="N179" s="109">
        <v>12</v>
      </c>
      <c r="O179" s="109">
        <v>8</v>
      </c>
      <c r="P179" s="109">
        <v>5</v>
      </c>
      <c r="Q179" s="109">
        <v>3</v>
      </c>
      <c r="R179" s="109">
        <v>3</v>
      </c>
      <c r="S179" s="109">
        <v>2</v>
      </c>
      <c r="T179" s="109">
        <v>2</v>
      </c>
      <c r="U179" s="109">
        <v>1</v>
      </c>
      <c r="V179" s="109">
        <v>0</v>
      </c>
      <c r="W179" s="109">
        <v>0</v>
      </c>
      <c r="X179" s="109">
        <v>0</v>
      </c>
      <c r="Y179" s="109">
        <v>0</v>
      </c>
      <c r="Z179" s="109">
        <v>0</v>
      </c>
      <c r="AA179" s="109">
        <v>0</v>
      </c>
      <c r="AB179" s="109">
        <v>0</v>
      </c>
      <c r="AC179" s="109">
        <v>0</v>
      </c>
      <c r="AD179" s="109">
        <v>0</v>
      </c>
      <c r="AE179" s="109">
        <v>0</v>
      </c>
      <c r="AF179" s="109">
        <v>0</v>
      </c>
      <c r="AG179" s="109">
        <v>0</v>
      </c>
      <c r="AH179" s="109">
        <v>0</v>
      </c>
      <c r="AI179" s="109">
        <v>0</v>
      </c>
      <c r="AJ179" s="109">
        <v>0</v>
      </c>
      <c r="AK179" s="116" t="s">
        <v>779</v>
      </c>
    </row>
    <row r="180" spans="1:37" ht="15" customHeight="1" x14ac:dyDescent="0.35">
      <c r="A180" s="28" t="s">
        <v>830</v>
      </c>
      <c r="B180" s="107" t="s">
        <v>583</v>
      </c>
      <c r="C180" s="111">
        <v>2729</v>
      </c>
      <c r="D180" s="111">
        <v>2632</v>
      </c>
      <c r="E180" s="111">
        <v>2539</v>
      </c>
      <c r="F180" s="111">
        <v>2446</v>
      </c>
      <c r="G180" s="111">
        <v>2350</v>
      </c>
      <c r="H180" s="111">
        <v>2232</v>
      </c>
      <c r="I180" s="111">
        <v>2129</v>
      </c>
      <c r="J180" s="111">
        <v>2026</v>
      </c>
      <c r="K180" s="111">
        <v>1930</v>
      </c>
      <c r="L180" s="111">
        <v>1829</v>
      </c>
      <c r="M180" s="111">
        <v>1721</v>
      </c>
      <c r="N180" s="111">
        <v>1595</v>
      </c>
      <c r="O180" s="111">
        <v>1465</v>
      </c>
      <c r="P180" s="111">
        <v>1335</v>
      </c>
      <c r="Q180" s="111">
        <v>1231</v>
      </c>
      <c r="R180" s="111">
        <v>1142</v>
      </c>
      <c r="S180" s="111">
        <v>1054</v>
      </c>
      <c r="T180" s="111">
        <v>970</v>
      </c>
      <c r="U180" s="111">
        <v>907</v>
      </c>
      <c r="V180" s="111">
        <v>836</v>
      </c>
      <c r="W180" s="111">
        <v>777</v>
      </c>
      <c r="X180" s="111">
        <v>710</v>
      </c>
      <c r="Y180" s="111">
        <v>657</v>
      </c>
      <c r="Z180" s="111">
        <v>598</v>
      </c>
      <c r="AA180" s="111">
        <v>541</v>
      </c>
      <c r="AB180" s="111">
        <v>495</v>
      </c>
      <c r="AC180" s="111">
        <v>453</v>
      </c>
      <c r="AD180" s="111">
        <v>401</v>
      </c>
      <c r="AE180" s="111">
        <v>357</v>
      </c>
      <c r="AF180" s="111">
        <v>315</v>
      </c>
      <c r="AG180" s="111">
        <v>267</v>
      </c>
      <c r="AH180" s="111">
        <v>208</v>
      </c>
      <c r="AI180" s="111">
        <v>168</v>
      </c>
      <c r="AJ180" s="111">
        <v>133</v>
      </c>
      <c r="AK180" s="112">
        <v>-8.8999999999999996E-2</v>
      </c>
    </row>
    <row r="181" spans="1:37" ht="15.75" customHeight="1" x14ac:dyDescent="0.35"/>
    <row r="182" spans="1:37" ht="15.75" customHeight="1" x14ac:dyDescent="0.35"/>
    <row r="183" spans="1:37" ht="15" customHeight="1" x14ac:dyDescent="0.35">
      <c r="B183" s="107" t="s">
        <v>831</v>
      </c>
    </row>
    <row r="184" spans="1:37" ht="15" customHeight="1" x14ac:dyDescent="0.45">
      <c r="A184" s="28" t="s">
        <v>832</v>
      </c>
      <c r="B184" s="113" t="s">
        <v>654</v>
      </c>
      <c r="C184" s="114">
        <v>75.897000000000006</v>
      </c>
      <c r="D184" s="114">
        <v>74.474523751239559</v>
      </c>
      <c r="E184" s="114">
        <v>73.169159173576176</v>
      </c>
      <c r="F184" s="114">
        <v>72.518698494773972</v>
      </c>
      <c r="G184" s="114">
        <v>71.867830960709853</v>
      </c>
      <c r="H184" s="114">
        <v>71.7908137750116</v>
      </c>
      <c r="I184" s="114">
        <v>71.959235727295919</v>
      </c>
      <c r="J184" s="114">
        <v>72.210058110375655</v>
      </c>
      <c r="K184" s="114">
        <v>72.380069129952773</v>
      </c>
      <c r="L184" s="114">
        <v>72.464789301359289</v>
      </c>
      <c r="M184" s="114">
        <v>72.306428365949102</v>
      </c>
      <c r="N184" s="114">
        <v>71.738265056565865</v>
      </c>
      <c r="O184" s="114">
        <v>71.743594739167889</v>
      </c>
      <c r="P184" s="114">
        <v>71.993257192855268</v>
      </c>
      <c r="Q184" s="114">
        <v>72.161589519170903</v>
      </c>
      <c r="R184" s="114">
        <v>72.247229293886775</v>
      </c>
      <c r="S184" s="114">
        <v>72.414438185003462</v>
      </c>
      <c r="T184" s="114">
        <v>72.419189986975894</v>
      </c>
      <c r="U184" s="114">
        <v>72.422878639548429</v>
      </c>
      <c r="V184" s="114">
        <v>72.509780447288847</v>
      </c>
      <c r="W184" s="114">
        <v>72.761245886186913</v>
      </c>
      <c r="X184" s="114">
        <v>72.84769684203205</v>
      </c>
      <c r="Y184" s="114">
        <v>73.099771561971266</v>
      </c>
      <c r="Z184" s="114">
        <v>73.269150094149779</v>
      </c>
      <c r="AA184" s="114">
        <v>73.520560117343962</v>
      </c>
      <c r="AB184" s="114">
        <v>73.609362591646416</v>
      </c>
      <c r="AC184" s="114">
        <v>73.779950717270637</v>
      </c>
      <c r="AD184" s="114">
        <v>73.950325472489354</v>
      </c>
      <c r="AE184" s="114">
        <v>74.121247375165751</v>
      </c>
      <c r="AF184" s="114">
        <v>74.291001888651607</v>
      </c>
      <c r="AG184" s="114">
        <v>74.462330600371402</v>
      </c>
      <c r="AH184" s="114">
        <v>74.550719604257552</v>
      </c>
      <c r="AI184" s="114">
        <v>74.639328065058677</v>
      </c>
      <c r="AJ184" s="114">
        <v>74.726621980211931</v>
      </c>
      <c r="AK184" s="115">
        <v>0</v>
      </c>
    </row>
    <row r="185" spans="1:37" ht="15" customHeight="1" x14ac:dyDescent="0.45">
      <c r="A185" s="28" t="s">
        <v>833</v>
      </c>
      <c r="B185" s="108" t="s">
        <v>662</v>
      </c>
      <c r="C185" s="109">
        <v>47</v>
      </c>
      <c r="D185" s="109">
        <v>47</v>
      </c>
      <c r="E185" s="109">
        <v>48</v>
      </c>
      <c r="F185" s="109">
        <v>48</v>
      </c>
      <c r="G185" s="109">
        <v>48</v>
      </c>
      <c r="H185" s="109">
        <v>48</v>
      </c>
      <c r="I185" s="109">
        <v>47</v>
      </c>
      <c r="J185" s="109">
        <v>47</v>
      </c>
      <c r="K185" s="109">
        <v>48</v>
      </c>
      <c r="L185" s="109">
        <v>48</v>
      </c>
      <c r="M185" s="109">
        <v>48</v>
      </c>
      <c r="N185" s="109">
        <v>48</v>
      </c>
      <c r="O185" s="109">
        <v>49</v>
      </c>
      <c r="P185" s="109">
        <v>49</v>
      </c>
      <c r="Q185" s="109">
        <v>49</v>
      </c>
      <c r="R185" s="109">
        <v>49</v>
      </c>
      <c r="S185" s="109">
        <v>50</v>
      </c>
      <c r="T185" s="109">
        <v>50</v>
      </c>
      <c r="U185" s="109">
        <v>50</v>
      </c>
      <c r="V185" s="109">
        <v>50</v>
      </c>
      <c r="W185" s="109">
        <v>51</v>
      </c>
      <c r="X185" s="109">
        <v>51</v>
      </c>
      <c r="Y185" s="109">
        <v>51</v>
      </c>
      <c r="Z185" s="109">
        <v>52</v>
      </c>
      <c r="AA185" s="109">
        <v>52</v>
      </c>
      <c r="AB185" s="109">
        <v>52</v>
      </c>
      <c r="AC185" s="109">
        <v>52</v>
      </c>
      <c r="AD185" s="109">
        <v>53</v>
      </c>
      <c r="AE185" s="109">
        <v>52</v>
      </c>
      <c r="AF185" s="109">
        <v>52</v>
      </c>
      <c r="AG185" s="109">
        <v>53</v>
      </c>
      <c r="AH185" s="109">
        <v>53</v>
      </c>
      <c r="AI185" s="109">
        <v>53</v>
      </c>
      <c r="AJ185" s="109">
        <v>54</v>
      </c>
      <c r="AK185" s="110">
        <v>4.0000000000000001E-3</v>
      </c>
    </row>
    <row r="186" spans="1:37" ht="15" customHeight="1" x14ac:dyDescent="0.45">
      <c r="A186" s="28" t="s">
        <v>834</v>
      </c>
      <c r="B186" s="108" t="s">
        <v>667</v>
      </c>
      <c r="C186" s="109">
        <v>29</v>
      </c>
      <c r="D186" s="109">
        <v>29</v>
      </c>
      <c r="E186" s="109">
        <v>29</v>
      </c>
      <c r="F186" s="109">
        <v>29</v>
      </c>
      <c r="G186" s="109">
        <v>29</v>
      </c>
      <c r="H186" s="109">
        <v>29</v>
      </c>
      <c r="I186" s="109">
        <v>29</v>
      </c>
      <c r="J186" s="109">
        <v>29</v>
      </c>
      <c r="K186" s="109">
        <v>30</v>
      </c>
      <c r="L186" s="109">
        <v>30</v>
      </c>
      <c r="M186" s="109">
        <v>30</v>
      </c>
      <c r="N186" s="109">
        <v>30</v>
      </c>
      <c r="O186" s="109">
        <v>30</v>
      </c>
      <c r="P186" s="109">
        <v>30</v>
      </c>
      <c r="Q186" s="109">
        <v>30</v>
      </c>
      <c r="R186" s="109">
        <v>30</v>
      </c>
      <c r="S186" s="109">
        <v>30</v>
      </c>
      <c r="T186" s="109">
        <v>31</v>
      </c>
      <c r="U186" s="109">
        <v>31</v>
      </c>
      <c r="V186" s="109">
        <v>31</v>
      </c>
      <c r="W186" s="109">
        <v>31</v>
      </c>
      <c r="X186" s="109">
        <v>31</v>
      </c>
      <c r="Y186" s="109">
        <v>31</v>
      </c>
      <c r="Z186" s="109">
        <v>31</v>
      </c>
      <c r="AA186" s="109">
        <v>31</v>
      </c>
      <c r="AB186" s="109">
        <v>31</v>
      </c>
      <c r="AC186" s="109">
        <v>31</v>
      </c>
      <c r="AD186" s="109">
        <v>32</v>
      </c>
      <c r="AE186" s="109">
        <v>32</v>
      </c>
      <c r="AF186" s="109">
        <v>32</v>
      </c>
      <c r="AG186" s="109">
        <v>32</v>
      </c>
      <c r="AH186" s="109">
        <v>33</v>
      </c>
      <c r="AI186" s="109">
        <v>33</v>
      </c>
      <c r="AJ186" s="109">
        <v>33</v>
      </c>
      <c r="AK186" s="110">
        <v>4.0000000000000001E-3</v>
      </c>
    </row>
    <row r="187" spans="1:37" ht="15" customHeight="1" x14ac:dyDescent="0.45">
      <c r="A187" s="28" t="s">
        <v>835</v>
      </c>
      <c r="B187" s="108" t="s">
        <v>672</v>
      </c>
      <c r="C187" s="109">
        <v>74</v>
      </c>
      <c r="D187" s="109">
        <v>75</v>
      </c>
      <c r="E187" s="109">
        <v>75</v>
      </c>
      <c r="F187" s="109">
        <v>74</v>
      </c>
      <c r="G187" s="109">
        <v>75</v>
      </c>
      <c r="H187" s="109">
        <v>74</v>
      </c>
      <c r="I187" s="109">
        <v>75</v>
      </c>
      <c r="J187" s="109">
        <v>74</v>
      </c>
      <c r="K187" s="109">
        <v>75</v>
      </c>
      <c r="L187" s="109">
        <v>75</v>
      </c>
      <c r="M187" s="109">
        <v>76</v>
      </c>
      <c r="N187" s="109">
        <v>75</v>
      </c>
      <c r="O187" s="109">
        <v>75</v>
      </c>
      <c r="P187" s="109">
        <v>75</v>
      </c>
      <c r="Q187" s="109">
        <v>76</v>
      </c>
      <c r="R187" s="109">
        <v>77</v>
      </c>
      <c r="S187" s="109">
        <v>77</v>
      </c>
      <c r="T187" s="109">
        <v>78</v>
      </c>
      <c r="U187" s="109">
        <v>77</v>
      </c>
      <c r="V187" s="109">
        <v>77</v>
      </c>
      <c r="W187" s="109">
        <v>78</v>
      </c>
      <c r="X187" s="109">
        <v>77</v>
      </c>
      <c r="Y187" s="109">
        <v>78</v>
      </c>
      <c r="Z187" s="109">
        <v>78</v>
      </c>
      <c r="AA187" s="109">
        <v>78</v>
      </c>
      <c r="AB187" s="109">
        <v>78</v>
      </c>
      <c r="AC187" s="109">
        <v>79</v>
      </c>
      <c r="AD187" s="109">
        <v>80</v>
      </c>
      <c r="AE187" s="109">
        <v>80</v>
      </c>
      <c r="AF187" s="109">
        <v>81</v>
      </c>
      <c r="AG187" s="109">
        <v>82</v>
      </c>
      <c r="AH187" s="109">
        <v>83</v>
      </c>
      <c r="AI187" s="109">
        <v>84</v>
      </c>
      <c r="AJ187" s="109">
        <v>85</v>
      </c>
      <c r="AK187" s="110">
        <v>4.0000000000000001E-3</v>
      </c>
    </row>
    <row r="188" spans="1:37" ht="15" customHeight="1" x14ac:dyDescent="0.45">
      <c r="A188" s="28" t="s">
        <v>836</v>
      </c>
      <c r="B188" s="108" t="s">
        <v>677</v>
      </c>
      <c r="C188" s="109">
        <v>408</v>
      </c>
      <c r="D188" s="109">
        <v>411</v>
      </c>
      <c r="E188" s="109">
        <v>415</v>
      </c>
      <c r="F188" s="109">
        <v>418</v>
      </c>
      <c r="G188" s="109">
        <v>421</v>
      </c>
      <c r="H188" s="109">
        <v>425</v>
      </c>
      <c r="I188" s="109">
        <v>428</v>
      </c>
      <c r="J188" s="109">
        <v>432</v>
      </c>
      <c r="K188" s="109">
        <v>434</v>
      </c>
      <c r="L188" s="109">
        <v>438</v>
      </c>
      <c r="M188" s="109">
        <v>442</v>
      </c>
      <c r="N188" s="109">
        <v>444</v>
      </c>
      <c r="O188" s="109">
        <v>445</v>
      </c>
      <c r="P188" s="109">
        <v>444</v>
      </c>
      <c r="Q188" s="109">
        <v>446</v>
      </c>
      <c r="R188" s="109">
        <v>447</v>
      </c>
      <c r="S188" s="109">
        <v>450</v>
      </c>
      <c r="T188" s="109">
        <v>453</v>
      </c>
      <c r="U188" s="109">
        <v>456</v>
      </c>
      <c r="V188" s="109">
        <v>455</v>
      </c>
      <c r="W188" s="109">
        <v>454</v>
      </c>
      <c r="X188" s="109">
        <v>456</v>
      </c>
      <c r="Y188" s="109">
        <v>450</v>
      </c>
      <c r="Z188" s="109">
        <v>453</v>
      </c>
      <c r="AA188" s="109">
        <v>456</v>
      </c>
      <c r="AB188" s="109">
        <v>460</v>
      </c>
      <c r="AC188" s="109">
        <v>466</v>
      </c>
      <c r="AD188" s="109">
        <v>471</v>
      </c>
      <c r="AE188" s="109">
        <v>477</v>
      </c>
      <c r="AF188" s="109">
        <v>482</v>
      </c>
      <c r="AG188" s="109">
        <v>486</v>
      </c>
      <c r="AH188" s="109">
        <v>490</v>
      </c>
      <c r="AI188" s="109">
        <v>493</v>
      </c>
      <c r="AJ188" s="109">
        <v>497</v>
      </c>
      <c r="AK188" s="110">
        <v>6.0000000000000001E-3</v>
      </c>
    </row>
    <row r="189" spans="1:37" ht="15" customHeight="1" x14ac:dyDescent="0.45">
      <c r="A189" s="28" t="s">
        <v>837</v>
      </c>
      <c r="B189" s="108" t="s">
        <v>682</v>
      </c>
      <c r="C189" s="109">
        <v>66</v>
      </c>
      <c r="D189" s="109">
        <v>65</v>
      </c>
      <c r="E189" s="109">
        <v>63</v>
      </c>
      <c r="F189" s="109">
        <v>62</v>
      </c>
      <c r="G189" s="109">
        <v>62</v>
      </c>
      <c r="H189" s="109">
        <v>62</v>
      </c>
      <c r="I189" s="109">
        <v>63</v>
      </c>
      <c r="J189" s="109">
        <v>62</v>
      </c>
      <c r="K189" s="109">
        <v>62</v>
      </c>
      <c r="L189" s="109">
        <v>61</v>
      </c>
      <c r="M189" s="109">
        <v>61</v>
      </c>
      <c r="N189" s="109">
        <v>60</v>
      </c>
      <c r="O189" s="109">
        <v>60</v>
      </c>
      <c r="P189" s="109">
        <v>61</v>
      </c>
      <c r="Q189" s="109">
        <v>60</v>
      </c>
      <c r="R189" s="109">
        <v>59</v>
      </c>
      <c r="S189" s="109">
        <v>59</v>
      </c>
      <c r="T189" s="109">
        <v>59</v>
      </c>
      <c r="U189" s="109">
        <v>59</v>
      </c>
      <c r="V189" s="109">
        <v>57</v>
      </c>
      <c r="W189" s="109">
        <v>57</v>
      </c>
      <c r="X189" s="109">
        <v>57</v>
      </c>
      <c r="Y189" s="109">
        <v>58</v>
      </c>
      <c r="Z189" s="109">
        <v>58</v>
      </c>
      <c r="AA189" s="109">
        <v>58</v>
      </c>
      <c r="AB189" s="109">
        <v>59</v>
      </c>
      <c r="AC189" s="109">
        <v>59</v>
      </c>
      <c r="AD189" s="109">
        <v>59</v>
      </c>
      <c r="AE189" s="109">
        <v>60</v>
      </c>
      <c r="AF189" s="109">
        <v>59</v>
      </c>
      <c r="AG189" s="109">
        <v>60</v>
      </c>
      <c r="AH189" s="109">
        <v>60</v>
      </c>
      <c r="AI189" s="109">
        <v>60</v>
      </c>
      <c r="AJ189" s="109">
        <v>61</v>
      </c>
      <c r="AK189" s="110">
        <v>-2E-3</v>
      </c>
    </row>
    <row r="190" spans="1:37" ht="15" customHeight="1" x14ac:dyDescent="0.45">
      <c r="A190" s="28" t="s">
        <v>838</v>
      </c>
      <c r="B190" s="108" t="s">
        <v>687</v>
      </c>
      <c r="C190" s="109">
        <v>100</v>
      </c>
      <c r="D190" s="109">
        <v>101</v>
      </c>
      <c r="E190" s="109">
        <v>103</v>
      </c>
      <c r="F190" s="109">
        <v>104</v>
      </c>
      <c r="G190" s="109">
        <v>106</v>
      </c>
      <c r="H190" s="109">
        <v>107</v>
      </c>
      <c r="I190" s="109">
        <v>109</v>
      </c>
      <c r="J190" s="109">
        <v>107</v>
      </c>
      <c r="K190" s="109">
        <v>108</v>
      </c>
      <c r="L190" s="109">
        <v>111</v>
      </c>
      <c r="M190" s="109">
        <v>113</v>
      </c>
      <c r="N190" s="109">
        <v>112</v>
      </c>
      <c r="O190" s="109">
        <v>114</v>
      </c>
      <c r="P190" s="109">
        <v>116</v>
      </c>
      <c r="Q190" s="109">
        <v>119</v>
      </c>
      <c r="R190" s="109">
        <v>121</v>
      </c>
      <c r="S190" s="109">
        <v>123</v>
      </c>
      <c r="T190" s="109">
        <v>125</v>
      </c>
      <c r="U190" s="109">
        <v>127</v>
      </c>
      <c r="V190" s="109">
        <v>129</v>
      </c>
      <c r="W190" s="109">
        <v>132</v>
      </c>
      <c r="X190" s="109">
        <v>133</v>
      </c>
      <c r="Y190" s="109">
        <v>135</v>
      </c>
      <c r="Z190" s="109">
        <v>137</v>
      </c>
      <c r="AA190" s="109">
        <v>140</v>
      </c>
      <c r="AB190" s="109">
        <v>143</v>
      </c>
      <c r="AC190" s="109">
        <v>146</v>
      </c>
      <c r="AD190" s="109">
        <v>149</v>
      </c>
      <c r="AE190" s="109">
        <v>152</v>
      </c>
      <c r="AF190" s="109">
        <v>155</v>
      </c>
      <c r="AG190" s="109">
        <v>158</v>
      </c>
      <c r="AH190" s="109">
        <v>161</v>
      </c>
      <c r="AI190" s="109">
        <v>164</v>
      </c>
      <c r="AJ190" s="109">
        <v>167</v>
      </c>
      <c r="AK190" s="110">
        <v>1.6E-2</v>
      </c>
    </row>
    <row r="191" spans="1:37" ht="15" customHeight="1" x14ac:dyDescent="0.45">
      <c r="A191" s="28" t="s">
        <v>839</v>
      </c>
      <c r="B191" s="108" t="s">
        <v>692</v>
      </c>
      <c r="C191" s="109">
        <v>67</v>
      </c>
      <c r="D191" s="109">
        <v>67</v>
      </c>
      <c r="E191" s="109">
        <v>67</v>
      </c>
      <c r="F191" s="109">
        <v>67</v>
      </c>
      <c r="G191" s="109">
        <v>68</v>
      </c>
      <c r="H191" s="109">
        <v>68</v>
      </c>
      <c r="I191" s="109">
        <v>68</v>
      </c>
      <c r="J191" s="109">
        <v>69</v>
      </c>
      <c r="K191" s="109">
        <v>68</v>
      </c>
      <c r="L191" s="109">
        <v>69</v>
      </c>
      <c r="M191" s="109">
        <v>69</v>
      </c>
      <c r="N191" s="109">
        <v>70</v>
      </c>
      <c r="O191" s="109">
        <v>70</v>
      </c>
      <c r="P191" s="109">
        <v>70</v>
      </c>
      <c r="Q191" s="109">
        <v>70</v>
      </c>
      <c r="R191" s="109">
        <v>66</v>
      </c>
      <c r="S191" s="109">
        <v>67</v>
      </c>
      <c r="T191" s="109">
        <v>67</v>
      </c>
      <c r="U191" s="109">
        <v>67</v>
      </c>
      <c r="V191" s="109">
        <v>67</v>
      </c>
      <c r="W191" s="109">
        <v>68</v>
      </c>
      <c r="X191" s="109">
        <v>68</v>
      </c>
      <c r="Y191" s="109">
        <v>69</v>
      </c>
      <c r="Z191" s="109">
        <v>70</v>
      </c>
      <c r="AA191" s="109">
        <v>69</v>
      </c>
      <c r="AB191" s="109">
        <v>70</v>
      </c>
      <c r="AC191" s="109">
        <v>71</v>
      </c>
      <c r="AD191" s="109">
        <v>72</v>
      </c>
      <c r="AE191" s="109">
        <v>71</v>
      </c>
      <c r="AF191" s="109">
        <v>71</v>
      </c>
      <c r="AG191" s="109">
        <v>71</v>
      </c>
      <c r="AH191" s="109">
        <v>71</v>
      </c>
      <c r="AI191" s="109">
        <v>72</v>
      </c>
      <c r="AJ191" s="109">
        <v>73</v>
      </c>
      <c r="AK191" s="110">
        <v>3.0000000000000001E-3</v>
      </c>
    </row>
    <row r="192" spans="1:37" ht="15" customHeight="1" x14ac:dyDescent="0.45">
      <c r="A192" s="28" t="s">
        <v>840</v>
      </c>
      <c r="B192" s="108" t="s">
        <v>697</v>
      </c>
      <c r="C192" s="109">
        <v>181</v>
      </c>
      <c r="D192" s="109">
        <v>184</v>
      </c>
      <c r="E192" s="109">
        <v>186</v>
      </c>
      <c r="F192" s="109">
        <v>187</v>
      </c>
      <c r="G192" s="109">
        <v>189</v>
      </c>
      <c r="H192" s="109">
        <v>191</v>
      </c>
      <c r="I192" s="109">
        <v>193</v>
      </c>
      <c r="J192" s="109">
        <v>195</v>
      </c>
      <c r="K192" s="109">
        <v>198</v>
      </c>
      <c r="L192" s="109">
        <v>200</v>
      </c>
      <c r="M192" s="109">
        <v>202</v>
      </c>
      <c r="N192" s="109">
        <v>204</v>
      </c>
      <c r="O192" s="109">
        <v>206</v>
      </c>
      <c r="P192" s="109">
        <v>209</v>
      </c>
      <c r="Q192" s="109">
        <v>209</v>
      </c>
      <c r="R192" s="109">
        <v>213</v>
      </c>
      <c r="S192" s="109">
        <v>218</v>
      </c>
      <c r="T192" s="109">
        <v>222</v>
      </c>
      <c r="U192" s="109">
        <v>227</v>
      </c>
      <c r="V192" s="109">
        <v>230</v>
      </c>
      <c r="W192" s="109">
        <v>234</v>
      </c>
      <c r="X192" s="109">
        <v>239</v>
      </c>
      <c r="Y192" s="109">
        <v>244</v>
      </c>
      <c r="Z192" s="109">
        <v>249</v>
      </c>
      <c r="AA192" s="109">
        <v>254</v>
      </c>
      <c r="AB192" s="109">
        <v>260</v>
      </c>
      <c r="AC192" s="109">
        <v>265</v>
      </c>
      <c r="AD192" s="109">
        <v>269</v>
      </c>
      <c r="AE192" s="109">
        <v>275</v>
      </c>
      <c r="AF192" s="109">
        <v>280</v>
      </c>
      <c r="AG192" s="109">
        <v>285</v>
      </c>
      <c r="AH192" s="109">
        <v>290</v>
      </c>
      <c r="AI192" s="109">
        <v>295</v>
      </c>
      <c r="AJ192" s="109">
        <v>300</v>
      </c>
      <c r="AK192" s="110">
        <v>1.4999999999999999E-2</v>
      </c>
    </row>
    <row r="193" spans="1:37" ht="15" customHeight="1" x14ac:dyDescent="0.45">
      <c r="A193" s="28" t="s">
        <v>841</v>
      </c>
      <c r="B193" s="108" t="s">
        <v>702</v>
      </c>
      <c r="C193" s="109">
        <v>67</v>
      </c>
      <c r="D193" s="109">
        <v>70</v>
      </c>
      <c r="E193" s="109">
        <v>71</v>
      </c>
      <c r="F193" s="109">
        <v>72</v>
      </c>
      <c r="G193" s="109">
        <v>74</v>
      </c>
      <c r="H193" s="109">
        <v>75</v>
      </c>
      <c r="I193" s="109">
        <v>77</v>
      </c>
      <c r="J193" s="109">
        <v>78</v>
      </c>
      <c r="K193" s="109">
        <v>80</v>
      </c>
      <c r="L193" s="109">
        <v>81</v>
      </c>
      <c r="M193" s="109">
        <v>83</v>
      </c>
      <c r="N193" s="109">
        <v>85</v>
      </c>
      <c r="O193" s="109">
        <v>86</v>
      </c>
      <c r="P193" s="109">
        <v>88</v>
      </c>
      <c r="Q193" s="109">
        <v>90</v>
      </c>
      <c r="R193" s="109">
        <v>92</v>
      </c>
      <c r="S193" s="109">
        <v>93</v>
      </c>
      <c r="T193" s="109">
        <v>95</v>
      </c>
      <c r="U193" s="109">
        <v>97</v>
      </c>
      <c r="V193" s="109">
        <v>99</v>
      </c>
      <c r="W193" s="109">
        <v>101</v>
      </c>
      <c r="X193" s="109">
        <v>103</v>
      </c>
      <c r="Y193" s="109">
        <v>105</v>
      </c>
      <c r="Z193" s="109">
        <v>107</v>
      </c>
      <c r="AA193" s="109">
        <v>109</v>
      </c>
      <c r="AB193" s="109">
        <v>111</v>
      </c>
      <c r="AC193" s="109">
        <v>113</v>
      </c>
      <c r="AD193" s="109">
        <v>116</v>
      </c>
      <c r="AE193" s="109">
        <v>118</v>
      </c>
      <c r="AF193" s="109">
        <v>120</v>
      </c>
      <c r="AG193" s="109">
        <v>123</v>
      </c>
      <c r="AH193" s="109">
        <v>125</v>
      </c>
      <c r="AI193" s="109">
        <v>127</v>
      </c>
      <c r="AJ193" s="109">
        <v>130</v>
      </c>
      <c r="AK193" s="110">
        <v>0.02</v>
      </c>
    </row>
    <row r="194" spans="1:37" ht="15" customHeight="1" x14ac:dyDescent="0.45">
      <c r="A194" s="28" t="s">
        <v>842</v>
      </c>
      <c r="B194" s="108" t="s">
        <v>707</v>
      </c>
      <c r="C194" s="109">
        <v>88</v>
      </c>
      <c r="D194" s="109">
        <v>88</v>
      </c>
      <c r="E194" s="109">
        <v>89</v>
      </c>
      <c r="F194" s="109">
        <v>90</v>
      </c>
      <c r="G194" s="109">
        <v>91</v>
      </c>
      <c r="H194" s="109">
        <v>91</v>
      </c>
      <c r="I194" s="109">
        <v>92</v>
      </c>
      <c r="J194" s="109">
        <v>93</v>
      </c>
      <c r="K194" s="109">
        <v>94</v>
      </c>
      <c r="L194" s="109">
        <v>94</v>
      </c>
      <c r="M194" s="109">
        <v>92</v>
      </c>
      <c r="N194" s="109">
        <v>92</v>
      </c>
      <c r="O194" s="109">
        <v>92</v>
      </c>
      <c r="P194" s="109">
        <v>93</v>
      </c>
      <c r="Q194" s="109">
        <v>94</v>
      </c>
      <c r="R194" s="109">
        <v>94</v>
      </c>
      <c r="S194" s="109">
        <v>94</v>
      </c>
      <c r="T194" s="109">
        <v>93</v>
      </c>
      <c r="U194" s="109">
        <v>93</v>
      </c>
      <c r="V194" s="109">
        <v>94</v>
      </c>
      <c r="W194" s="109">
        <v>95</v>
      </c>
      <c r="X194" s="109">
        <v>94</v>
      </c>
      <c r="Y194" s="109">
        <v>96</v>
      </c>
      <c r="Z194" s="109">
        <v>96</v>
      </c>
      <c r="AA194" s="109">
        <v>97</v>
      </c>
      <c r="AB194" s="109">
        <v>98</v>
      </c>
      <c r="AC194" s="109">
        <v>99</v>
      </c>
      <c r="AD194" s="109">
        <v>100</v>
      </c>
      <c r="AE194" s="109">
        <v>102</v>
      </c>
      <c r="AF194" s="109">
        <v>102</v>
      </c>
      <c r="AG194" s="109">
        <v>103</v>
      </c>
      <c r="AH194" s="109">
        <v>101</v>
      </c>
      <c r="AI194" s="109">
        <v>103</v>
      </c>
      <c r="AJ194" s="109">
        <v>105</v>
      </c>
      <c r="AK194" s="110">
        <v>5.0000000000000001E-3</v>
      </c>
    </row>
    <row r="195" spans="1:37" ht="15" customHeight="1" x14ac:dyDescent="0.45">
      <c r="A195" s="28" t="s">
        <v>843</v>
      </c>
      <c r="B195" s="108" t="s">
        <v>712</v>
      </c>
      <c r="C195" s="109">
        <v>20</v>
      </c>
      <c r="D195" s="109">
        <v>20</v>
      </c>
      <c r="E195" s="109">
        <v>20</v>
      </c>
      <c r="F195" s="109">
        <v>20</v>
      </c>
      <c r="G195" s="109">
        <v>20</v>
      </c>
      <c r="H195" s="109">
        <v>20</v>
      </c>
      <c r="I195" s="109">
        <v>20</v>
      </c>
      <c r="J195" s="109">
        <v>20</v>
      </c>
      <c r="K195" s="109">
        <v>20</v>
      </c>
      <c r="L195" s="109">
        <v>20</v>
      </c>
      <c r="M195" s="109">
        <v>20</v>
      </c>
      <c r="N195" s="109">
        <v>20</v>
      </c>
      <c r="O195" s="109">
        <v>20</v>
      </c>
      <c r="P195" s="109">
        <v>20</v>
      </c>
      <c r="Q195" s="109">
        <v>20</v>
      </c>
      <c r="R195" s="109">
        <v>20</v>
      </c>
      <c r="S195" s="109">
        <v>22</v>
      </c>
      <c r="T195" s="109">
        <v>26</v>
      </c>
      <c r="U195" s="109">
        <v>29</v>
      </c>
      <c r="V195" s="109">
        <v>32</v>
      </c>
      <c r="W195" s="109">
        <v>37</v>
      </c>
      <c r="X195" s="109">
        <v>40</v>
      </c>
      <c r="Y195" s="109">
        <v>45</v>
      </c>
      <c r="Z195" s="109">
        <v>50</v>
      </c>
      <c r="AA195" s="109">
        <v>56</v>
      </c>
      <c r="AB195" s="109">
        <v>62</v>
      </c>
      <c r="AC195" s="109">
        <v>67</v>
      </c>
      <c r="AD195" s="109">
        <v>73</v>
      </c>
      <c r="AE195" s="109">
        <v>80</v>
      </c>
      <c r="AF195" s="109">
        <v>87</v>
      </c>
      <c r="AG195" s="109">
        <v>95</v>
      </c>
      <c r="AH195" s="109">
        <v>102</v>
      </c>
      <c r="AI195" s="109">
        <v>110</v>
      </c>
      <c r="AJ195" s="109">
        <v>119</v>
      </c>
      <c r="AK195" s="110">
        <v>5.7000000000000002E-2</v>
      </c>
    </row>
    <row r="196" spans="1:37" ht="15" customHeight="1" x14ac:dyDescent="0.45">
      <c r="A196" s="28" t="s">
        <v>844</v>
      </c>
      <c r="B196" s="108" t="s">
        <v>717</v>
      </c>
      <c r="C196" s="109">
        <v>25</v>
      </c>
      <c r="D196" s="109">
        <v>25</v>
      </c>
      <c r="E196" s="109">
        <v>25</v>
      </c>
      <c r="F196" s="109">
        <v>24</v>
      </c>
      <c r="G196" s="109">
        <v>24</v>
      </c>
      <c r="H196" s="109">
        <v>24</v>
      </c>
      <c r="I196" s="109">
        <v>24</v>
      </c>
      <c r="J196" s="109">
        <v>24</v>
      </c>
      <c r="K196" s="109">
        <v>24</v>
      </c>
      <c r="L196" s="109">
        <v>24</v>
      </c>
      <c r="M196" s="109">
        <v>24</v>
      </c>
      <c r="N196" s="109">
        <v>24</v>
      </c>
      <c r="O196" s="109">
        <v>24</v>
      </c>
      <c r="P196" s="109">
        <v>24</v>
      </c>
      <c r="Q196" s="109">
        <v>24</v>
      </c>
      <c r="R196" s="109">
        <v>24</v>
      </c>
      <c r="S196" s="109">
        <v>24</v>
      </c>
      <c r="T196" s="109">
        <v>25</v>
      </c>
      <c r="U196" s="109">
        <v>25</v>
      </c>
      <c r="V196" s="109">
        <v>25</v>
      </c>
      <c r="W196" s="109">
        <v>25</v>
      </c>
      <c r="X196" s="109">
        <v>24</v>
      </c>
      <c r="Y196" s="109">
        <v>24</v>
      </c>
      <c r="Z196" s="109">
        <v>24</v>
      </c>
      <c r="AA196" s="109">
        <v>24</v>
      </c>
      <c r="AB196" s="109">
        <v>25</v>
      </c>
      <c r="AC196" s="109">
        <v>25</v>
      </c>
      <c r="AD196" s="109">
        <v>25</v>
      </c>
      <c r="AE196" s="109">
        <v>25</v>
      </c>
      <c r="AF196" s="109">
        <v>26</v>
      </c>
      <c r="AG196" s="109">
        <v>26</v>
      </c>
      <c r="AH196" s="109">
        <v>26</v>
      </c>
      <c r="AI196" s="109">
        <v>26</v>
      </c>
      <c r="AJ196" s="109">
        <v>26</v>
      </c>
      <c r="AK196" s="110">
        <v>2E-3</v>
      </c>
    </row>
    <row r="197" spans="1:37" ht="15" customHeight="1" x14ac:dyDescent="0.35">
      <c r="A197" s="28" t="s">
        <v>845</v>
      </c>
      <c r="B197" s="117" t="s">
        <v>583</v>
      </c>
      <c r="C197" s="118">
        <v>2109</v>
      </c>
      <c r="D197" s="118">
        <v>2092</v>
      </c>
      <c r="E197" s="118">
        <v>2084</v>
      </c>
      <c r="F197" s="118">
        <v>2083</v>
      </c>
      <c r="G197" s="118">
        <v>2086</v>
      </c>
      <c r="H197" s="118">
        <v>2093</v>
      </c>
      <c r="I197" s="118">
        <v>2106</v>
      </c>
      <c r="J197" s="118">
        <v>2114</v>
      </c>
      <c r="K197" s="118">
        <v>2125</v>
      </c>
      <c r="L197" s="118">
        <v>2136</v>
      </c>
      <c r="M197" s="118">
        <v>2144</v>
      </c>
      <c r="N197" s="118">
        <v>2142</v>
      </c>
      <c r="O197" s="118">
        <v>2149</v>
      </c>
      <c r="P197" s="118">
        <v>2159</v>
      </c>
      <c r="Q197" s="118">
        <v>2168</v>
      </c>
      <c r="R197" s="118">
        <v>2176</v>
      </c>
      <c r="S197" s="118">
        <v>2194</v>
      </c>
      <c r="T197" s="118">
        <v>2208</v>
      </c>
      <c r="U197" s="118">
        <v>2223</v>
      </c>
      <c r="V197" s="118">
        <v>2234</v>
      </c>
      <c r="W197" s="118">
        <v>2251</v>
      </c>
      <c r="X197" s="118">
        <v>2265</v>
      </c>
      <c r="Y197" s="118">
        <v>2279</v>
      </c>
      <c r="Z197" s="118">
        <v>2300</v>
      </c>
      <c r="AA197" s="118">
        <v>2323</v>
      </c>
      <c r="AB197" s="118">
        <v>2348</v>
      </c>
      <c r="AC197" s="118">
        <v>2374</v>
      </c>
      <c r="AD197" s="118">
        <v>2401</v>
      </c>
      <c r="AE197" s="118">
        <v>2427</v>
      </c>
      <c r="AF197" s="118">
        <v>2453</v>
      </c>
      <c r="AG197" s="118">
        <v>2482</v>
      </c>
      <c r="AH197" s="118">
        <v>2505</v>
      </c>
      <c r="AI197" s="118">
        <v>2532</v>
      </c>
      <c r="AJ197" s="118">
        <v>2560</v>
      </c>
      <c r="AK197" s="119">
        <v>6.0000000000000001E-3</v>
      </c>
    </row>
    <row r="198" spans="1:37" ht="15" customHeight="1" x14ac:dyDescent="0.35">
      <c r="B198" s="120" t="s">
        <v>846</v>
      </c>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c r="AJ198" s="90"/>
      <c r="AK198" s="90"/>
    </row>
    <row r="199" spans="1:37" ht="15.75" customHeight="1" x14ac:dyDescent="0.35"/>
    <row r="200" spans="1:37" ht="15.75" customHeight="1" x14ac:dyDescent="0.35"/>
    <row r="201" spans="1:37" ht="15.75" customHeight="1" x14ac:dyDescent="0.35"/>
    <row r="202" spans="1:37" ht="15.75" customHeight="1" x14ac:dyDescent="0.35"/>
    <row r="203" spans="1:37" ht="15.75" customHeight="1" x14ac:dyDescent="0.35"/>
    <row r="204" spans="1:37" ht="15.75" customHeight="1" x14ac:dyDescent="0.45">
      <c r="B204" s="8" t="s">
        <v>847</v>
      </c>
    </row>
    <row r="205" spans="1:37" ht="15.75" customHeight="1" x14ac:dyDescent="0.45">
      <c r="B205" s="8">
        <v>8.1000000000000003E-2</v>
      </c>
      <c r="C205" s="8" t="s">
        <v>848</v>
      </c>
    </row>
    <row r="206" spans="1:37" ht="15.75" customHeight="1" x14ac:dyDescent="0.35"/>
    <row r="207" spans="1:37" ht="15.75" customHeight="1" x14ac:dyDescent="0.45">
      <c r="B207" s="96" t="s">
        <v>645</v>
      </c>
      <c r="C207" s="36">
        <v>2017</v>
      </c>
      <c r="D207" s="36">
        <v>2018</v>
      </c>
      <c r="E207" s="36">
        <v>2019</v>
      </c>
      <c r="F207" s="36">
        <v>2020</v>
      </c>
      <c r="G207" s="36">
        <v>2021</v>
      </c>
      <c r="H207" s="36">
        <v>2022</v>
      </c>
      <c r="I207" s="36">
        <v>2023</v>
      </c>
      <c r="J207" s="36">
        <v>2024</v>
      </c>
      <c r="K207" s="36">
        <v>2025</v>
      </c>
      <c r="L207" s="36">
        <v>2026</v>
      </c>
      <c r="M207" s="36">
        <v>2027</v>
      </c>
      <c r="N207" s="36">
        <v>2028</v>
      </c>
      <c r="O207" s="36">
        <v>2029</v>
      </c>
      <c r="P207" s="36">
        <v>2030</v>
      </c>
      <c r="Q207" s="36">
        <v>2031</v>
      </c>
      <c r="R207" s="36">
        <v>2032</v>
      </c>
      <c r="S207" s="36">
        <v>2033</v>
      </c>
      <c r="T207" s="36">
        <v>2034</v>
      </c>
      <c r="U207" s="36">
        <v>2035</v>
      </c>
      <c r="V207" s="36">
        <v>2036</v>
      </c>
      <c r="W207" s="36">
        <v>2037</v>
      </c>
      <c r="X207" s="36">
        <v>2038</v>
      </c>
      <c r="Y207" s="36">
        <v>2039</v>
      </c>
      <c r="Z207" s="36">
        <v>2040</v>
      </c>
      <c r="AA207" s="36">
        <v>2041</v>
      </c>
      <c r="AB207" s="36">
        <v>2042</v>
      </c>
      <c r="AC207" s="36">
        <v>2043</v>
      </c>
      <c r="AD207" s="36">
        <v>2044</v>
      </c>
      <c r="AE207" s="36">
        <v>2045</v>
      </c>
      <c r="AF207" s="36">
        <v>2046</v>
      </c>
      <c r="AG207" s="36">
        <v>2047</v>
      </c>
      <c r="AH207" s="36">
        <v>2048</v>
      </c>
      <c r="AI207" s="36">
        <v>2049</v>
      </c>
      <c r="AJ207" s="36">
        <v>2050</v>
      </c>
    </row>
    <row r="208" spans="1:37" ht="15.75" customHeight="1" x14ac:dyDescent="0.45">
      <c r="B208" s="96" t="s">
        <v>646</v>
      </c>
      <c r="C208" s="36">
        <v>8.6774228999999994E-2</v>
      </c>
      <c r="D208" s="36">
        <v>8.7578015999999995E-2</v>
      </c>
      <c r="E208" s="36">
        <v>8.8392438000000004E-2</v>
      </c>
      <c r="F208" s="36">
        <v>8.9218820000000004E-2</v>
      </c>
      <c r="G208" s="36">
        <v>9.0056925999999995E-2</v>
      </c>
      <c r="H208" s="36">
        <v>9.0908911999999995E-2</v>
      </c>
      <c r="I208" s="36">
        <v>9.1775194000000004E-2</v>
      </c>
      <c r="J208" s="36">
        <v>9.2656796999999999E-2</v>
      </c>
      <c r="K208" s="36">
        <v>9.3555211999999999E-2</v>
      </c>
      <c r="L208" s="36">
        <v>9.4466164000000005E-2</v>
      </c>
      <c r="M208" s="36">
        <v>9.5392868000000006E-2</v>
      </c>
      <c r="N208" s="36">
        <v>9.6334569999999994E-2</v>
      </c>
      <c r="O208" s="36">
        <v>9.7292796000000001E-2</v>
      </c>
      <c r="P208" s="36">
        <v>9.8266348000000003E-2</v>
      </c>
      <c r="Q208" s="36">
        <v>9.9256122000000002E-2</v>
      </c>
      <c r="R208" s="36">
        <v>0.100261172</v>
      </c>
      <c r="S208" s="36">
        <v>0.10128139</v>
      </c>
      <c r="T208" s="36">
        <v>0.102318703</v>
      </c>
      <c r="U208" s="36">
        <v>0.103371905</v>
      </c>
      <c r="V208" s="36">
        <v>0.104443248</v>
      </c>
      <c r="W208" s="36">
        <v>0.10553432</v>
      </c>
      <c r="X208" s="36">
        <v>0.106643531</v>
      </c>
      <c r="Y208" s="36">
        <v>0.107774014</v>
      </c>
      <c r="Z208" s="36">
        <v>0.10892489700000001</v>
      </c>
      <c r="AA208" s="36">
        <v>0.11009677800000001</v>
      </c>
      <c r="AB208" s="36">
        <v>0.111291746</v>
      </c>
      <c r="AC208" s="36">
        <v>0.112510099</v>
      </c>
      <c r="AD208" s="36">
        <v>0.11375194399999999</v>
      </c>
      <c r="AE208" s="36">
        <v>0.115018566</v>
      </c>
      <c r="AF208" s="36">
        <v>0.11630860799999999</v>
      </c>
      <c r="AG208" s="36">
        <v>0.117624985</v>
      </c>
      <c r="AH208" s="36">
        <v>0.118966589</v>
      </c>
      <c r="AI208" s="36">
        <v>0.12033427200000001</v>
      </c>
      <c r="AJ208" s="36">
        <v>0.12172641400000001</v>
      </c>
    </row>
    <row r="209" spans="2:36" ht="15.75" customHeight="1" x14ac:dyDescent="0.45">
      <c r="B209" s="97" t="s">
        <v>647</v>
      </c>
      <c r="C209" s="36"/>
      <c r="D209" s="36">
        <f t="shared" ref="D209:AJ209" si="0">(D208-C208)/C208</f>
        <v>9.2629690780657963E-3</v>
      </c>
      <c r="E209" s="36">
        <f t="shared" si="0"/>
        <v>9.2993885588822777E-3</v>
      </c>
      <c r="F209" s="36">
        <f t="shared" si="0"/>
        <v>9.3490124121251243E-3</v>
      </c>
      <c r="G209" s="36">
        <f t="shared" si="0"/>
        <v>9.3938252041440504E-3</v>
      </c>
      <c r="H209" s="36">
        <f t="shared" si="0"/>
        <v>9.4605272225258847E-3</v>
      </c>
      <c r="I209" s="36">
        <f t="shared" si="0"/>
        <v>9.5291207533097517E-3</v>
      </c>
      <c r="J209" s="36">
        <f t="shared" si="0"/>
        <v>9.6061142622046059E-3</v>
      </c>
      <c r="K209" s="36">
        <f t="shared" si="0"/>
        <v>9.6961586099290654E-3</v>
      </c>
      <c r="L209" s="36">
        <f t="shared" si="0"/>
        <v>9.7370523835701057E-3</v>
      </c>
      <c r="M209" s="36">
        <f t="shared" si="0"/>
        <v>9.8099039990657434E-3</v>
      </c>
      <c r="N209" s="36">
        <f t="shared" si="0"/>
        <v>9.871828153861447E-3</v>
      </c>
      <c r="O209" s="36">
        <f t="shared" si="0"/>
        <v>9.9468550075015282E-3</v>
      </c>
      <c r="P209" s="36">
        <f t="shared" si="0"/>
        <v>1.0006414041179395E-2</v>
      </c>
      <c r="Q209" s="36">
        <f t="shared" si="0"/>
        <v>1.0072359664775562E-2</v>
      </c>
      <c r="R209" s="36">
        <f t="shared" si="0"/>
        <v>1.0125823775383784E-2</v>
      </c>
      <c r="S209" s="36">
        <f t="shared" si="0"/>
        <v>1.0175604171074356E-2</v>
      </c>
      <c r="T209" s="36">
        <f t="shared" si="0"/>
        <v>1.0241891427437934E-2</v>
      </c>
      <c r="U209" s="36">
        <f t="shared" si="0"/>
        <v>1.0293347834950596E-2</v>
      </c>
      <c r="V209" s="36">
        <f t="shared" si="0"/>
        <v>1.0363966882490966E-2</v>
      </c>
      <c r="W209" s="36">
        <f t="shared" si="0"/>
        <v>1.0446553711159944E-2</v>
      </c>
      <c r="X209" s="36">
        <f t="shared" si="0"/>
        <v>1.0510429213927742E-2</v>
      </c>
      <c r="Y209" s="36">
        <f t="shared" si="0"/>
        <v>1.0600577357101966E-2</v>
      </c>
      <c r="Z209" s="36">
        <f t="shared" si="0"/>
        <v>1.067866879301726E-2</v>
      </c>
      <c r="AA209" s="36">
        <f t="shared" si="0"/>
        <v>1.0758614717808725E-2</v>
      </c>
      <c r="AB209" s="36">
        <f t="shared" si="0"/>
        <v>1.0853796284574202E-2</v>
      </c>
      <c r="AC209" s="36">
        <f t="shared" si="0"/>
        <v>1.0947379691572143E-2</v>
      </c>
      <c r="AD209" s="36">
        <f t="shared" si="0"/>
        <v>1.1037631386316631E-2</v>
      </c>
      <c r="AE209" s="36">
        <f t="shared" si="0"/>
        <v>1.1134948164050796E-2</v>
      </c>
      <c r="AF209" s="36">
        <f t="shared" si="0"/>
        <v>1.1215945780440275E-2</v>
      </c>
      <c r="AG209" s="36">
        <f t="shared" si="0"/>
        <v>1.1317967110396572E-2</v>
      </c>
      <c r="AH209" s="36">
        <f t="shared" si="0"/>
        <v>1.140577403686807E-2</v>
      </c>
      <c r="AI209" s="36">
        <f t="shared" si="0"/>
        <v>1.1496362226540836E-2</v>
      </c>
      <c r="AJ209" s="36">
        <f t="shared" si="0"/>
        <v>1.1568956847139931E-2</v>
      </c>
    </row>
    <row r="210" spans="2:36" ht="15.75" customHeight="1" x14ac:dyDescent="0.35">
      <c r="B210" s="96"/>
      <c r="C210" s="96"/>
      <c r="D210" s="98">
        <f t="shared" ref="D210:AJ210" si="1">1+D209</f>
        <v>1.0092629690780659</v>
      </c>
      <c r="E210" s="98">
        <f t="shared" si="1"/>
        <v>1.0092993885588823</v>
      </c>
      <c r="F210" s="98">
        <f t="shared" si="1"/>
        <v>1.0093490124121252</v>
      </c>
      <c r="G210" s="98">
        <f t="shared" si="1"/>
        <v>1.0093938252041441</v>
      </c>
      <c r="H210" s="98">
        <f t="shared" si="1"/>
        <v>1.0094605272225259</v>
      </c>
      <c r="I210" s="98">
        <f t="shared" si="1"/>
        <v>1.0095291207533097</v>
      </c>
      <c r="J210" s="98">
        <f t="shared" si="1"/>
        <v>1.0096061142622046</v>
      </c>
      <c r="K210" s="98">
        <f t="shared" si="1"/>
        <v>1.0096961586099291</v>
      </c>
      <c r="L210" s="98">
        <f t="shared" si="1"/>
        <v>1.00973705238357</v>
      </c>
      <c r="M210" s="98">
        <f t="shared" si="1"/>
        <v>1.0098099039990658</v>
      </c>
      <c r="N210" s="98">
        <f t="shared" si="1"/>
        <v>1.0098718281538615</v>
      </c>
      <c r="O210" s="98">
        <f t="shared" si="1"/>
        <v>1.0099468550075015</v>
      </c>
      <c r="P210" s="98">
        <f t="shared" si="1"/>
        <v>1.0100064140411793</v>
      </c>
      <c r="Q210" s="98">
        <f t="shared" si="1"/>
        <v>1.0100723596647756</v>
      </c>
      <c r="R210" s="98">
        <f t="shared" si="1"/>
        <v>1.0101258237753838</v>
      </c>
      <c r="S210" s="98">
        <f t="shared" si="1"/>
        <v>1.0101756041710743</v>
      </c>
      <c r="T210" s="98">
        <f t="shared" si="1"/>
        <v>1.010241891427438</v>
      </c>
      <c r="U210" s="98">
        <f t="shared" si="1"/>
        <v>1.0102933478349505</v>
      </c>
      <c r="V210" s="98">
        <f t="shared" si="1"/>
        <v>1.0103639668824909</v>
      </c>
      <c r="W210" s="98">
        <f t="shared" si="1"/>
        <v>1.01044655371116</v>
      </c>
      <c r="X210" s="98">
        <f t="shared" si="1"/>
        <v>1.0105104292139278</v>
      </c>
      <c r="Y210" s="98">
        <f t="shared" si="1"/>
        <v>1.0106005773571021</v>
      </c>
      <c r="Z210" s="98">
        <f t="shared" si="1"/>
        <v>1.0106786687930172</v>
      </c>
      <c r="AA210" s="98">
        <f t="shared" si="1"/>
        <v>1.0107586147178087</v>
      </c>
      <c r="AB210" s="98">
        <f t="shared" si="1"/>
        <v>1.0108537962845743</v>
      </c>
      <c r="AC210" s="98">
        <f t="shared" si="1"/>
        <v>1.0109473796915722</v>
      </c>
      <c r="AD210" s="98">
        <f t="shared" si="1"/>
        <v>1.0110376313863165</v>
      </c>
      <c r="AE210" s="98">
        <f t="shared" si="1"/>
        <v>1.0111349481640508</v>
      </c>
      <c r="AF210" s="98">
        <f t="shared" si="1"/>
        <v>1.0112159457804404</v>
      </c>
      <c r="AG210" s="98">
        <f t="shared" si="1"/>
        <v>1.0113179671103967</v>
      </c>
      <c r="AH210" s="98">
        <f t="shared" si="1"/>
        <v>1.011405774036868</v>
      </c>
      <c r="AI210" s="98">
        <f t="shared" si="1"/>
        <v>1.0114963622265409</v>
      </c>
      <c r="AJ210" s="98">
        <f t="shared" si="1"/>
        <v>1.01156895684714</v>
      </c>
    </row>
    <row r="211" spans="2:36" ht="15.75" customHeight="1" x14ac:dyDescent="0.35"/>
    <row r="212" spans="2:36" ht="15.75" customHeight="1" x14ac:dyDescent="0.35"/>
    <row r="213" spans="2:36" ht="15.75" customHeight="1" x14ac:dyDescent="0.45">
      <c r="C213" s="3">
        <f>C72*$B$205</f>
        <v>43.204185000000003</v>
      </c>
      <c r="D213" s="3">
        <f t="shared" ref="D213:AJ213" si="2">D72*$B$205*D210</f>
        <v>45.906293793858737</v>
      </c>
      <c r="E213" s="3">
        <f t="shared" si="2"/>
        <v>47.794380429020656</v>
      </c>
      <c r="F213" s="3">
        <f t="shared" si="2"/>
        <v>49.663986406585877</v>
      </c>
      <c r="G213" s="3">
        <f t="shared" si="2"/>
        <v>51.53346812299781</v>
      </c>
      <c r="H213" s="3">
        <f t="shared" si="2"/>
        <v>53.358797227494762</v>
      </c>
      <c r="I213" s="3">
        <f t="shared" si="2"/>
        <v>55.151381056370795</v>
      </c>
      <c r="J213" s="3">
        <f t="shared" si="2"/>
        <v>56.905272252158611</v>
      </c>
      <c r="K213" s="3">
        <f t="shared" si="2"/>
        <v>58.60770220100683</v>
      </c>
      <c r="L213" s="3">
        <f t="shared" si="2"/>
        <v>60.244661209158387</v>
      </c>
      <c r="M213" s="3">
        <f t="shared" si="2"/>
        <v>61.845659673254744</v>
      </c>
      <c r="N213" s="3">
        <f t="shared" si="2"/>
        <v>63.445745226714976</v>
      </c>
      <c r="O213" s="3">
        <f t="shared" si="2"/>
        <v>64.967603603867474</v>
      </c>
      <c r="P213" s="3">
        <f t="shared" si="2"/>
        <v>66.434331947771881</v>
      </c>
      <c r="Q213" s="3">
        <f t="shared" si="2"/>
        <v>67.654591688314042</v>
      </c>
      <c r="R213" s="3">
        <f t="shared" si="2"/>
        <v>68.719491840599318</v>
      </c>
      <c r="S213" s="3">
        <f t="shared" si="2"/>
        <v>69.757326548376398</v>
      </c>
      <c r="T213" s="3">
        <f t="shared" si="2"/>
        <v>70.74410975514823</v>
      </c>
      <c r="U213" s="3">
        <f t="shared" si="2"/>
        <v>71.668773336391993</v>
      </c>
      <c r="V213" s="3">
        <f t="shared" si="2"/>
        <v>72.60977331379091</v>
      </c>
      <c r="W213" s="3">
        <f t="shared" si="2"/>
        <v>73.525981415579039</v>
      </c>
      <c r="X213" s="3">
        <f t="shared" si="2"/>
        <v>74.399531517825366</v>
      </c>
      <c r="Y213" s="3">
        <f t="shared" si="2"/>
        <v>75.237009629313263</v>
      </c>
      <c r="Z213" s="3">
        <f t="shared" si="2"/>
        <v>76.079669887771601</v>
      </c>
      <c r="AA213" s="3">
        <f t="shared" si="2"/>
        <v>76.942978967952214</v>
      </c>
      <c r="AB213" s="3">
        <f t="shared" si="2"/>
        <v>77.862537370008681</v>
      </c>
      <c r="AC213" s="3">
        <f t="shared" si="2"/>
        <v>78.855948765069655</v>
      </c>
      <c r="AD213" s="3">
        <f t="shared" si="2"/>
        <v>79.929677373650961</v>
      </c>
      <c r="AE213" s="3">
        <f t="shared" si="2"/>
        <v>81.011625550459229</v>
      </c>
      <c r="AF213" s="3">
        <f t="shared" si="2"/>
        <v>82.13159021180067</v>
      </c>
      <c r="AG213" s="3">
        <f t="shared" si="2"/>
        <v>83.262082417568834</v>
      </c>
      <c r="AH213" s="3">
        <f t="shared" si="2"/>
        <v>84.229577235338141</v>
      </c>
      <c r="AI213" s="3">
        <f t="shared" si="2"/>
        <v>85.137458307291723</v>
      </c>
      <c r="AJ213" s="3">
        <f t="shared" si="2"/>
        <v>86.015744788458434</v>
      </c>
    </row>
    <row r="214" spans="2:36" ht="15.75" customHeight="1" x14ac:dyDescent="0.45">
      <c r="C214" s="3">
        <f>C184*$B$205</f>
        <v>6.1476570000000006</v>
      </c>
      <c r="D214" s="3">
        <f t="shared" ref="D214:AJ214" si="3">D184*$B$205*D210</f>
        <v>6.0883146959099292</v>
      </c>
      <c r="E214" s="3">
        <f t="shared" si="3"/>
        <v>5.9818165968358956</v>
      </c>
      <c r="F214" s="3">
        <f t="shared" si="3"/>
        <v>5.9289308132761356</v>
      </c>
      <c r="G214" s="3">
        <f t="shared" si="3"/>
        <v>5.875978529007015</v>
      </c>
      <c r="H214" s="3">
        <f t="shared" si="3"/>
        <v>5.8700694105676483</v>
      </c>
      <c r="I214" s="3">
        <f t="shared" si="3"/>
        <v>5.8842404618824338</v>
      </c>
      <c r="J214" s="3">
        <f t="shared" si="3"/>
        <v>5.9052010105366133</v>
      </c>
      <c r="K214" s="3">
        <f t="shared" si="3"/>
        <v>5.9196320985951889</v>
      </c>
      <c r="L214" s="3">
        <f t="shared" si="3"/>
        <v>5.92680100281083</v>
      </c>
      <c r="M214" s="3">
        <f t="shared" si="3"/>
        <v>5.9142755464254861</v>
      </c>
      <c r="N214" s="3">
        <f t="shared" si="3"/>
        <v>5.8681626833820966</v>
      </c>
      <c r="O214" s="3">
        <f t="shared" si="3"/>
        <v>5.8690346477741828</v>
      </c>
      <c r="P214" s="3">
        <f t="shared" si="3"/>
        <v>5.8898057741325074</v>
      </c>
      <c r="Q214" s="3">
        <f t="shared" si="3"/>
        <v>5.9039625872259816</v>
      </c>
      <c r="R214" s="3">
        <f t="shared" si="3"/>
        <v>5.9112821524840902</v>
      </c>
      <c r="S214" s="3">
        <f t="shared" si="3"/>
        <v>5.9252552063838282</v>
      </c>
      <c r="T214" s="3">
        <f t="shared" si="3"/>
        <v>5.9260328569149259</v>
      </c>
      <c r="U214" s="3">
        <f t="shared" si="3"/>
        <v>5.9266365541680912</v>
      </c>
      <c r="V214" s="3">
        <f t="shared" si="3"/>
        <v>5.9341628222505998</v>
      </c>
      <c r="W214" s="3">
        <f t="shared" si="3"/>
        <v>5.9552293621036592</v>
      </c>
      <c r="X214" s="3">
        <f t="shared" si="3"/>
        <v>5.9626819496501202</v>
      </c>
      <c r="Y214" s="3">
        <f t="shared" si="3"/>
        <v>5.9838483789612349</v>
      </c>
      <c r="Z214" s="3">
        <f t="shared" si="3"/>
        <v>5.9981769335408366</v>
      </c>
      <c r="AA214" s="3">
        <f t="shared" si="3"/>
        <v>6.0192346992962014</v>
      </c>
      <c r="AB214" s="3">
        <f t="shared" si="3"/>
        <v>6.0270725930461344</v>
      </c>
      <c r="AC214" s="3">
        <f t="shared" si="3"/>
        <v>6.0415994759632454</v>
      </c>
      <c r="AD214" s="3">
        <f t="shared" si="3"/>
        <v>6.056091514382179</v>
      </c>
      <c r="AE214" s="3">
        <f t="shared" si="3"/>
        <v>6.0706732734259843</v>
      </c>
      <c r="AF214" s="3">
        <f t="shared" si="3"/>
        <v>6.0850639047625545</v>
      </c>
      <c r="AG214" s="3">
        <f t="shared" si="3"/>
        <v>6.0997125175346616</v>
      </c>
      <c r="AH214" s="3">
        <f t="shared" si="3"/>
        <v>6.1074832895743194</v>
      </c>
      <c r="AI214" s="3">
        <f t="shared" si="3"/>
        <v>6.1152901141640577</v>
      </c>
      <c r="AJ214" s="3">
        <f t="shared" si="3"/>
        <v>6.1228816146639176</v>
      </c>
    </row>
    <row r="215" spans="2:36" ht="15.75" customHeight="1" x14ac:dyDescent="0.35"/>
    <row r="216" spans="2:36" ht="15.75" customHeight="1" x14ac:dyDescent="0.35"/>
    <row r="217" spans="2:36" ht="15.75" customHeight="1" x14ac:dyDescent="0.35"/>
    <row r="218" spans="2:36" ht="15.75" customHeight="1" x14ac:dyDescent="0.35"/>
    <row r="219" spans="2:36" ht="15.75" customHeight="1" x14ac:dyDescent="0.35"/>
    <row r="220" spans="2:36" ht="15.75" customHeight="1" x14ac:dyDescent="0.35"/>
    <row r="221" spans="2:36" ht="15.75" customHeight="1" x14ac:dyDescent="0.35"/>
    <row r="222" spans="2:36" ht="15.75" customHeight="1" x14ac:dyDescent="0.35"/>
    <row r="223" spans="2:36" ht="15.75" customHeight="1" x14ac:dyDescent="0.35"/>
    <row r="224" spans="2:3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topLeftCell="B1" workbookViewId="0"/>
  </sheetViews>
  <sheetFormatPr defaultColWidth="12.625" defaultRowHeight="15" customHeight="1" x14ac:dyDescent="0.35"/>
  <cols>
    <col min="1" max="1" width="18.25" hidden="1" customWidth="1"/>
    <col min="2" max="2" width="40" customWidth="1"/>
    <col min="3" max="37" width="7.625" customWidth="1"/>
  </cols>
  <sheetData>
    <row r="1" spans="1:37" ht="15" customHeight="1" x14ac:dyDescent="0.35">
      <c r="B1" s="99" t="s">
        <v>119</v>
      </c>
      <c r="C1" s="100">
        <v>2017</v>
      </c>
      <c r="D1" s="100">
        <v>2018</v>
      </c>
      <c r="E1" s="100">
        <v>2019</v>
      </c>
      <c r="F1" s="100">
        <v>2020</v>
      </c>
      <c r="G1" s="100">
        <v>2021</v>
      </c>
      <c r="H1" s="100">
        <v>2022</v>
      </c>
      <c r="I1" s="100">
        <v>2023</v>
      </c>
      <c r="J1" s="100">
        <v>2024</v>
      </c>
      <c r="K1" s="100">
        <v>2025</v>
      </c>
      <c r="L1" s="100">
        <v>2026</v>
      </c>
      <c r="M1" s="100">
        <v>2027</v>
      </c>
      <c r="N1" s="100">
        <v>2028</v>
      </c>
      <c r="O1" s="100">
        <v>2029</v>
      </c>
      <c r="P1" s="100">
        <v>2030</v>
      </c>
      <c r="Q1" s="100">
        <v>2031</v>
      </c>
      <c r="R1" s="100">
        <v>2032</v>
      </c>
      <c r="S1" s="100">
        <v>2033</v>
      </c>
      <c r="T1" s="100">
        <v>2034</v>
      </c>
      <c r="U1" s="100">
        <v>2035</v>
      </c>
      <c r="V1" s="100">
        <v>2036</v>
      </c>
      <c r="W1" s="100">
        <v>2037</v>
      </c>
      <c r="X1" s="100">
        <v>2038</v>
      </c>
      <c r="Y1" s="100">
        <v>2039</v>
      </c>
      <c r="Z1" s="100">
        <v>2040</v>
      </c>
      <c r="AA1" s="100">
        <v>2041</v>
      </c>
      <c r="AB1" s="100">
        <v>2042</v>
      </c>
      <c r="AC1" s="100">
        <v>2043</v>
      </c>
      <c r="AD1" s="100">
        <v>2044</v>
      </c>
      <c r="AE1" s="100">
        <v>2045</v>
      </c>
      <c r="AF1" s="100">
        <v>2046</v>
      </c>
      <c r="AG1" s="100">
        <v>2047</v>
      </c>
      <c r="AH1" s="100">
        <v>2048</v>
      </c>
      <c r="AI1" s="100">
        <v>2049</v>
      </c>
      <c r="AJ1" s="100">
        <v>2050</v>
      </c>
    </row>
    <row r="3" spans="1:37" ht="15" customHeight="1" x14ac:dyDescent="0.35">
      <c r="C3" s="101" t="s">
        <v>120</v>
      </c>
      <c r="D3" s="101" t="s">
        <v>4</v>
      </c>
      <c r="E3" s="72"/>
      <c r="F3" s="72"/>
      <c r="G3" s="72"/>
    </row>
    <row r="4" spans="1:37" ht="15" customHeight="1" x14ac:dyDescent="0.35">
      <c r="C4" s="101" t="s">
        <v>123</v>
      </c>
      <c r="D4" s="101" t="s">
        <v>124</v>
      </c>
      <c r="E4" s="72"/>
      <c r="F4" s="72"/>
      <c r="G4" s="101" t="s">
        <v>125</v>
      </c>
    </row>
    <row r="5" spans="1:37" ht="15" customHeight="1" x14ac:dyDescent="0.35">
      <c r="C5" s="101" t="s">
        <v>128</v>
      </c>
      <c r="D5" s="101" t="s">
        <v>129</v>
      </c>
      <c r="E5" s="72"/>
      <c r="F5" s="72"/>
      <c r="G5" s="72"/>
    </row>
    <row r="6" spans="1:37" ht="15" customHeight="1" x14ac:dyDescent="0.35">
      <c r="C6" s="101" t="s">
        <v>131</v>
      </c>
      <c r="D6" s="72"/>
      <c r="E6" s="104">
        <v>43466</v>
      </c>
      <c r="F6" s="72"/>
      <c r="G6" s="72"/>
    </row>
    <row r="10" spans="1:37" ht="15" customHeight="1" x14ac:dyDescent="0.5">
      <c r="A10" s="28" t="s">
        <v>849</v>
      </c>
      <c r="B10" s="105" t="s">
        <v>850</v>
      </c>
    </row>
    <row r="11" spans="1:37" ht="15" customHeight="1" x14ac:dyDescent="0.35">
      <c r="B11" s="70"/>
    </row>
    <row r="12" spans="1:37" ht="15" customHeight="1" x14ac:dyDescent="0.45">
      <c r="B12" s="70"/>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106" t="s">
        <v>139</v>
      </c>
    </row>
    <row r="13" spans="1:37" ht="15" customHeight="1" x14ac:dyDescent="0.35">
      <c r="B13" s="100" t="s">
        <v>851</v>
      </c>
      <c r="C13" s="100">
        <v>2017</v>
      </c>
      <c r="D13" s="100">
        <v>2018</v>
      </c>
      <c r="E13" s="100">
        <v>2019</v>
      </c>
      <c r="F13" s="100">
        <v>2020</v>
      </c>
      <c r="G13" s="100">
        <v>2021</v>
      </c>
      <c r="H13" s="100">
        <v>2022</v>
      </c>
      <c r="I13" s="100">
        <v>2023</v>
      </c>
      <c r="J13" s="100">
        <v>2024</v>
      </c>
      <c r="K13" s="100">
        <v>2025</v>
      </c>
      <c r="L13" s="100">
        <v>2026</v>
      </c>
      <c r="M13" s="100">
        <v>2027</v>
      </c>
      <c r="N13" s="100">
        <v>2028</v>
      </c>
      <c r="O13" s="100">
        <v>2029</v>
      </c>
      <c r="P13" s="100">
        <v>2030</v>
      </c>
      <c r="Q13" s="100">
        <v>2031</v>
      </c>
      <c r="R13" s="100">
        <v>2032</v>
      </c>
      <c r="S13" s="100">
        <v>2033</v>
      </c>
      <c r="T13" s="100">
        <v>2034</v>
      </c>
      <c r="U13" s="100">
        <v>2035</v>
      </c>
      <c r="V13" s="100">
        <v>2036</v>
      </c>
      <c r="W13" s="100">
        <v>2037</v>
      </c>
      <c r="X13" s="100">
        <v>2038</v>
      </c>
      <c r="Y13" s="100">
        <v>2039</v>
      </c>
      <c r="Z13" s="100">
        <v>2040</v>
      </c>
      <c r="AA13" s="100">
        <v>2041</v>
      </c>
      <c r="AB13" s="100">
        <v>2042</v>
      </c>
      <c r="AC13" s="100">
        <v>2043</v>
      </c>
      <c r="AD13" s="100">
        <v>2044</v>
      </c>
      <c r="AE13" s="100">
        <v>2045</v>
      </c>
      <c r="AF13" s="100">
        <v>2046</v>
      </c>
      <c r="AG13" s="100">
        <v>2047</v>
      </c>
      <c r="AH13" s="100">
        <v>2048</v>
      </c>
      <c r="AI13" s="100">
        <v>2049</v>
      </c>
      <c r="AJ13" s="100">
        <v>2050</v>
      </c>
      <c r="AK13" s="100">
        <v>2050</v>
      </c>
    </row>
    <row r="15" spans="1:37" ht="15" customHeight="1" x14ac:dyDescent="0.35">
      <c r="B15" s="107" t="s">
        <v>852</v>
      </c>
    </row>
    <row r="16" spans="1:37" ht="13.5" hidden="1" x14ac:dyDescent="0.35"/>
    <row r="17" spans="1:37" ht="15" hidden="1" customHeight="1" x14ac:dyDescent="0.35">
      <c r="B17" s="107" t="s">
        <v>853</v>
      </c>
    </row>
    <row r="18" spans="1:37" ht="15" hidden="1" customHeight="1" x14ac:dyDescent="0.35">
      <c r="B18" s="107" t="s">
        <v>854</v>
      </c>
    </row>
    <row r="19" spans="1:37" ht="15" hidden="1" customHeight="1" x14ac:dyDescent="0.45">
      <c r="A19" s="28" t="s">
        <v>855</v>
      </c>
      <c r="B19" s="108" t="s">
        <v>856</v>
      </c>
      <c r="C19" s="121">
        <v>7.2</v>
      </c>
      <c r="D19" s="121">
        <v>7.5</v>
      </c>
      <c r="E19" s="121">
        <v>7.7</v>
      </c>
      <c r="F19" s="121">
        <v>7.9</v>
      </c>
      <c r="G19" s="121">
        <v>8</v>
      </c>
      <c r="H19" s="121">
        <v>8.1</v>
      </c>
      <c r="I19" s="121">
        <v>8.3000000000000007</v>
      </c>
      <c r="J19" s="121">
        <v>8.4</v>
      </c>
      <c r="K19" s="121">
        <v>8.5</v>
      </c>
      <c r="L19" s="121">
        <v>8.6999999999999993</v>
      </c>
      <c r="M19" s="121">
        <v>8.8000000000000007</v>
      </c>
      <c r="N19" s="121">
        <v>8.9</v>
      </c>
      <c r="O19" s="121">
        <v>9.1</v>
      </c>
      <c r="P19" s="121">
        <v>9.1999999999999993</v>
      </c>
      <c r="Q19" s="121">
        <v>9.4</v>
      </c>
      <c r="R19" s="121">
        <v>9.5</v>
      </c>
      <c r="S19" s="121">
        <v>9.6999999999999993</v>
      </c>
      <c r="T19" s="121">
        <v>9.9</v>
      </c>
      <c r="U19" s="121">
        <v>10</v>
      </c>
      <c r="V19" s="121">
        <v>10.1</v>
      </c>
      <c r="W19" s="121">
        <v>10.3</v>
      </c>
      <c r="X19" s="121">
        <v>10.4</v>
      </c>
      <c r="Y19" s="121">
        <v>10.5</v>
      </c>
      <c r="Z19" s="121">
        <v>10.6</v>
      </c>
      <c r="AA19" s="121">
        <v>10.7</v>
      </c>
      <c r="AB19" s="121">
        <v>10.7</v>
      </c>
      <c r="AC19" s="121">
        <v>10.8</v>
      </c>
      <c r="AD19" s="121">
        <v>10.8</v>
      </c>
      <c r="AE19" s="121">
        <v>10.9</v>
      </c>
      <c r="AF19" s="121">
        <v>10.9</v>
      </c>
      <c r="AG19" s="121">
        <v>11</v>
      </c>
      <c r="AH19" s="121">
        <v>11</v>
      </c>
      <c r="AI19" s="121">
        <v>11</v>
      </c>
      <c r="AJ19" s="121">
        <v>11.1</v>
      </c>
      <c r="AK19" s="110">
        <v>1.2E-2</v>
      </c>
    </row>
    <row r="20" spans="1:37" ht="15" hidden="1" customHeight="1" x14ac:dyDescent="0.45">
      <c r="A20" s="28" t="s">
        <v>857</v>
      </c>
      <c r="B20" s="108" t="s">
        <v>858</v>
      </c>
      <c r="C20" s="121">
        <v>2.1</v>
      </c>
      <c r="D20" s="121">
        <v>2.2000000000000002</v>
      </c>
      <c r="E20" s="121">
        <v>2.2000000000000002</v>
      </c>
      <c r="F20" s="121">
        <v>2.2000000000000002</v>
      </c>
      <c r="G20" s="121">
        <v>2.2999999999999998</v>
      </c>
      <c r="H20" s="121">
        <v>2.2999999999999998</v>
      </c>
      <c r="I20" s="121">
        <v>2.4</v>
      </c>
      <c r="J20" s="121">
        <v>2.4</v>
      </c>
      <c r="K20" s="121">
        <v>2.5</v>
      </c>
      <c r="L20" s="121">
        <v>2.6</v>
      </c>
      <c r="M20" s="121">
        <v>2.6</v>
      </c>
      <c r="N20" s="121">
        <v>2.7</v>
      </c>
      <c r="O20" s="121">
        <v>2.8</v>
      </c>
      <c r="P20" s="121">
        <v>2.9</v>
      </c>
      <c r="Q20" s="121">
        <v>3</v>
      </c>
      <c r="R20" s="121">
        <v>3.1</v>
      </c>
      <c r="S20" s="121">
        <v>3.2</v>
      </c>
      <c r="T20" s="121">
        <v>3.3</v>
      </c>
      <c r="U20" s="121">
        <v>3.4</v>
      </c>
      <c r="V20" s="121">
        <v>3.5</v>
      </c>
      <c r="W20" s="121">
        <v>3.6</v>
      </c>
      <c r="X20" s="121">
        <v>3.7</v>
      </c>
      <c r="Y20" s="121">
        <v>3.9</v>
      </c>
      <c r="Z20" s="121">
        <v>4</v>
      </c>
      <c r="AA20" s="121">
        <v>4.0999999999999996</v>
      </c>
      <c r="AB20" s="121">
        <v>4.2</v>
      </c>
      <c r="AC20" s="121">
        <v>4.3</v>
      </c>
      <c r="AD20" s="121">
        <v>4.4000000000000004</v>
      </c>
      <c r="AE20" s="121">
        <v>4.5</v>
      </c>
      <c r="AF20" s="121">
        <v>4.5999999999999996</v>
      </c>
      <c r="AG20" s="121">
        <v>4.7</v>
      </c>
      <c r="AH20" s="121">
        <v>4.8</v>
      </c>
      <c r="AI20" s="121">
        <v>4.9000000000000004</v>
      </c>
      <c r="AJ20" s="121">
        <v>5</v>
      </c>
      <c r="AK20" s="110">
        <v>2.7E-2</v>
      </c>
    </row>
    <row r="21" spans="1:37" ht="15" hidden="1" customHeight="1" x14ac:dyDescent="0.45">
      <c r="A21" s="28" t="s">
        <v>859</v>
      </c>
      <c r="B21" s="108" t="s">
        <v>860</v>
      </c>
      <c r="C21" s="121">
        <v>0</v>
      </c>
      <c r="D21" s="121">
        <v>0</v>
      </c>
      <c r="E21" s="121">
        <v>0</v>
      </c>
      <c r="F21" s="121">
        <v>0</v>
      </c>
      <c r="G21" s="121">
        <v>0</v>
      </c>
      <c r="H21" s="121">
        <v>0</v>
      </c>
      <c r="I21" s="121">
        <v>0</v>
      </c>
      <c r="J21" s="121">
        <v>0</v>
      </c>
      <c r="K21" s="121">
        <v>0</v>
      </c>
      <c r="L21" s="121">
        <v>0</v>
      </c>
      <c r="M21" s="121">
        <v>0</v>
      </c>
      <c r="N21" s="121">
        <v>0</v>
      </c>
      <c r="O21" s="121">
        <v>0</v>
      </c>
      <c r="P21" s="121">
        <v>0</v>
      </c>
      <c r="Q21" s="121">
        <v>0</v>
      </c>
      <c r="R21" s="121">
        <v>0</v>
      </c>
      <c r="S21" s="121">
        <v>0</v>
      </c>
      <c r="T21" s="121">
        <v>0</v>
      </c>
      <c r="U21" s="121">
        <v>0</v>
      </c>
      <c r="V21" s="121">
        <v>0</v>
      </c>
      <c r="W21" s="121">
        <v>0</v>
      </c>
      <c r="X21" s="121">
        <v>0</v>
      </c>
      <c r="Y21" s="121">
        <v>0</v>
      </c>
      <c r="Z21" s="121">
        <v>0</v>
      </c>
      <c r="AA21" s="121">
        <v>0</v>
      </c>
      <c r="AB21" s="121">
        <v>0</v>
      </c>
      <c r="AC21" s="121">
        <v>0</v>
      </c>
      <c r="AD21" s="121">
        <v>0</v>
      </c>
      <c r="AE21" s="121">
        <v>0</v>
      </c>
      <c r="AF21" s="121">
        <v>0</v>
      </c>
      <c r="AG21" s="121">
        <v>0</v>
      </c>
      <c r="AH21" s="121">
        <v>0</v>
      </c>
      <c r="AI21" s="121">
        <v>0</v>
      </c>
      <c r="AJ21" s="121">
        <v>0</v>
      </c>
      <c r="AK21" s="110">
        <v>0.11700000000000001</v>
      </c>
    </row>
    <row r="22" spans="1:37" ht="15" hidden="1" customHeight="1" x14ac:dyDescent="0.45">
      <c r="A22" s="28" t="s">
        <v>861</v>
      </c>
      <c r="B22" s="108" t="s">
        <v>862</v>
      </c>
      <c r="C22" s="121">
        <v>0</v>
      </c>
      <c r="D22" s="121">
        <v>0</v>
      </c>
      <c r="E22" s="121">
        <v>0</v>
      </c>
      <c r="F22" s="121">
        <v>0</v>
      </c>
      <c r="G22" s="121">
        <v>0</v>
      </c>
      <c r="H22" s="121">
        <v>0</v>
      </c>
      <c r="I22" s="121">
        <v>0</v>
      </c>
      <c r="J22" s="121">
        <v>0</v>
      </c>
      <c r="K22" s="121">
        <v>0</v>
      </c>
      <c r="L22" s="121">
        <v>0</v>
      </c>
      <c r="M22" s="121">
        <v>0</v>
      </c>
      <c r="N22" s="121">
        <v>0</v>
      </c>
      <c r="O22" s="121">
        <v>0</v>
      </c>
      <c r="P22" s="121">
        <v>0</v>
      </c>
      <c r="Q22" s="121">
        <v>0</v>
      </c>
      <c r="R22" s="121">
        <v>0</v>
      </c>
      <c r="S22" s="121">
        <v>0</v>
      </c>
      <c r="T22" s="121">
        <v>0</v>
      </c>
      <c r="U22" s="121">
        <v>0</v>
      </c>
      <c r="V22" s="121">
        <v>0</v>
      </c>
      <c r="W22" s="121">
        <v>0</v>
      </c>
      <c r="X22" s="121">
        <v>0</v>
      </c>
      <c r="Y22" s="121">
        <v>0</v>
      </c>
      <c r="Z22" s="121">
        <v>0</v>
      </c>
      <c r="AA22" s="121">
        <v>0</v>
      </c>
      <c r="AB22" s="121">
        <v>0</v>
      </c>
      <c r="AC22" s="121">
        <v>0</v>
      </c>
      <c r="AD22" s="121">
        <v>0</v>
      </c>
      <c r="AE22" s="121">
        <v>0</v>
      </c>
      <c r="AF22" s="121">
        <v>0</v>
      </c>
      <c r="AG22" s="121">
        <v>0</v>
      </c>
      <c r="AH22" s="121">
        <v>0</v>
      </c>
      <c r="AI22" s="121">
        <v>0.1</v>
      </c>
      <c r="AJ22" s="121">
        <v>0.1</v>
      </c>
      <c r="AK22" s="110">
        <v>0.155</v>
      </c>
    </row>
    <row r="23" spans="1:37" ht="15" hidden="1" customHeight="1" x14ac:dyDescent="0.45">
      <c r="A23" s="28" t="s">
        <v>863</v>
      </c>
      <c r="B23" s="108" t="s">
        <v>864</v>
      </c>
      <c r="C23" s="121">
        <v>0.5</v>
      </c>
      <c r="D23" s="121">
        <v>0.6</v>
      </c>
      <c r="E23" s="121">
        <v>0.7</v>
      </c>
      <c r="F23" s="121">
        <v>0.7</v>
      </c>
      <c r="G23" s="121">
        <v>0.8</v>
      </c>
      <c r="H23" s="121">
        <v>0.8</v>
      </c>
      <c r="I23" s="121">
        <v>0.9</v>
      </c>
      <c r="J23" s="121">
        <v>1</v>
      </c>
      <c r="K23" s="121">
        <v>1</v>
      </c>
      <c r="L23" s="121">
        <v>1.1000000000000001</v>
      </c>
      <c r="M23" s="121">
        <v>1.1000000000000001</v>
      </c>
      <c r="N23" s="121">
        <v>1.2</v>
      </c>
      <c r="O23" s="121">
        <v>1.3</v>
      </c>
      <c r="P23" s="121">
        <v>1.4</v>
      </c>
      <c r="Q23" s="121">
        <v>1.4</v>
      </c>
      <c r="R23" s="121">
        <v>1.5</v>
      </c>
      <c r="S23" s="121">
        <v>1.6</v>
      </c>
      <c r="T23" s="121">
        <v>1.7</v>
      </c>
      <c r="U23" s="121">
        <v>1.8</v>
      </c>
      <c r="V23" s="121">
        <v>1.9</v>
      </c>
      <c r="W23" s="121">
        <v>2</v>
      </c>
      <c r="X23" s="121">
        <v>2.1</v>
      </c>
      <c r="Y23" s="121">
        <v>2.2000000000000002</v>
      </c>
      <c r="Z23" s="121">
        <v>2.2999999999999998</v>
      </c>
      <c r="AA23" s="121">
        <v>2.4</v>
      </c>
      <c r="AB23" s="121">
        <v>2.5</v>
      </c>
      <c r="AC23" s="121">
        <v>2.6</v>
      </c>
      <c r="AD23" s="121">
        <v>2.8</v>
      </c>
      <c r="AE23" s="121">
        <v>2.9</v>
      </c>
      <c r="AF23" s="121">
        <v>3.1</v>
      </c>
      <c r="AG23" s="121">
        <v>3.2</v>
      </c>
      <c r="AH23" s="121">
        <v>3.4</v>
      </c>
      <c r="AI23" s="121">
        <v>3.5</v>
      </c>
      <c r="AJ23" s="121">
        <v>3.7</v>
      </c>
      <c r="AK23" s="110">
        <v>5.8000000000000003E-2</v>
      </c>
    </row>
    <row r="24" spans="1:37" ht="15" hidden="1" customHeight="1" x14ac:dyDescent="0.45">
      <c r="A24" s="28" t="s">
        <v>865</v>
      </c>
      <c r="B24" s="108" t="s">
        <v>866</v>
      </c>
      <c r="C24" s="121">
        <v>0</v>
      </c>
      <c r="D24" s="121">
        <v>0</v>
      </c>
      <c r="E24" s="121">
        <v>0</v>
      </c>
      <c r="F24" s="121">
        <v>0</v>
      </c>
      <c r="G24" s="121">
        <v>0</v>
      </c>
      <c r="H24" s="121">
        <v>0</v>
      </c>
      <c r="I24" s="121">
        <v>0</v>
      </c>
      <c r="J24" s="121">
        <v>0</v>
      </c>
      <c r="K24" s="121">
        <v>0</v>
      </c>
      <c r="L24" s="121">
        <v>0.1</v>
      </c>
      <c r="M24" s="121">
        <v>0.1</v>
      </c>
      <c r="N24" s="121">
        <v>0.1</v>
      </c>
      <c r="O24" s="121">
        <v>0.1</v>
      </c>
      <c r="P24" s="121">
        <v>0.1</v>
      </c>
      <c r="Q24" s="121">
        <v>0.1</v>
      </c>
      <c r="R24" s="121">
        <v>0.1</v>
      </c>
      <c r="S24" s="121">
        <v>0.1</v>
      </c>
      <c r="T24" s="121">
        <v>0.1</v>
      </c>
      <c r="U24" s="121">
        <v>0.1</v>
      </c>
      <c r="V24" s="121">
        <v>0.1</v>
      </c>
      <c r="W24" s="121">
        <v>0.1</v>
      </c>
      <c r="X24" s="121">
        <v>0.1</v>
      </c>
      <c r="Y24" s="121">
        <v>0.1</v>
      </c>
      <c r="Z24" s="121">
        <v>0.2</v>
      </c>
      <c r="AA24" s="121">
        <v>0.2</v>
      </c>
      <c r="AB24" s="121">
        <v>0.2</v>
      </c>
      <c r="AC24" s="121">
        <v>0.2</v>
      </c>
      <c r="AD24" s="121">
        <v>0.2</v>
      </c>
      <c r="AE24" s="121">
        <v>0.2</v>
      </c>
      <c r="AF24" s="121">
        <v>0.2</v>
      </c>
      <c r="AG24" s="121">
        <v>0.2</v>
      </c>
      <c r="AH24" s="121">
        <v>0.2</v>
      </c>
      <c r="AI24" s="121">
        <v>0.2</v>
      </c>
      <c r="AJ24" s="121">
        <v>0.3</v>
      </c>
      <c r="AK24" s="110">
        <v>0.13100000000000001</v>
      </c>
    </row>
    <row r="25" spans="1:37" ht="15" hidden="1" customHeight="1" x14ac:dyDescent="0.45">
      <c r="A25" s="28" t="s">
        <v>867</v>
      </c>
      <c r="B25" s="108" t="s">
        <v>868</v>
      </c>
      <c r="C25" s="121">
        <v>0</v>
      </c>
      <c r="D25" s="121">
        <v>0</v>
      </c>
      <c r="E25" s="121">
        <v>0</v>
      </c>
      <c r="F25" s="121">
        <v>0</v>
      </c>
      <c r="G25" s="121">
        <v>0</v>
      </c>
      <c r="H25" s="121">
        <v>0</v>
      </c>
      <c r="I25" s="121">
        <v>0</v>
      </c>
      <c r="J25" s="121">
        <v>0</v>
      </c>
      <c r="K25" s="121">
        <v>0</v>
      </c>
      <c r="L25" s="121">
        <v>0</v>
      </c>
      <c r="M25" s="121">
        <v>0</v>
      </c>
      <c r="N25" s="121">
        <v>0</v>
      </c>
      <c r="O25" s="121">
        <v>0</v>
      </c>
      <c r="P25" s="121">
        <v>0</v>
      </c>
      <c r="Q25" s="121">
        <v>0</v>
      </c>
      <c r="R25" s="121">
        <v>0</v>
      </c>
      <c r="S25" s="121">
        <v>0</v>
      </c>
      <c r="T25" s="121">
        <v>0</v>
      </c>
      <c r="U25" s="121">
        <v>0</v>
      </c>
      <c r="V25" s="121">
        <v>0</v>
      </c>
      <c r="W25" s="121">
        <v>0</v>
      </c>
      <c r="X25" s="121">
        <v>0</v>
      </c>
      <c r="Y25" s="121">
        <v>0</v>
      </c>
      <c r="Z25" s="121">
        <v>0</v>
      </c>
      <c r="AA25" s="121">
        <v>0</v>
      </c>
      <c r="AB25" s="121">
        <v>0</v>
      </c>
      <c r="AC25" s="121">
        <v>0</v>
      </c>
      <c r="AD25" s="121">
        <v>0</v>
      </c>
      <c r="AE25" s="121">
        <v>0</v>
      </c>
      <c r="AF25" s="121">
        <v>0</v>
      </c>
      <c r="AG25" s="121">
        <v>0</v>
      </c>
      <c r="AH25" s="121">
        <v>0</v>
      </c>
      <c r="AI25" s="121">
        <v>0</v>
      </c>
      <c r="AJ25" s="121">
        <v>0.1</v>
      </c>
      <c r="AK25" s="116" t="s">
        <v>779</v>
      </c>
    </row>
    <row r="26" spans="1:37" ht="15" hidden="1" customHeight="1" x14ac:dyDescent="0.45">
      <c r="A26" s="28" t="s">
        <v>869</v>
      </c>
      <c r="B26" s="108" t="s">
        <v>870</v>
      </c>
      <c r="C26" s="121">
        <v>0</v>
      </c>
      <c r="D26" s="121">
        <v>0</v>
      </c>
      <c r="E26" s="121">
        <v>0</v>
      </c>
      <c r="F26" s="121">
        <v>0</v>
      </c>
      <c r="G26" s="121">
        <v>0</v>
      </c>
      <c r="H26" s="121">
        <v>0</v>
      </c>
      <c r="I26" s="121">
        <v>0</v>
      </c>
      <c r="J26" s="121">
        <v>0</v>
      </c>
      <c r="K26" s="121">
        <v>0</v>
      </c>
      <c r="L26" s="121">
        <v>0</v>
      </c>
      <c r="M26" s="121">
        <v>0</v>
      </c>
      <c r="N26" s="121">
        <v>0</v>
      </c>
      <c r="O26" s="121">
        <v>0</v>
      </c>
      <c r="P26" s="121">
        <v>0</v>
      </c>
      <c r="Q26" s="121">
        <v>0</v>
      </c>
      <c r="R26" s="121">
        <v>0</v>
      </c>
      <c r="S26" s="121">
        <v>0</v>
      </c>
      <c r="T26" s="121">
        <v>0</v>
      </c>
      <c r="U26" s="121">
        <v>0</v>
      </c>
      <c r="V26" s="121">
        <v>0</v>
      </c>
      <c r="W26" s="121">
        <v>0</v>
      </c>
      <c r="X26" s="121">
        <v>0</v>
      </c>
      <c r="Y26" s="121">
        <v>0</v>
      </c>
      <c r="Z26" s="121">
        <v>0</v>
      </c>
      <c r="AA26" s="121">
        <v>0</v>
      </c>
      <c r="AB26" s="121">
        <v>0</v>
      </c>
      <c r="AC26" s="121">
        <v>0</v>
      </c>
      <c r="AD26" s="121">
        <v>0</v>
      </c>
      <c r="AE26" s="121">
        <v>0</v>
      </c>
      <c r="AF26" s="121">
        <v>0</v>
      </c>
      <c r="AG26" s="121">
        <v>0</v>
      </c>
      <c r="AH26" s="121">
        <v>0</v>
      </c>
      <c r="AI26" s="121">
        <v>0</v>
      </c>
      <c r="AJ26" s="121">
        <v>0</v>
      </c>
      <c r="AK26" s="116" t="s">
        <v>779</v>
      </c>
    </row>
    <row r="27" spans="1:37" ht="15" hidden="1" customHeight="1" x14ac:dyDescent="0.45">
      <c r="A27" s="28" t="s">
        <v>871</v>
      </c>
      <c r="B27" s="108" t="s">
        <v>872</v>
      </c>
      <c r="C27" s="121">
        <v>0</v>
      </c>
      <c r="D27" s="121">
        <v>0</v>
      </c>
      <c r="E27" s="121">
        <v>0</v>
      </c>
      <c r="F27" s="121">
        <v>0</v>
      </c>
      <c r="G27" s="121">
        <v>0</v>
      </c>
      <c r="H27" s="121">
        <v>0</v>
      </c>
      <c r="I27" s="121">
        <v>0</v>
      </c>
      <c r="J27" s="121">
        <v>0</v>
      </c>
      <c r="K27" s="121">
        <v>0</v>
      </c>
      <c r="L27" s="121">
        <v>0</v>
      </c>
      <c r="M27" s="121">
        <v>0</v>
      </c>
      <c r="N27" s="121">
        <v>0</v>
      </c>
      <c r="O27" s="121">
        <v>0</v>
      </c>
      <c r="P27" s="121">
        <v>0</v>
      </c>
      <c r="Q27" s="121">
        <v>0</v>
      </c>
      <c r="R27" s="121">
        <v>0</v>
      </c>
      <c r="S27" s="121">
        <v>0</v>
      </c>
      <c r="T27" s="121">
        <v>0</v>
      </c>
      <c r="U27" s="121">
        <v>0</v>
      </c>
      <c r="V27" s="121">
        <v>0</v>
      </c>
      <c r="W27" s="121">
        <v>0</v>
      </c>
      <c r="X27" s="121">
        <v>0</v>
      </c>
      <c r="Y27" s="121">
        <v>0</v>
      </c>
      <c r="Z27" s="121">
        <v>0</v>
      </c>
      <c r="AA27" s="121">
        <v>0</v>
      </c>
      <c r="AB27" s="121">
        <v>0</v>
      </c>
      <c r="AC27" s="121">
        <v>0</v>
      </c>
      <c r="AD27" s="121">
        <v>0</v>
      </c>
      <c r="AE27" s="121">
        <v>0</v>
      </c>
      <c r="AF27" s="121">
        <v>0</v>
      </c>
      <c r="AG27" s="121">
        <v>0</v>
      </c>
      <c r="AH27" s="121">
        <v>0</v>
      </c>
      <c r="AI27" s="121">
        <v>0</v>
      </c>
      <c r="AJ27" s="121">
        <v>0</v>
      </c>
      <c r="AK27" s="116" t="s">
        <v>779</v>
      </c>
    </row>
    <row r="28" spans="1:37" ht="15" hidden="1" customHeight="1" x14ac:dyDescent="0.45">
      <c r="A28" s="28" t="s">
        <v>873</v>
      </c>
      <c r="B28" s="108" t="s">
        <v>874</v>
      </c>
      <c r="C28" s="121">
        <v>9.9</v>
      </c>
      <c r="D28" s="121">
        <v>10.199999999999999</v>
      </c>
      <c r="E28" s="121">
        <v>10.6</v>
      </c>
      <c r="F28" s="121">
        <v>10.8</v>
      </c>
      <c r="G28" s="121">
        <v>11.1</v>
      </c>
      <c r="H28" s="121">
        <v>11.4</v>
      </c>
      <c r="I28" s="121">
        <v>11.6</v>
      </c>
      <c r="J28" s="121">
        <v>11.9</v>
      </c>
      <c r="K28" s="121">
        <v>12.1</v>
      </c>
      <c r="L28" s="121">
        <v>12.4</v>
      </c>
      <c r="M28" s="121">
        <v>12.6</v>
      </c>
      <c r="N28" s="121">
        <v>13</v>
      </c>
      <c r="O28" s="121">
        <v>13.2</v>
      </c>
      <c r="P28" s="121">
        <v>13.6</v>
      </c>
      <c r="Q28" s="121">
        <v>13.9</v>
      </c>
      <c r="R28" s="121">
        <v>14.3</v>
      </c>
      <c r="S28" s="121">
        <v>14.6</v>
      </c>
      <c r="T28" s="121">
        <v>15</v>
      </c>
      <c r="U28" s="121">
        <v>15.4</v>
      </c>
      <c r="V28" s="121">
        <v>15.7</v>
      </c>
      <c r="W28" s="121">
        <v>16.100000000000001</v>
      </c>
      <c r="X28" s="121">
        <v>16.5</v>
      </c>
      <c r="Y28" s="121">
        <v>16.8</v>
      </c>
      <c r="Z28" s="121">
        <v>17.100000000000001</v>
      </c>
      <c r="AA28" s="121">
        <v>17.399999999999999</v>
      </c>
      <c r="AB28" s="121">
        <v>17.7</v>
      </c>
      <c r="AC28" s="121">
        <v>18</v>
      </c>
      <c r="AD28" s="121">
        <v>18.3</v>
      </c>
      <c r="AE28" s="121">
        <v>18.600000000000001</v>
      </c>
      <c r="AF28" s="121">
        <v>18.899999999999999</v>
      </c>
      <c r="AG28" s="121">
        <v>19.2</v>
      </c>
      <c r="AH28" s="121">
        <v>19.5</v>
      </c>
      <c r="AI28" s="121">
        <v>19.899999999999999</v>
      </c>
      <c r="AJ28" s="121">
        <v>20.2</v>
      </c>
      <c r="AK28" s="110">
        <v>2.1999999999999999E-2</v>
      </c>
    </row>
    <row r="29" spans="1:37" ht="15" hidden="1" customHeight="1" x14ac:dyDescent="0.35">
      <c r="B29" s="107" t="s">
        <v>875</v>
      </c>
    </row>
    <row r="30" spans="1:37" ht="15" hidden="1" customHeight="1" x14ac:dyDescent="0.45">
      <c r="A30" s="28" t="s">
        <v>876</v>
      </c>
      <c r="B30" s="108" t="s">
        <v>856</v>
      </c>
      <c r="C30" s="121">
        <v>6</v>
      </c>
      <c r="D30" s="121">
        <v>6.1</v>
      </c>
      <c r="E30" s="121">
        <v>6.3</v>
      </c>
      <c r="F30" s="121">
        <v>6.4</v>
      </c>
      <c r="G30" s="121">
        <v>6.5</v>
      </c>
      <c r="H30" s="121">
        <v>6.6</v>
      </c>
      <c r="I30" s="121">
        <v>6.8</v>
      </c>
      <c r="J30" s="121">
        <v>6.9</v>
      </c>
      <c r="K30" s="121">
        <v>7.1</v>
      </c>
      <c r="L30" s="121">
        <v>7.2</v>
      </c>
      <c r="M30" s="121">
        <v>7.4</v>
      </c>
      <c r="N30" s="121">
        <v>7.6</v>
      </c>
      <c r="O30" s="121">
        <v>7.8</v>
      </c>
      <c r="P30" s="121">
        <v>7.9</v>
      </c>
      <c r="Q30" s="121">
        <v>8.1</v>
      </c>
      <c r="R30" s="121">
        <v>8.3000000000000007</v>
      </c>
      <c r="S30" s="121">
        <v>8.5</v>
      </c>
      <c r="T30" s="121">
        <v>8.6999999999999993</v>
      </c>
      <c r="U30" s="121">
        <v>9</v>
      </c>
      <c r="V30" s="121">
        <v>9.1999999999999993</v>
      </c>
      <c r="W30" s="121">
        <v>9.4</v>
      </c>
      <c r="X30" s="121">
        <v>9.6999999999999993</v>
      </c>
      <c r="Y30" s="121">
        <v>10</v>
      </c>
      <c r="Z30" s="121">
        <v>10.199999999999999</v>
      </c>
      <c r="AA30" s="121">
        <v>10.5</v>
      </c>
      <c r="AB30" s="121">
        <v>10.7</v>
      </c>
      <c r="AC30" s="121">
        <v>11</v>
      </c>
      <c r="AD30" s="121">
        <v>11.3</v>
      </c>
      <c r="AE30" s="121">
        <v>11.7</v>
      </c>
      <c r="AF30" s="121">
        <v>12</v>
      </c>
      <c r="AG30" s="121">
        <v>12.3</v>
      </c>
      <c r="AH30" s="121">
        <v>12.7</v>
      </c>
      <c r="AI30" s="121">
        <v>13.1</v>
      </c>
      <c r="AJ30" s="121">
        <v>13.4</v>
      </c>
      <c r="AK30" s="110">
        <v>2.5000000000000001E-2</v>
      </c>
    </row>
    <row r="31" spans="1:37" ht="15" hidden="1" customHeight="1" x14ac:dyDescent="0.45">
      <c r="A31" s="28" t="s">
        <v>877</v>
      </c>
      <c r="B31" s="108" t="s">
        <v>858</v>
      </c>
      <c r="C31" s="121">
        <v>2.8</v>
      </c>
      <c r="D31" s="121">
        <v>2.8</v>
      </c>
      <c r="E31" s="121">
        <v>2.8</v>
      </c>
      <c r="F31" s="121">
        <v>2.8</v>
      </c>
      <c r="G31" s="121">
        <v>2.8</v>
      </c>
      <c r="H31" s="121">
        <v>2.8</v>
      </c>
      <c r="I31" s="121">
        <v>2.8</v>
      </c>
      <c r="J31" s="121">
        <v>2.8</v>
      </c>
      <c r="K31" s="121">
        <v>2.9</v>
      </c>
      <c r="L31" s="121">
        <v>2.9</v>
      </c>
      <c r="M31" s="121">
        <v>3</v>
      </c>
      <c r="N31" s="121">
        <v>3</v>
      </c>
      <c r="O31" s="121">
        <v>3.1</v>
      </c>
      <c r="P31" s="121">
        <v>3.2</v>
      </c>
      <c r="Q31" s="121">
        <v>3.2</v>
      </c>
      <c r="R31" s="121">
        <v>3.3</v>
      </c>
      <c r="S31" s="121">
        <v>3.4</v>
      </c>
      <c r="T31" s="121">
        <v>3.5</v>
      </c>
      <c r="U31" s="121">
        <v>3.5</v>
      </c>
      <c r="V31" s="121">
        <v>3.6</v>
      </c>
      <c r="W31" s="121">
        <v>3.7</v>
      </c>
      <c r="X31" s="121">
        <v>3.8</v>
      </c>
      <c r="Y31" s="121">
        <v>3.9</v>
      </c>
      <c r="Z31" s="121">
        <v>4</v>
      </c>
      <c r="AA31" s="121">
        <v>4.0999999999999996</v>
      </c>
      <c r="AB31" s="121">
        <v>4.2</v>
      </c>
      <c r="AC31" s="121">
        <v>4.3</v>
      </c>
      <c r="AD31" s="121">
        <v>4.4000000000000004</v>
      </c>
      <c r="AE31" s="121">
        <v>4.5</v>
      </c>
      <c r="AF31" s="121">
        <v>4.5999999999999996</v>
      </c>
      <c r="AG31" s="121">
        <v>4.7</v>
      </c>
      <c r="AH31" s="121">
        <v>4.8</v>
      </c>
      <c r="AI31" s="121">
        <v>4.9000000000000004</v>
      </c>
      <c r="AJ31" s="121">
        <v>5</v>
      </c>
      <c r="AK31" s="110">
        <v>1.9E-2</v>
      </c>
    </row>
    <row r="32" spans="1:37" ht="15" hidden="1" customHeight="1" x14ac:dyDescent="0.45">
      <c r="A32" s="28" t="s">
        <v>878</v>
      </c>
      <c r="B32" s="108" t="s">
        <v>860</v>
      </c>
      <c r="C32" s="121">
        <v>0</v>
      </c>
      <c r="D32" s="121">
        <v>0</v>
      </c>
      <c r="E32" s="121">
        <v>0</v>
      </c>
      <c r="F32" s="121">
        <v>0</v>
      </c>
      <c r="G32" s="121">
        <v>0</v>
      </c>
      <c r="H32" s="121">
        <v>0</v>
      </c>
      <c r="I32" s="121">
        <v>0</v>
      </c>
      <c r="J32" s="121">
        <v>0</v>
      </c>
      <c r="K32" s="121">
        <v>0</v>
      </c>
      <c r="L32" s="121">
        <v>0</v>
      </c>
      <c r="M32" s="121">
        <v>0</v>
      </c>
      <c r="N32" s="121">
        <v>0</v>
      </c>
      <c r="O32" s="121">
        <v>0</v>
      </c>
      <c r="P32" s="121">
        <v>0</v>
      </c>
      <c r="Q32" s="121">
        <v>0</v>
      </c>
      <c r="R32" s="121">
        <v>0</v>
      </c>
      <c r="S32" s="121">
        <v>0</v>
      </c>
      <c r="T32" s="121">
        <v>0</v>
      </c>
      <c r="U32" s="121">
        <v>0</v>
      </c>
      <c r="V32" s="121">
        <v>0</v>
      </c>
      <c r="W32" s="121">
        <v>0</v>
      </c>
      <c r="X32" s="121">
        <v>0</v>
      </c>
      <c r="Y32" s="121">
        <v>0</v>
      </c>
      <c r="Z32" s="121">
        <v>0</v>
      </c>
      <c r="AA32" s="121">
        <v>0</v>
      </c>
      <c r="AB32" s="121">
        <v>0</v>
      </c>
      <c r="AC32" s="121">
        <v>0</v>
      </c>
      <c r="AD32" s="121">
        <v>0</v>
      </c>
      <c r="AE32" s="121">
        <v>0</v>
      </c>
      <c r="AF32" s="121">
        <v>0</v>
      </c>
      <c r="AG32" s="121">
        <v>0</v>
      </c>
      <c r="AH32" s="121">
        <v>0</v>
      </c>
      <c r="AI32" s="121">
        <v>0</v>
      </c>
      <c r="AJ32" s="121">
        <v>0</v>
      </c>
      <c r="AK32" s="110">
        <v>0.05</v>
      </c>
    </row>
    <row r="33" spans="1:37" ht="15" hidden="1" customHeight="1" x14ac:dyDescent="0.45">
      <c r="A33" s="28" t="s">
        <v>879</v>
      </c>
      <c r="B33" s="108" t="s">
        <v>862</v>
      </c>
      <c r="C33" s="121">
        <v>0</v>
      </c>
      <c r="D33" s="121">
        <v>0</v>
      </c>
      <c r="E33" s="121">
        <v>0</v>
      </c>
      <c r="F33" s="121">
        <v>0</v>
      </c>
      <c r="G33" s="121">
        <v>0</v>
      </c>
      <c r="H33" s="121">
        <v>0</v>
      </c>
      <c r="I33" s="121">
        <v>0</v>
      </c>
      <c r="J33" s="121">
        <v>0</v>
      </c>
      <c r="K33" s="121">
        <v>0</v>
      </c>
      <c r="L33" s="121">
        <v>0</v>
      </c>
      <c r="M33" s="121">
        <v>0</v>
      </c>
      <c r="N33" s="121">
        <v>0</v>
      </c>
      <c r="O33" s="121">
        <v>0</v>
      </c>
      <c r="P33" s="121">
        <v>0</v>
      </c>
      <c r="Q33" s="121">
        <v>0</v>
      </c>
      <c r="R33" s="121">
        <v>0</v>
      </c>
      <c r="S33" s="121">
        <v>0</v>
      </c>
      <c r="T33" s="121">
        <v>0</v>
      </c>
      <c r="U33" s="121">
        <v>0</v>
      </c>
      <c r="V33" s="121">
        <v>0</v>
      </c>
      <c r="W33" s="121">
        <v>0</v>
      </c>
      <c r="X33" s="121">
        <v>0</v>
      </c>
      <c r="Y33" s="121">
        <v>0</v>
      </c>
      <c r="Z33" s="121">
        <v>0</v>
      </c>
      <c r="AA33" s="121">
        <v>0</v>
      </c>
      <c r="AB33" s="121">
        <v>0.1</v>
      </c>
      <c r="AC33" s="121">
        <v>0.1</v>
      </c>
      <c r="AD33" s="121">
        <v>0.1</v>
      </c>
      <c r="AE33" s="121">
        <v>0.1</v>
      </c>
      <c r="AF33" s="121">
        <v>0.1</v>
      </c>
      <c r="AG33" s="121">
        <v>0.1</v>
      </c>
      <c r="AH33" s="121">
        <v>0.1</v>
      </c>
      <c r="AI33" s="121">
        <v>0.1</v>
      </c>
      <c r="AJ33" s="121">
        <v>0.1</v>
      </c>
      <c r="AK33" s="110">
        <v>7.5999999999999998E-2</v>
      </c>
    </row>
    <row r="34" spans="1:37" ht="15" hidden="1" customHeight="1" x14ac:dyDescent="0.45">
      <c r="A34" s="28" t="s">
        <v>880</v>
      </c>
      <c r="B34" s="108" t="s">
        <v>864</v>
      </c>
      <c r="C34" s="121">
        <v>0.1</v>
      </c>
      <c r="D34" s="121">
        <v>0.1</v>
      </c>
      <c r="E34" s="121">
        <v>0.1</v>
      </c>
      <c r="F34" s="121">
        <v>0.1</v>
      </c>
      <c r="G34" s="121">
        <v>0.1</v>
      </c>
      <c r="H34" s="121">
        <v>0.1</v>
      </c>
      <c r="I34" s="121">
        <v>0.1</v>
      </c>
      <c r="J34" s="121">
        <v>0.1</v>
      </c>
      <c r="K34" s="121">
        <v>0.2</v>
      </c>
      <c r="L34" s="121">
        <v>0.2</v>
      </c>
      <c r="M34" s="121">
        <v>0.2</v>
      </c>
      <c r="N34" s="121">
        <v>0.2</v>
      </c>
      <c r="O34" s="121">
        <v>0.2</v>
      </c>
      <c r="P34" s="121">
        <v>0.2</v>
      </c>
      <c r="Q34" s="121">
        <v>0.2</v>
      </c>
      <c r="R34" s="121">
        <v>0.2</v>
      </c>
      <c r="S34" s="121">
        <v>0.2</v>
      </c>
      <c r="T34" s="121">
        <v>0.3</v>
      </c>
      <c r="U34" s="121">
        <v>0.3</v>
      </c>
      <c r="V34" s="121">
        <v>0.3</v>
      </c>
      <c r="W34" s="121">
        <v>0.3</v>
      </c>
      <c r="X34" s="121">
        <v>0.3</v>
      </c>
      <c r="Y34" s="121">
        <v>0.4</v>
      </c>
      <c r="Z34" s="121">
        <v>0.4</v>
      </c>
      <c r="AA34" s="121">
        <v>0.4</v>
      </c>
      <c r="AB34" s="121">
        <v>0.4</v>
      </c>
      <c r="AC34" s="121">
        <v>0.4</v>
      </c>
      <c r="AD34" s="121">
        <v>0.5</v>
      </c>
      <c r="AE34" s="121">
        <v>0.5</v>
      </c>
      <c r="AF34" s="121">
        <v>0.5</v>
      </c>
      <c r="AG34" s="121">
        <v>0.6</v>
      </c>
      <c r="AH34" s="121">
        <v>0.6</v>
      </c>
      <c r="AI34" s="121">
        <v>0.6</v>
      </c>
      <c r="AJ34" s="121">
        <v>0.7</v>
      </c>
      <c r="AK34" s="110">
        <v>6.8000000000000005E-2</v>
      </c>
    </row>
    <row r="35" spans="1:37" ht="15" hidden="1" customHeight="1" x14ac:dyDescent="0.45">
      <c r="A35" s="28" t="s">
        <v>881</v>
      </c>
      <c r="B35" s="108" t="s">
        <v>866</v>
      </c>
      <c r="C35" s="121">
        <v>0</v>
      </c>
      <c r="D35" s="121">
        <v>0</v>
      </c>
      <c r="E35" s="121">
        <v>0</v>
      </c>
      <c r="F35" s="121">
        <v>0</v>
      </c>
      <c r="G35" s="121">
        <v>0</v>
      </c>
      <c r="H35" s="121">
        <v>0</v>
      </c>
      <c r="I35" s="121">
        <v>0</v>
      </c>
      <c r="J35" s="121">
        <v>0</v>
      </c>
      <c r="K35" s="121">
        <v>0</v>
      </c>
      <c r="L35" s="121">
        <v>0</v>
      </c>
      <c r="M35" s="121">
        <v>0</v>
      </c>
      <c r="N35" s="121">
        <v>0</v>
      </c>
      <c r="O35" s="121">
        <v>0.1</v>
      </c>
      <c r="P35" s="121">
        <v>0.1</v>
      </c>
      <c r="Q35" s="121">
        <v>0.1</v>
      </c>
      <c r="R35" s="121">
        <v>0.1</v>
      </c>
      <c r="S35" s="121">
        <v>0.1</v>
      </c>
      <c r="T35" s="121">
        <v>0.1</v>
      </c>
      <c r="U35" s="121">
        <v>0.1</v>
      </c>
      <c r="V35" s="121">
        <v>0.1</v>
      </c>
      <c r="W35" s="121">
        <v>0.1</v>
      </c>
      <c r="X35" s="121">
        <v>0.1</v>
      </c>
      <c r="Y35" s="121">
        <v>0.1</v>
      </c>
      <c r="Z35" s="121">
        <v>0.1</v>
      </c>
      <c r="AA35" s="121">
        <v>0.1</v>
      </c>
      <c r="AB35" s="121">
        <v>0.1</v>
      </c>
      <c r="AC35" s="121">
        <v>0.2</v>
      </c>
      <c r="AD35" s="121">
        <v>0.2</v>
      </c>
      <c r="AE35" s="121">
        <v>0.2</v>
      </c>
      <c r="AF35" s="121">
        <v>0.2</v>
      </c>
      <c r="AG35" s="121">
        <v>0.2</v>
      </c>
      <c r="AH35" s="121">
        <v>0.2</v>
      </c>
      <c r="AI35" s="121">
        <v>0.2</v>
      </c>
      <c r="AJ35" s="121">
        <v>0.2</v>
      </c>
      <c r="AK35" s="110">
        <v>0.13200000000000001</v>
      </c>
    </row>
    <row r="36" spans="1:37" ht="15" hidden="1" customHeight="1" x14ac:dyDescent="0.45">
      <c r="A36" s="28" t="s">
        <v>882</v>
      </c>
      <c r="B36" s="108" t="s">
        <v>868</v>
      </c>
      <c r="C36" s="121">
        <v>0</v>
      </c>
      <c r="D36" s="121">
        <v>0</v>
      </c>
      <c r="E36" s="121">
        <v>0</v>
      </c>
      <c r="F36" s="121">
        <v>0</v>
      </c>
      <c r="G36" s="121">
        <v>0</v>
      </c>
      <c r="H36" s="121">
        <v>0</v>
      </c>
      <c r="I36" s="121">
        <v>0</v>
      </c>
      <c r="J36" s="121">
        <v>0</v>
      </c>
      <c r="K36" s="121">
        <v>0</v>
      </c>
      <c r="L36" s="121">
        <v>0</v>
      </c>
      <c r="M36" s="121">
        <v>0</v>
      </c>
      <c r="N36" s="121">
        <v>0</v>
      </c>
      <c r="O36" s="121">
        <v>0</v>
      </c>
      <c r="P36" s="121">
        <v>0</v>
      </c>
      <c r="Q36" s="121">
        <v>0</v>
      </c>
      <c r="R36" s="121">
        <v>0</v>
      </c>
      <c r="S36" s="121">
        <v>0</v>
      </c>
      <c r="T36" s="121">
        <v>0</v>
      </c>
      <c r="U36" s="121">
        <v>0</v>
      </c>
      <c r="V36" s="121">
        <v>0</v>
      </c>
      <c r="W36" s="121">
        <v>0</v>
      </c>
      <c r="X36" s="121">
        <v>0</v>
      </c>
      <c r="Y36" s="121">
        <v>0</v>
      </c>
      <c r="Z36" s="121">
        <v>0.1</v>
      </c>
      <c r="AA36" s="121">
        <v>0.1</v>
      </c>
      <c r="AB36" s="121">
        <v>0.1</v>
      </c>
      <c r="AC36" s="121">
        <v>0.1</v>
      </c>
      <c r="AD36" s="121">
        <v>0.1</v>
      </c>
      <c r="AE36" s="121">
        <v>0.1</v>
      </c>
      <c r="AF36" s="121">
        <v>0.1</v>
      </c>
      <c r="AG36" s="121">
        <v>0.1</v>
      </c>
      <c r="AH36" s="121">
        <v>0.1</v>
      </c>
      <c r="AI36" s="121">
        <v>0.1</v>
      </c>
      <c r="AJ36" s="121">
        <v>0.1</v>
      </c>
      <c r="AK36" s="110">
        <v>0.13200000000000001</v>
      </c>
    </row>
    <row r="37" spans="1:37" ht="15" hidden="1" customHeight="1" x14ac:dyDescent="0.45">
      <c r="A37" s="28" t="s">
        <v>883</v>
      </c>
      <c r="B37" s="108" t="s">
        <v>870</v>
      </c>
      <c r="C37" s="121">
        <v>0</v>
      </c>
      <c r="D37" s="121">
        <v>0</v>
      </c>
      <c r="E37" s="121">
        <v>0</v>
      </c>
      <c r="F37" s="121">
        <v>0</v>
      </c>
      <c r="G37" s="121">
        <v>0</v>
      </c>
      <c r="H37" s="121">
        <v>0</v>
      </c>
      <c r="I37" s="121">
        <v>0</v>
      </c>
      <c r="J37" s="121">
        <v>0</v>
      </c>
      <c r="K37" s="121">
        <v>0</v>
      </c>
      <c r="L37" s="121">
        <v>0</v>
      </c>
      <c r="M37" s="121">
        <v>0</v>
      </c>
      <c r="N37" s="121">
        <v>0</v>
      </c>
      <c r="O37" s="121">
        <v>0</v>
      </c>
      <c r="P37" s="121">
        <v>0</v>
      </c>
      <c r="Q37" s="121">
        <v>0</v>
      </c>
      <c r="R37" s="121">
        <v>0</v>
      </c>
      <c r="S37" s="121">
        <v>0</v>
      </c>
      <c r="T37" s="121">
        <v>0</v>
      </c>
      <c r="U37" s="121">
        <v>0</v>
      </c>
      <c r="V37" s="121">
        <v>0</v>
      </c>
      <c r="W37" s="121">
        <v>0</v>
      </c>
      <c r="X37" s="121">
        <v>0</v>
      </c>
      <c r="Y37" s="121">
        <v>0</v>
      </c>
      <c r="Z37" s="121">
        <v>0</v>
      </c>
      <c r="AA37" s="121">
        <v>0</v>
      </c>
      <c r="AB37" s="121">
        <v>0</v>
      </c>
      <c r="AC37" s="121">
        <v>0.1</v>
      </c>
      <c r="AD37" s="121">
        <v>0.1</v>
      </c>
      <c r="AE37" s="121">
        <v>0.1</v>
      </c>
      <c r="AF37" s="121">
        <v>0.1</v>
      </c>
      <c r="AG37" s="121">
        <v>0.1</v>
      </c>
      <c r="AH37" s="121">
        <v>0.1</v>
      </c>
      <c r="AI37" s="121">
        <v>0.1</v>
      </c>
      <c r="AJ37" s="121">
        <v>0.1</v>
      </c>
      <c r="AK37" s="110">
        <v>0.13200000000000001</v>
      </c>
    </row>
    <row r="38" spans="1:37" ht="15" hidden="1" customHeight="1" x14ac:dyDescent="0.45">
      <c r="A38" s="28" t="s">
        <v>884</v>
      </c>
      <c r="B38" s="108" t="s">
        <v>872</v>
      </c>
      <c r="C38" s="121">
        <v>0</v>
      </c>
      <c r="D38" s="121">
        <v>0</v>
      </c>
      <c r="E38" s="121">
        <v>0</v>
      </c>
      <c r="F38" s="121">
        <v>0</v>
      </c>
      <c r="G38" s="121">
        <v>0</v>
      </c>
      <c r="H38" s="121">
        <v>0</v>
      </c>
      <c r="I38" s="121">
        <v>0</v>
      </c>
      <c r="J38" s="121">
        <v>0</v>
      </c>
      <c r="K38" s="121">
        <v>0</v>
      </c>
      <c r="L38" s="121">
        <v>0</v>
      </c>
      <c r="M38" s="121">
        <v>0</v>
      </c>
      <c r="N38" s="121">
        <v>0</v>
      </c>
      <c r="O38" s="121">
        <v>0</v>
      </c>
      <c r="P38" s="121">
        <v>0</v>
      </c>
      <c r="Q38" s="121">
        <v>0</v>
      </c>
      <c r="R38" s="121">
        <v>0</v>
      </c>
      <c r="S38" s="121">
        <v>0</v>
      </c>
      <c r="T38" s="121">
        <v>0</v>
      </c>
      <c r="U38" s="121">
        <v>0.1</v>
      </c>
      <c r="V38" s="121">
        <v>0.1</v>
      </c>
      <c r="W38" s="121">
        <v>0.1</v>
      </c>
      <c r="X38" s="121">
        <v>0.1</v>
      </c>
      <c r="Y38" s="121">
        <v>0.1</v>
      </c>
      <c r="Z38" s="121">
        <v>0.1</v>
      </c>
      <c r="AA38" s="121">
        <v>0.1</v>
      </c>
      <c r="AB38" s="121">
        <v>0.1</v>
      </c>
      <c r="AC38" s="121">
        <v>0.1</v>
      </c>
      <c r="AD38" s="121">
        <v>0.1</v>
      </c>
      <c r="AE38" s="121">
        <v>0.1</v>
      </c>
      <c r="AF38" s="121">
        <v>0.1</v>
      </c>
      <c r="AG38" s="121">
        <v>0.1</v>
      </c>
      <c r="AH38" s="121">
        <v>0.1</v>
      </c>
      <c r="AI38" s="121">
        <v>0.1</v>
      </c>
      <c r="AJ38" s="121">
        <v>0.1</v>
      </c>
      <c r="AK38" s="110">
        <v>0.13200000000000001</v>
      </c>
    </row>
    <row r="39" spans="1:37" ht="15" hidden="1" customHeight="1" x14ac:dyDescent="0.45">
      <c r="A39" s="28" t="s">
        <v>885</v>
      </c>
      <c r="B39" s="108" t="s">
        <v>886</v>
      </c>
      <c r="C39" s="121">
        <v>8.9</v>
      </c>
      <c r="D39" s="121">
        <v>9</v>
      </c>
      <c r="E39" s="121">
        <v>9.1999999999999993</v>
      </c>
      <c r="F39" s="121">
        <v>9.3000000000000007</v>
      </c>
      <c r="G39" s="121">
        <v>9.4</v>
      </c>
      <c r="H39" s="121">
        <v>9.6</v>
      </c>
      <c r="I39" s="121">
        <v>9.8000000000000007</v>
      </c>
      <c r="J39" s="121">
        <v>10</v>
      </c>
      <c r="K39" s="121">
        <v>10.199999999999999</v>
      </c>
      <c r="L39" s="121">
        <v>10.5</v>
      </c>
      <c r="M39" s="121">
        <v>10.7</v>
      </c>
      <c r="N39" s="121">
        <v>11</v>
      </c>
      <c r="O39" s="121">
        <v>11.2</v>
      </c>
      <c r="P39" s="121">
        <v>11.5</v>
      </c>
      <c r="Q39" s="121">
        <v>11.8</v>
      </c>
      <c r="R39" s="121">
        <v>12.1</v>
      </c>
      <c r="S39" s="121">
        <v>12.4</v>
      </c>
      <c r="T39" s="121">
        <v>12.7</v>
      </c>
      <c r="U39" s="121">
        <v>13</v>
      </c>
      <c r="V39" s="121">
        <v>13.4</v>
      </c>
      <c r="W39" s="121">
        <v>13.8</v>
      </c>
      <c r="X39" s="121">
        <v>14.2</v>
      </c>
      <c r="Y39" s="121">
        <v>14.5</v>
      </c>
      <c r="Z39" s="121">
        <v>14.9</v>
      </c>
      <c r="AA39" s="121">
        <v>15.3</v>
      </c>
      <c r="AB39" s="121">
        <v>15.7</v>
      </c>
      <c r="AC39" s="121">
        <v>16.2</v>
      </c>
      <c r="AD39" s="121">
        <v>16.600000000000001</v>
      </c>
      <c r="AE39" s="121">
        <v>17.100000000000001</v>
      </c>
      <c r="AF39" s="121">
        <v>17.600000000000001</v>
      </c>
      <c r="AG39" s="121">
        <v>18.100000000000001</v>
      </c>
      <c r="AH39" s="121">
        <v>18.7</v>
      </c>
      <c r="AI39" s="121">
        <v>19.2</v>
      </c>
      <c r="AJ39" s="121">
        <v>19.8</v>
      </c>
      <c r="AK39" s="110">
        <v>2.5000000000000001E-2</v>
      </c>
    </row>
    <row r="40" spans="1:37" ht="15" hidden="1" customHeight="1" x14ac:dyDescent="0.35">
      <c r="B40" s="107" t="s">
        <v>887</v>
      </c>
    </row>
    <row r="41" spans="1:37" ht="15" hidden="1" customHeight="1" x14ac:dyDescent="0.45">
      <c r="A41" s="28" t="s">
        <v>888</v>
      </c>
      <c r="B41" s="108" t="s">
        <v>856</v>
      </c>
      <c r="C41" s="121">
        <v>31.3</v>
      </c>
      <c r="D41" s="121">
        <v>32.200000000000003</v>
      </c>
      <c r="E41" s="121">
        <v>33.200000000000003</v>
      </c>
      <c r="F41" s="121">
        <v>33.6</v>
      </c>
      <c r="G41" s="121">
        <v>33.799999999999997</v>
      </c>
      <c r="H41" s="121">
        <v>34.200000000000003</v>
      </c>
      <c r="I41" s="121">
        <v>34.5</v>
      </c>
      <c r="J41" s="121">
        <v>34.799999999999997</v>
      </c>
      <c r="K41" s="121">
        <v>35.200000000000003</v>
      </c>
      <c r="L41" s="121">
        <v>35.5</v>
      </c>
      <c r="M41" s="121">
        <v>35.799999999999997</v>
      </c>
      <c r="N41" s="121">
        <v>36.1</v>
      </c>
      <c r="O41" s="121">
        <v>36.200000000000003</v>
      </c>
      <c r="P41" s="121">
        <v>36.4</v>
      </c>
      <c r="Q41" s="121">
        <v>36.6</v>
      </c>
      <c r="R41" s="121">
        <v>36.799999999999997</v>
      </c>
      <c r="S41" s="121">
        <v>36.9</v>
      </c>
      <c r="T41" s="121">
        <v>37.1</v>
      </c>
      <c r="U41" s="121">
        <v>37.299999999999997</v>
      </c>
      <c r="V41" s="121">
        <v>37.6</v>
      </c>
      <c r="W41" s="121">
        <v>37.799999999999997</v>
      </c>
      <c r="X41" s="121">
        <v>38</v>
      </c>
      <c r="Y41" s="121">
        <v>38.200000000000003</v>
      </c>
      <c r="Z41" s="121">
        <v>38.299999999999997</v>
      </c>
      <c r="AA41" s="121">
        <v>38.5</v>
      </c>
      <c r="AB41" s="121">
        <v>38.6</v>
      </c>
      <c r="AC41" s="121">
        <v>38.700000000000003</v>
      </c>
      <c r="AD41" s="121">
        <v>38.799999999999997</v>
      </c>
      <c r="AE41" s="121">
        <v>39</v>
      </c>
      <c r="AF41" s="121">
        <v>39.1</v>
      </c>
      <c r="AG41" s="121">
        <v>39.200000000000003</v>
      </c>
      <c r="AH41" s="121">
        <v>39.4</v>
      </c>
      <c r="AI41" s="121">
        <v>39.4</v>
      </c>
      <c r="AJ41" s="121">
        <v>39.5</v>
      </c>
      <c r="AK41" s="110">
        <v>6.0000000000000001E-3</v>
      </c>
    </row>
    <row r="42" spans="1:37" ht="15" hidden="1" customHeight="1" x14ac:dyDescent="0.45">
      <c r="A42" s="28" t="s">
        <v>889</v>
      </c>
      <c r="B42" s="108" t="s">
        <v>858</v>
      </c>
      <c r="C42" s="121">
        <v>0</v>
      </c>
      <c r="D42" s="121">
        <v>0</v>
      </c>
      <c r="E42" s="121">
        <v>0</v>
      </c>
      <c r="F42" s="121">
        <v>0</v>
      </c>
      <c r="G42" s="121">
        <v>0</v>
      </c>
      <c r="H42" s="121">
        <v>0</v>
      </c>
      <c r="I42" s="121">
        <v>0</v>
      </c>
      <c r="J42" s="121">
        <v>0</v>
      </c>
      <c r="K42" s="121">
        <v>0</v>
      </c>
      <c r="L42" s="121">
        <v>0</v>
      </c>
      <c r="M42" s="121">
        <v>0</v>
      </c>
      <c r="N42" s="121">
        <v>0</v>
      </c>
      <c r="O42" s="121">
        <v>0</v>
      </c>
      <c r="P42" s="121">
        <v>0</v>
      </c>
      <c r="Q42" s="121">
        <v>0</v>
      </c>
      <c r="R42" s="121">
        <v>0</v>
      </c>
      <c r="S42" s="121">
        <v>0</v>
      </c>
      <c r="T42" s="121">
        <v>0</v>
      </c>
      <c r="U42" s="121">
        <v>0</v>
      </c>
      <c r="V42" s="121">
        <v>0</v>
      </c>
      <c r="W42" s="121">
        <v>0</v>
      </c>
      <c r="X42" s="121">
        <v>0</v>
      </c>
      <c r="Y42" s="121">
        <v>0</v>
      </c>
      <c r="Z42" s="121">
        <v>0</v>
      </c>
      <c r="AA42" s="121">
        <v>0</v>
      </c>
      <c r="AB42" s="121">
        <v>0</v>
      </c>
      <c r="AC42" s="121">
        <v>0</v>
      </c>
      <c r="AD42" s="121">
        <v>0</v>
      </c>
      <c r="AE42" s="121">
        <v>0</v>
      </c>
      <c r="AF42" s="121">
        <v>0</v>
      </c>
      <c r="AG42" s="121">
        <v>0</v>
      </c>
      <c r="AH42" s="121">
        <v>0</v>
      </c>
      <c r="AI42" s="121">
        <v>0</v>
      </c>
      <c r="AJ42" s="121">
        <v>0</v>
      </c>
      <c r="AK42" s="110">
        <v>-3.2000000000000001E-2</v>
      </c>
    </row>
    <row r="43" spans="1:37" ht="15" hidden="1" customHeight="1" x14ac:dyDescent="0.45">
      <c r="A43" s="28" t="s">
        <v>890</v>
      </c>
      <c r="B43" s="108" t="s">
        <v>860</v>
      </c>
      <c r="C43" s="121">
        <v>0</v>
      </c>
      <c r="D43" s="121">
        <v>0</v>
      </c>
      <c r="E43" s="121">
        <v>0</v>
      </c>
      <c r="F43" s="121">
        <v>0</v>
      </c>
      <c r="G43" s="121">
        <v>0</v>
      </c>
      <c r="H43" s="121">
        <v>0</v>
      </c>
      <c r="I43" s="121">
        <v>0</v>
      </c>
      <c r="J43" s="121">
        <v>0</v>
      </c>
      <c r="K43" s="121">
        <v>0</v>
      </c>
      <c r="L43" s="121">
        <v>0</v>
      </c>
      <c r="M43" s="121">
        <v>0</v>
      </c>
      <c r="N43" s="121">
        <v>0</v>
      </c>
      <c r="O43" s="121">
        <v>0</v>
      </c>
      <c r="P43" s="121">
        <v>0</v>
      </c>
      <c r="Q43" s="121">
        <v>0</v>
      </c>
      <c r="R43" s="121">
        <v>0</v>
      </c>
      <c r="S43" s="121">
        <v>0</v>
      </c>
      <c r="T43" s="121">
        <v>0</v>
      </c>
      <c r="U43" s="121">
        <v>0</v>
      </c>
      <c r="V43" s="121">
        <v>0</v>
      </c>
      <c r="W43" s="121">
        <v>0</v>
      </c>
      <c r="X43" s="121">
        <v>0</v>
      </c>
      <c r="Y43" s="121">
        <v>0</v>
      </c>
      <c r="Z43" s="121">
        <v>0</v>
      </c>
      <c r="AA43" s="121">
        <v>0</v>
      </c>
      <c r="AB43" s="121">
        <v>0</v>
      </c>
      <c r="AC43" s="121">
        <v>0</v>
      </c>
      <c r="AD43" s="121">
        <v>0</v>
      </c>
      <c r="AE43" s="121">
        <v>0</v>
      </c>
      <c r="AF43" s="121">
        <v>0</v>
      </c>
      <c r="AG43" s="121">
        <v>0</v>
      </c>
      <c r="AH43" s="121">
        <v>0</v>
      </c>
      <c r="AI43" s="121">
        <v>0</v>
      </c>
      <c r="AJ43" s="121">
        <v>0</v>
      </c>
      <c r="AK43" s="110">
        <v>2.9000000000000001E-2</v>
      </c>
    </row>
    <row r="44" spans="1:37" ht="15" hidden="1" customHeight="1" x14ac:dyDescent="0.45">
      <c r="A44" s="28" t="s">
        <v>891</v>
      </c>
      <c r="B44" s="108" t="s">
        <v>862</v>
      </c>
      <c r="C44" s="121">
        <v>0.3</v>
      </c>
      <c r="D44" s="121">
        <v>0.3</v>
      </c>
      <c r="E44" s="121">
        <v>0.3</v>
      </c>
      <c r="F44" s="121">
        <v>0.3</v>
      </c>
      <c r="G44" s="121">
        <v>0.4</v>
      </c>
      <c r="H44" s="121">
        <v>0.4</v>
      </c>
      <c r="I44" s="121">
        <v>0.4</v>
      </c>
      <c r="J44" s="121">
        <v>0.4</v>
      </c>
      <c r="K44" s="121">
        <v>0.4</v>
      </c>
      <c r="L44" s="121">
        <v>0.4</v>
      </c>
      <c r="M44" s="121">
        <v>0.4</v>
      </c>
      <c r="N44" s="121">
        <v>0.4</v>
      </c>
      <c r="O44" s="121">
        <v>0.4</v>
      </c>
      <c r="P44" s="121">
        <v>0.5</v>
      </c>
      <c r="Q44" s="121">
        <v>0.5</v>
      </c>
      <c r="R44" s="121">
        <v>0.5</v>
      </c>
      <c r="S44" s="121">
        <v>0.5</v>
      </c>
      <c r="T44" s="121">
        <v>0.6</v>
      </c>
      <c r="U44" s="121">
        <v>0.6</v>
      </c>
      <c r="V44" s="121">
        <v>0.7</v>
      </c>
      <c r="W44" s="121">
        <v>0.7</v>
      </c>
      <c r="X44" s="121">
        <v>0.8</v>
      </c>
      <c r="Y44" s="121">
        <v>0.9</v>
      </c>
      <c r="Z44" s="121">
        <v>1</v>
      </c>
      <c r="AA44" s="121">
        <v>1.1000000000000001</v>
      </c>
      <c r="AB44" s="121">
        <v>1.2</v>
      </c>
      <c r="AC44" s="121">
        <v>1.3</v>
      </c>
      <c r="AD44" s="121">
        <v>1.4</v>
      </c>
      <c r="AE44" s="121">
        <v>1.5</v>
      </c>
      <c r="AF44" s="121">
        <v>1.7</v>
      </c>
      <c r="AG44" s="121">
        <v>1.8</v>
      </c>
      <c r="AH44" s="121">
        <v>2</v>
      </c>
      <c r="AI44" s="121">
        <v>2.2000000000000002</v>
      </c>
      <c r="AJ44" s="121">
        <v>2.2999999999999998</v>
      </c>
      <c r="AK44" s="110">
        <v>6.6000000000000003E-2</v>
      </c>
    </row>
    <row r="45" spans="1:37" ht="15" hidden="1" customHeight="1" x14ac:dyDescent="0.45">
      <c r="A45" s="28" t="s">
        <v>892</v>
      </c>
      <c r="B45" s="108" t="s">
        <v>864</v>
      </c>
      <c r="C45" s="121">
        <v>0</v>
      </c>
      <c r="D45" s="121">
        <v>0</v>
      </c>
      <c r="E45" s="121">
        <v>0</v>
      </c>
      <c r="F45" s="121">
        <v>0</v>
      </c>
      <c r="G45" s="121">
        <v>0</v>
      </c>
      <c r="H45" s="121">
        <v>0</v>
      </c>
      <c r="I45" s="121">
        <v>0</v>
      </c>
      <c r="J45" s="121">
        <v>0</v>
      </c>
      <c r="K45" s="121">
        <v>0</v>
      </c>
      <c r="L45" s="121">
        <v>0</v>
      </c>
      <c r="M45" s="121">
        <v>0</v>
      </c>
      <c r="N45" s="121">
        <v>0</v>
      </c>
      <c r="O45" s="121">
        <v>0</v>
      </c>
      <c r="P45" s="121">
        <v>0</v>
      </c>
      <c r="Q45" s="121">
        <v>0</v>
      </c>
      <c r="R45" s="121">
        <v>0</v>
      </c>
      <c r="S45" s="121">
        <v>0</v>
      </c>
      <c r="T45" s="121">
        <v>0</v>
      </c>
      <c r="U45" s="121">
        <v>0</v>
      </c>
      <c r="V45" s="121">
        <v>0</v>
      </c>
      <c r="W45" s="121">
        <v>0</v>
      </c>
      <c r="X45" s="121">
        <v>0</v>
      </c>
      <c r="Y45" s="121">
        <v>0</v>
      </c>
      <c r="Z45" s="121">
        <v>0</v>
      </c>
      <c r="AA45" s="121">
        <v>0</v>
      </c>
      <c r="AB45" s="121">
        <v>0</v>
      </c>
      <c r="AC45" s="121">
        <v>0</v>
      </c>
      <c r="AD45" s="121">
        <v>0</v>
      </c>
      <c r="AE45" s="121">
        <v>0</v>
      </c>
      <c r="AF45" s="121">
        <v>0</v>
      </c>
      <c r="AG45" s="121">
        <v>0</v>
      </c>
      <c r="AH45" s="121">
        <v>0</v>
      </c>
      <c r="AI45" s="121">
        <v>0</v>
      </c>
      <c r="AJ45" s="121">
        <v>0</v>
      </c>
      <c r="AK45" s="116" t="s">
        <v>779</v>
      </c>
    </row>
    <row r="46" spans="1:37" ht="15" hidden="1" customHeight="1" x14ac:dyDescent="0.45">
      <c r="A46" s="28" t="s">
        <v>893</v>
      </c>
      <c r="B46" s="108" t="s">
        <v>866</v>
      </c>
      <c r="C46" s="121">
        <v>0</v>
      </c>
      <c r="D46" s="121">
        <v>0</v>
      </c>
      <c r="E46" s="121">
        <v>0</v>
      </c>
      <c r="F46" s="121">
        <v>0</v>
      </c>
      <c r="G46" s="121">
        <v>0</v>
      </c>
      <c r="H46" s="121">
        <v>0</v>
      </c>
      <c r="I46" s="121">
        <v>0</v>
      </c>
      <c r="J46" s="121">
        <v>0</v>
      </c>
      <c r="K46" s="121">
        <v>0</v>
      </c>
      <c r="L46" s="121">
        <v>0</v>
      </c>
      <c r="M46" s="121">
        <v>0</v>
      </c>
      <c r="N46" s="121">
        <v>0</v>
      </c>
      <c r="O46" s="121">
        <v>0</v>
      </c>
      <c r="P46" s="121">
        <v>0</v>
      </c>
      <c r="Q46" s="121">
        <v>0</v>
      </c>
      <c r="R46" s="121">
        <v>0</v>
      </c>
      <c r="S46" s="121">
        <v>0</v>
      </c>
      <c r="T46" s="121">
        <v>0</v>
      </c>
      <c r="U46" s="121">
        <v>0</v>
      </c>
      <c r="V46" s="121">
        <v>0</v>
      </c>
      <c r="W46" s="121">
        <v>0</v>
      </c>
      <c r="X46" s="121">
        <v>0</v>
      </c>
      <c r="Y46" s="121">
        <v>0</v>
      </c>
      <c r="Z46" s="121">
        <v>0</v>
      </c>
      <c r="AA46" s="121">
        <v>0</v>
      </c>
      <c r="AB46" s="121">
        <v>0</v>
      </c>
      <c r="AC46" s="121">
        <v>0</v>
      </c>
      <c r="AD46" s="121">
        <v>0</v>
      </c>
      <c r="AE46" s="121">
        <v>0</v>
      </c>
      <c r="AF46" s="121">
        <v>0</v>
      </c>
      <c r="AG46" s="121">
        <v>0</v>
      </c>
      <c r="AH46" s="121">
        <v>0</v>
      </c>
      <c r="AI46" s="121">
        <v>0</v>
      </c>
      <c r="AJ46" s="121">
        <v>0</v>
      </c>
      <c r="AK46" s="110">
        <v>0.11799999999999999</v>
      </c>
    </row>
    <row r="47" spans="1:37" ht="15" hidden="1" customHeight="1" x14ac:dyDescent="0.45">
      <c r="A47" s="28" t="s">
        <v>894</v>
      </c>
      <c r="B47" s="108" t="s">
        <v>868</v>
      </c>
      <c r="C47" s="121">
        <v>0</v>
      </c>
      <c r="D47" s="121">
        <v>0</v>
      </c>
      <c r="E47" s="121">
        <v>0</v>
      </c>
      <c r="F47" s="121">
        <v>0</v>
      </c>
      <c r="G47" s="121">
        <v>0</v>
      </c>
      <c r="H47" s="121">
        <v>0</v>
      </c>
      <c r="I47" s="121">
        <v>0</v>
      </c>
      <c r="J47" s="121">
        <v>0</v>
      </c>
      <c r="K47" s="121">
        <v>0</v>
      </c>
      <c r="L47" s="121">
        <v>0</v>
      </c>
      <c r="M47" s="121">
        <v>0</v>
      </c>
      <c r="N47" s="121">
        <v>0</v>
      </c>
      <c r="O47" s="121">
        <v>0</v>
      </c>
      <c r="P47" s="121">
        <v>0</v>
      </c>
      <c r="Q47" s="121">
        <v>0</v>
      </c>
      <c r="R47" s="121">
        <v>0</v>
      </c>
      <c r="S47" s="121">
        <v>0</v>
      </c>
      <c r="T47" s="121">
        <v>0</v>
      </c>
      <c r="U47" s="121">
        <v>0</v>
      </c>
      <c r="V47" s="121">
        <v>0</v>
      </c>
      <c r="W47" s="121">
        <v>0</v>
      </c>
      <c r="X47" s="121">
        <v>0</v>
      </c>
      <c r="Y47" s="121">
        <v>0</v>
      </c>
      <c r="Z47" s="121">
        <v>0</v>
      </c>
      <c r="AA47" s="121">
        <v>0</v>
      </c>
      <c r="AB47" s="121">
        <v>0</v>
      </c>
      <c r="AC47" s="121">
        <v>0</v>
      </c>
      <c r="AD47" s="121">
        <v>0</v>
      </c>
      <c r="AE47" s="121">
        <v>0</v>
      </c>
      <c r="AF47" s="121">
        <v>0</v>
      </c>
      <c r="AG47" s="121">
        <v>0</v>
      </c>
      <c r="AH47" s="121">
        <v>0</v>
      </c>
      <c r="AI47" s="121">
        <v>0</v>
      </c>
      <c r="AJ47" s="121">
        <v>0</v>
      </c>
      <c r="AK47" s="110">
        <v>0.11799999999999999</v>
      </c>
    </row>
    <row r="48" spans="1:37" ht="15" hidden="1" customHeight="1" x14ac:dyDescent="0.45">
      <c r="A48" s="28" t="s">
        <v>895</v>
      </c>
      <c r="B48" s="108" t="s">
        <v>870</v>
      </c>
      <c r="C48" s="121">
        <v>0</v>
      </c>
      <c r="D48" s="121">
        <v>0</v>
      </c>
      <c r="E48" s="121">
        <v>0</v>
      </c>
      <c r="F48" s="121">
        <v>0</v>
      </c>
      <c r="G48" s="121">
        <v>0</v>
      </c>
      <c r="H48" s="121">
        <v>0</v>
      </c>
      <c r="I48" s="121">
        <v>0</v>
      </c>
      <c r="J48" s="121">
        <v>0</v>
      </c>
      <c r="K48" s="121">
        <v>0</v>
      </c>
      <c r="L48" s="121">
        <v>0</v>
      </c>
      <c r="M48" s="121">
        <v>0</v>
      </c>
      <c r="N48" s="121">
        <v>0</v>
      </c>
      <c r="O48" s="121">
        <v>0</v>
      </c>
      <c r="P48" s="121">
        <v>0</v>
      </c>
      <c r="Q48" s="121">
        <v>0</v>
      </c>
      <c r="R48" s="121">
        <v>0</v>
      </c>
      <c r="S48" s="121">
        <v>0</v>
      </c>
      <c r="T48" s="121">
        <v>0</v>
      </c>
      <c r="U48" s="121">
        <v>0</v>
      </c>
      <c r="V48" s="121">
        <v>0</v>
      </c>
      <c r="W48" s="121">
        <v>0</v>
      </c>
      <c r="X48" s="121">
        <v>0</v>
      </c>
      <c r="Y48" s="121">
        <v>0</v>
      </c>
      <c r="Z48" s="121">
        <v>0</v>
      </c>
      <c r="AA48" s="121">
        <v>0</v>
      </c>
      <c r="AB48" s="121">
        <v>0</v>
      </c>
      <c r="AC48" s="121">
        <v>0</v>
      </c>
      <c r="AD48" s="121">
        <v>0</v>
      </c>
      <c r="AE48" s="121">
        <v>0</v>
      </c>
      <c r="AF48" s="121">
        <v>0</v>
      </c>
      <c r="AG48" s="121">
        <v>0</v>
      </c>
      <c r="AH48" s="121">
        <v>0</v>
      </c>
      <c r="AI48" s="121">
        <v>0</v>
      </c>
      <c r="AJ48" s="121">
        <v>0</v>
      </c>
      <c r="AK48" s="110">
        <v>0.11799999999999999</v>
      </c>
    </row>
    <row r="49" spans="1:37" ht="15" hidden="1" customHeight="1" x14ac:dyDescent="0.45">
      <c r="A49" s="28" t="s">
        <v>896</v>
      </c>
      <c r="B49" s="108" t="s">
        <v>872</v>
      </c>
      <c r="C49" s="121">
        <v>0</v>
      </c>
      <c r="D49" s="121">
        <v>0</v>
      </c>
      <c r="E49" s="121">
        <v>0</v>
      </c>
      <c r="F49" s="121">
        <v>0</v>
      </c>
      <c r="G49" s="121">
        <v>0</v>
      </c>
      <c r="H49" s="121">
        <v>0</v>
      </c>
      <c r="I49" s="121">
        <v>0</v>
      </c>
      <c r="J49" s="121">
        <v>0</v>
      </c>
      <c r="K49" s="121">
        <v>0</v>
      </c>
      <c r="L49" s="121">
        <v>0</v>
      </c>
      <c r="M49" s="121">
        <v>0</v>
      </c>
      <c r="N49" s="121">
        <v>0</v>
      </c>
      <c r="O49" s="121">
        <v>0</v>
      </c>
      <c r="P49" s="121">
        <v>0</v>
      </c>
      <c r="Q49" s="121">
        <v>0</v>
      </c>
      <c r="R49" s="121">
        <v>0</v>
      </c>
      <c r="S49" s="121">
        <v>0</v>
      </c>
      <c r="T49" s="121">
        <v>0</v>
      </c>
      <c r="U49" s="121">
        <v>0</v>
      </c>
      <c r="V49" s="121">
        <v>0</v>
      </c>
      <c r="W49" s="121">
        <v>0</v>
      </c>
      <c r="X49" s="121">
        <v>0</v>
      </c>
      <c r="Y49" s="121">
        <v>0</v>
      </c>
      <c r="Z49" s="121">
        <v>0</v>
      </c>
      <c r="AA49" s="121">
        <v>0</v>
      </c>
      <c r="AB49" s="121">
        <v>0</v>
      </c>
      <c r="AC49" s="121">
        <v>0</v>
      </c>
      <c r="AD49" s="121">
        <v>0</v>
      </c>
      <c r="AE49" s="121">
        <v>0</v>
      </c>
      <c r="AF49" s="121">
        <v>0</v>
      </c>
      <c r="AG49" s="121">
        <v>0</v>
      </c>
      <c r="AH49" s="121">
        <v>0</v>
      </c>
      <c r="AI49" s="121">
        <v>0</v>
      </c>
      <c r="AJ49" s="121">
        <v>0</v>
      </c>
      <c r="AK49" s="110">
        <v>0.11799999999999999</v>
      </c>
    </row>
    <row r="50" spans="1:37" ht="15" hidden="1" customHeight="1" x14ac:dyDescent="0.45">
      <c r="A50" s="28" t="s">
        <v>897</v>
      </c>
      <c r="B50" s="108" t="s">
        <v>898</v>
      </c>
      <c r="C50" s="121">
        <v>31.7</v>
      </c>
      <c r="D50" s="121">
        <v>32.6</v>
      </c>
      <c r="E50" s="121">
        <v>33.6</v>
      </c>
      <c r="F50" s="121">
        <v>34</v>
      </c>
      <c r="G50" s="121">
        <v>34.200000000000003</v>
      </c>
      <c r="H50" s="121">
        <v>34.6</v>
      </c>
      <c r="I50" s="121">
        <v>35</v>
      </c>
      <c r="J50" s="121">
        <v>35.299999999999997</v>
      </c>
      <c r="K50" s="121">
        <v>35.6</v>
      </c>
      <c r="L50" s="121">
        <v>36</v>
      </c>
      <c r="M50" s="121">
        <v>36.200000000000003</v>
      </c>
      <c r="N50" s="121">
        <v>36.5</v>
      </c>
      <c r="O50" s="121">
        <v>36.700000000000003</v>
      </c>
      <c r="P50" s="121">
        <v>36.9</v>
      </c>
      <c r="Q50" s="121">
        <v>37.1</v>
      </c>
      <c r="R50" s="121">
        <v>37.299999999999997</v>
      </c>
      <c r="S50" s="121">
        <v>37.5</v>
      </c>
      <c r="T50" s="121">
        <v>37.700000000000003</v>
      </c>
      <c r="U50" s="121">
        <v>38</v>
      </c>
      <c r="V50" s="121">
        <v>38.299999999999997</v>
      </c>
      <c r="W50" s="121">
        <v>38.6</v>
      </c>
      <c r="X50" s="121">
        <v>38.9</v>
      </c>
      <c r="Y50" s="121">
        <v>39.200000000000003</v>
      </c>
      <c r="Z50" s="121">
        <v>39.299999999999997</v>
      </c>
      <c r="AA50" s="121">
        <v>39.6</v>
      </c>
      <c r="AB50" s="121">
        <v>39.799999999999997</v>
      </c>
      <c r="AC50" s="121">
        <v>40</v>
      </c>
      <c r="AD50" s="121">
        <v>40.299999999999997</v>
      </c>
      <c r="AE50" s="121">
        <v>40.6</v>
      </c>
      <c r="AF50" s="121">
        <v>40.9</v>
      </c>
      <c r="AG50" s="121">
        <v>41.2</v>
      </c>
      <c r="AH50" s="121">
        <v>41.5</v>
      </c>
      <c r="AI50" s="121">
        <v>41.7</v>
      </c>
      <c r="AJ50" s="121">
        <v>42</v>
      </c>
      <c r="AK50" s="110">
        <v>8.0000000000000002E-3</v>
      </c>
    </row>
    <row r="51" spans="1:37" ht="15" hidden="1" customHeight="1" x14ac:dyDescent="0.35">
      <c r="A51" s="28" t="s">
        <v>899</v>
      </c>
      <c r="B51" s="107" t="s">
        <v>900</v>
      </c>
      <c r="C51" s="122">
        <v>50.4</v>
      </c>
      <c r="D51" s="122">
        <v>51.8</v>
      </c>
      <c r="E51" s="122">
        <v>53.4</v>
      </c>
      <c r="F51" s="122">
        <v>54.2</v>
      </c>
      <c r="G51" s="122">
        <v>54.8</v>
      </c>
      <c r="H51" s="122">
        <v>55.6</v>
      </c>
      <c r="I51" s="122">
        <v>56.4</v>
      </c>
      <c r="J51" s="122">
        <v>57.1</v>
      </c>
      <c r="K51" s="122">
        <v>58</v>
      </c>
      <c r="L51" s="122">
        <v>58.8</v>
      </c>
      <c r="M51" s="122">
        <v>59.6</v>
      </c>
      <c r="N51" s="122">
        <v>60.4</v>
      </c>
      <c r="O51" s="122">
        <v>61.2</v>
      </c>
      <c r="P51" s="122">
        <v>62</v>
      </c>
      <c r="Q51" s="122">
        <v>62.9</v>
      </c>
      <c r="R51" s="122">
        <v>63.7</v>
      </c>
      <c r="S51" s="122">
        <v>64.5</v>
      </c>
      <c r="T51" s="122">
        <v>65.400000000000006</v>
      </c>
      <c r="U51" s="122">
        <v>66.400000000000006</v>
      </c>
      <c r="V51" s="122">
        <v>67.400000000000006</v>
      </c>
      <c r="W51" s="122">
        <v>68.5</v>
      </c>
      <c r="X51" s="122">
        <v>69.5</v>
      </c>
      <c r="Y51" s="122">
        <v>70.5</v>
      </c>
      <c r="Z51" s="122">
        <v>71.400000000000006</v>
      </c>
      <c r="AA51" s="122">
        <v>72.3</v>
      </c>
      <c r="AB51" s="122">
        <v>73.3</v>
      </c>
      <c r="AC51" s="122">
        <v>74.2</v>
      </c>
      <c r="AD51" s="122">
        <v>75.2</v>
      </c>
      <c r="AE51" s="122">
        <v>76.3</v>
      </c>
      <c r="AF51" s="122">
        <v>77.400000000000006</v>
      </c>
      <c r="AG51" s="122">
        <v>78.5</v>
      </c>
      <c r="AH51" s="122">
        <v>79.7</v>
      </c>
      <c r="AI51" s="122">
        <v>80.8</v>
      </c>
      <c r="AJ51" s="122">
        <v>81.900000000000006</v>
      </c>
      <c r="AK51" s="112">
        <v>1.4E-2</v>
      </c>
    </row>
    <row r="52" spans="1:37" ht="15.75" hidden="1" customHeight="1" x14ac:dyDescent="0.35"/>
    <row r="53" spans="1:37" ht="15" hidden="1" customHeight="1" x14ac:dyDescent="0.35">
      <c r="B53" s="107" t="s">
        <v>901</v>
      </c>
    </row>
    <row r="54" spans="1:37" ht="15" hidden="1" customHeight="1" x14ac:dyDescent="0.35">
      <c r="B54" s="107" t="s">
        <v>854</v>
      </c>
    </row>
    <row r="55" spans="1:37" ht="15" hidden="1" customHeight="1" x14ac:dyDescent="0.45">
      <c r="A55" s="28" t="s">
        <v>902</v>
      </c>
      <c r="B55" s="108" t="s">
        <v>856</v>
      </c>
      <c r="C55" s="121">
        <v>72.400000000000006</v>
      </c>
      <c r="D55" s="121">
        <v>73.7</v>
      </c>
      <c r="E55" s="121">
        <v>74.8</v>
      </c>
      <c r="F55" s="121">
        <v>75.400000000000006</v>
      </c>
      <c r="G55" s="121">
        <v>76</v>
      </c>
      <c r="H55" s="121">
        <v>76</v>
      </c>
      <c r="I55" s="121">
        <v>76.099999999999994</v>
      </c>
      <c r="J55" s="121">
        <v>76.2</v>
      </c>
      <c r="K55" s="121">
        <v>76.2</v>
      </c>
      <c r="L55" s="121">
        <v>76.099999999999994</v>
      </c>
      <c r="M55" s="121">
        <v>75.8</v>
      </c>
      <c r="N55" s="121">
        <v>75.8</v>
      </c>
      <c r="O55" s="121">
        <v>75.8</v>
      </c>
      <c r="P55" s="121">
        <v>75.900000000000006</v>
      </c>
      <c r="Q55" s="121">
        <v>76.3</v>
      </c>
      <c r="R55" s="121">
        <v>76.599999999999994</v>
      </c>
      <c r="S55" s="121">
        <v>77.099999999999994</v>
      </c>
      <c r="T55" s="121">
        <v>77.5</v>
      </c>
      <c r="U55" s="121">
        <v>78.099999999999994</v>
      </c>
      <c r="V55" s="121">
        <v>78.599999999999994</v>
      </c>
      <c r="W55" s="121">
        <v>79.099999999999994</v>
      </c>
      <c r="X55" s="121">
        <v>79.5</v>
      </c>
      <c r="Y55" s="121">
        <v>79.599999999999994</v>
      </c>
      <c r="Z55" s="121">
        <v>80</v>
      </c>
      <c r="AA55" s="121">
        <v>80</v>
      </c>
      <c r="AB55" s="121">
        <v>80</v>
      </c>
      <c r="AC55" s="121">
        <v>80</v>
      </c>
      <c r="AD55" s="121">
        <v>79.900000000000006</v>
      </c>
      <c r="AE55" s="121">
        <v>79.900000000000006</v>
      </c>
      <c r="AF55" s="121">
        <v>80</v>
      </c>
      <c r="AG55" s="121">
        <v>80.099999999999994</v>
      </c>
      <c r="AH55" s="121">
        <v>80.099999999999994</v>
      </c>
      <c r="AI55" s="121">
        <v>80.3</v>
      </c>
      <c r="AJ55" s="121">
        <v>80.5</v>
      </c>
      <c r="AK55" s="110">
        <v>3.0000000000000001E-3</v>
      </c>
    </row>
    <row r="56" spans="1:37" ht="15" hidden="1" customHeight="1" x14ac:dyDescent="0.45">
      <c r="A56" s="28" t="s">
        <v>903</v>
      </c>
      <c r="B56" s="108" t="s">
        <v>858</v>
      </c>
      <c r="C56" s="121">
        <v>27.5</v>
      </c>
      <c r="D56" s="121">
        <v>27.8</v>
      </c>
      <c r="E56" s="121">
        <v>28</v>
      </c>
      <c r="F56" s="121">
        <v>28.2</v>
      </c>
      <c r="G56" s="121">
        <v>28.5</v>
      </c>
      <c r="H56" s="121">
        <v>28.6</v>
      </c>
      <c r="I56" s="121">
        <v>28.8</v>
      </c>
      <c r="J56" s="121">
        <v>29</v>
      </c>
      <c r="K56" s="121">
        <v>29.3</v>
      </c>
      <c r="L56" s="121">
        <v>29.5</v>
      </c>
      <c r="M56" s="121">
        <v>29.7</v>
      </c>
      <c r="N56" s="121">
        <v>29.9</v>
      </c>
      <c r="O56" s="121">
        <v>30.2</v>
      </c>
      <c r="P56" s="121">
        <v>30.5</v>
      </c>
      <c r="Q56" s="121">
        <v>30.9</v>
      </c>
      <c r="R56" s="121">
        <v>31.3</v>
      </c>
      <c r="S56" s="121">
        <v>31.9</v>
      </c>
      <c r="T56" s="121">
        <v>32.5</v>
      </c>
      <c r="U56" s="121">
        <v>33.1</v>
      </c>
      <c r="V56" s="121">
        <v>33.9</v>
      </c>
      <c r="W56" s="121">
        <v>34.6</v>
      </c>
      <c r="X56" s="121">
        <v>35.4</v>
      </c>
      <c r="Y56" s="121">
        <v>36</v>
      </c>
      <c r="Z56" s="121">
        <v>36.799999999999997</v>
      </c>
      <c r="AA56" s="121">
        <v>37.4</v>
      </c>
      <c r="AB56" s="121">
        <v>38</v>
      </c>
      <c r="AC56" s="121">
        <v>38.6</v>
      </c>
      <c r="AD56" s="121">
        <v>39.200000000000003</v>
      </c>
      <c r="AE56" s="121">
        <v>39.799999999999997</v>
      </c>
      <c r="AF56" s="121">
        <v>40.5</v>
      </c>
      <c r="AG56" s="121">
        <v>41.2</v>
      </c>
      <c r="AH56" s="121">
        <v>41.9</v>
      </c>
      <c r="AI56" s="121">
        <v>42.6</v>
      </c>
      <c r="AJ56" s="121">
        <v>43.3</v>
      </c>
      <c r="AK56" s="110">
        <v>1.4E-2</v>
      </c>
    </row>
    <row r="57" spans="1:37" ht="15" hidden="1" customHeight="1" x14ac:dyDescent="0.45">
      <c r="A57" s="28" t="s">
        <v>904</v>
      </c>
      <c r="B57" s="108" t="s">
        <v>860</v>
      </c>
      <c r="C57" s="121">
        <v>0</v>
      </c>
      <c r="D57" s="121">
        <v>0</v>
      </c>
      <c r="E57" s="121">
        <v>0</v>
      </c>
      <c r="F57" s="121">
        <v>0</v>
      </c>
      <c r="G57" s="121">
        <v>0</v>
      </c>
      <c r="H57" s="121">
        <v>0</v>
      </c>
      <c r="I57" s="121">
        <v>0.1</v>
      </c>
      <c r="J57" s="121">
        <v>0.1</v>
      </c>
      <c r="K57" s="121">
        <v>0.1</v>
      </c>
      <c r="L57" s="121">
        <v>0.1</v>
      </c>
      <c r="M57" s="121">
        <v>0.1</v>
      </c>
      <c r="N57" s="121">
        <v>0.1</v>
      </c>
      <c r="O57" s="121">
        <v>0.1</v>
      </c>
      <c r="P57" s="121">
        <v>0.1</v>
      </c>
      <c r="Q57" s="121">
        <v>0.1</v>
      </c>
      <c r="R57" s="121">
        <v>0.1</v>
      </c>
      <c r="S57" s="121">
        <v>0.1</v>
      </c>
      <c r="T57" s="121">
        <v>0.1</v>
      </c>
      <c r="U57" s="121">
        <v>0.1</v>
      </c>
      <c r="V57" s="121">
        <v>0.2</v>
      </c>
      <c r="W57" s="121">
        <v>0.2</v>
      </c>
      <c r="X57" s="121">
        <v>0.2</v>
      </c>
      <c r="Y57" s="121">
        <v>0.2</v>
      </c>
      <c r="Z57" s="121">
        <v>0.2</v>
      </c>
      <c r="AA57" s="121">
        <v>0.2</v>
      </c>
      <c r="AB57" s="121">
        <v>0.2</v>
      </c>
      <c r="AC57" s="121">
        <v>0.2</v>
      </c>
      <c r="AD57" s="121">
        <v>0.2</v>
      </c>
      <c r="AE57" s="121">
        <v>0.2</v>
      </c>
      <c r="AF57" s="121">
        <v>0.3</v>
      </c>
      <c r="AG57" s="121">
        <v>0.3</v>
      </c>
      <c r="AH57" s="121">
        <v>0.3</v>
      </c>
      <c r="AI57" s="121">
        <v>0.3</v>
      </c>
      <c r="AJ57" s="121">
        <v>0.3</v>
      </c>
      <c r="AK57" s="110">
        <v>0.107</v>
      </c>
    </row>
    <row r="58" spans="1:37" ht="15" hidden="1" customHeight="1" x14ac:dyDescent="0.45">
      <c r="A58" s="28" t="s">
        <v>905</v>
      </c>
      <c r="B58" s="108" t="s">
        <v>862</v>
      </c>
      <c r="C58" s="121">
        <v>0</v>
      </c>
      <c r="D58" s="121">
        <v>0</v>
      </c>
      <c r="E58" s="121">
        <v>0</v>
      </c>
      <c r="F58" s="121">
        <v>0</v>
      </c>
      <c r="G58" s="121">
        <v>0</v>
      </c>
      <c r="H58" s="121">
        <v>0</v>
      </c>
      <c r="I58" s="121">
        <v>0</v>
      </c>
      <c r="J58" s="121">
        <v>0</v>
      </c>
      <c r="K58" s="121">
        <v>0</v>
      </c>
      <c r="L58" s="121">
        <v>0</v>
      </c>
      <c r="M58" s="121">
        <v>0.1</v>
      </c>
      <c r="N58" s="121">
        <v>0.1</v>
      </c>
      <c r="O58" s="121">
        <v>0.1</v>
      </c>
      <c r="P58" s="121">
        <v>0.1</v>
      </c>
      <c r="Q58" s="121">
        <v>0.1</v>
      </c>
      <c r="R58" s="121">
        <v>0.1</v>
      </c>
      <c r="S58" s="121">
        <v>0.1</v>
      </c>
      <c r="T58" s="121">
        <v>0.1</v>
      </c>
      <c r="U58" s="121">
        <v>0.1</v>
      </c>
      <c r="V58" s="121">
        <v>0.1</v>
      </c>
      <c r="W58" s="121">
        <v>0.1</v>
      </c>
      <c r="X58" s="121">
        <v>0.1</v>
      </c>
      <c r="Y58" s="121">
        <v>0.2</v>
      </c>
      <c r="Z58" s="121">
        <v>0.2</v>
      </c>
      <c r="AA58" s="121">
        <v>0.2</v>
      </c>
      <c r="AB58" s="121">
        <v>0.2</v>
      </c>
      <c r="AC58" s="121">
        <v>0.2</v>
      </c>
      <c r="AD58" s="121">
        <v>0.3</v>
      </c>
      <c r="AE58" s="121">
        <v>0.3</v>
      </c>
      <c r="AF58" s="121">
        <v>0.3</v>
      </c>
      <c r="AG58" s="121">
        <v>0.4</v>
      </c>
      <c r="AH58" s="121">
        <v>0.4</v>
      </c>
      <c r="AI58" s="121">
        <v>0.5</v>
      </c>
      <c r="AJ58" s="121">
        <v>0.5</v>
      </c>
      <c r="AK58" s="110">
        <v>0.152</v>
      </c>
    </row>
    <row r="59" spans="1:37" ht="15" hidden="1" customHeight="1" x14ac:dyDescent="0.45">
      <c r="A59" s="28" t="s">
        <v>906</v>
      </c>
      <c r="B59" s="108" t="s">
        <v>864</v>
      </c>
      <c r="C59" s="121">
        <v>6.6</v>
      </c>
      <c r="D59" s="121">
        <v>7.4</v>
      </c>
      <c r="E59" s="121">
        <v>8.1999999999999993</v>
      </c>
      <c r="F59" s="121">
        <v>8.9</v>
      </c>
      <c r="G59" s="121">
        <v>9.6</v>
      </c>
      <c r="H59" s="121">
        <v>10.1</v>
      </c>
      <c r="I59" s="121">
        <v>10.7</v>
      </c>
      <c r="J59" s="121">
        <v>11.2</v>
      </c>
      <c r="K59" s="121">
        <v>11.8</v>
      </c>
      <c r="L59" s="121">
        <v>12.3</v>
      </c>
      <c r="M59" s="121">
        <v>12.8</v>
      </c>
      <c r="N59" s="121">
        <v>13.4</v>
      </c>
      <c r="O59" s="121">
        <v>14</v>
      </c>
      <c r="P59" s="121">
        <v>14.6</v>
      </c>
      <c r="Q59" s="121">
        <v>15.2</v>
      </c>
      <c r="R59" s="121">
        <v>15.8</v>
      </c>
      <c r="S59" s="121">
        <v>16.5</v>
      </c>
      <c r="T59" s="121">
        <v>17.2</v>
      </c>
      <c r="U59" s="121">
        <v>17.899999999999999</v>
      </c>
      <c r="V59" s="121">
        <v>18.600000000000001</v>
      </c>
      <c r="W59" s="121">
        <v>19.399999999999999</v>
      </c>
      <c r="X59" s="121">
        <v>20.100000000000001</v>
      </c>
      <c r="Y59" s="121">
        <v>20.9</v>
      </c>
      <c r="Z59" s="121">
        <v>21.9</v>
      </c>
      <c r="AA59" s="121">
        <v>22.8</v>
      </c>
      <c r="AB59" s="121">
        <v>23.8</v>
      </c>
      <c r="AC59" s="121">
        <v>24.7</v>
      </c>
      <c r="AD59" s="121">
        <v>25.8</v>
      </c>
      <c r="AE59" s="121">
        <v>26.9</v>
      </c>
      <c r="AF59" s="121">
        <v>28.1</v>
      </c>
      <c r="AG59" s="121">
        <v>29.3</v>
      </c>
      <c r="AH59" s="121">
        <v>30.6</v>
      </c>
      <c r="AI59" s="121">
        <v>31.9</v>
      </c>
      <c r="AJ59" s="121">
        <v>33.299999999999997</v>
      </c>
      <c r="AK59" s="110">
        <v>4.8000000000000001E-2</v>
      </c>
    </row>
    <row r="60" spans="1:37" ht="15" hidden="1" customHeight="1" x14ac:dyDescent="0.45">
      <c r="A60" s="28" t="s">
        <v>907</v>
      </c>
      <c r="B60" s="108" t="s">
        <v>866</v>
      </c>
      <c r="C60" s="121">
        <v>0</v>
      </c>
      <c r="D60" s="121">
        <v>0</v>
      </c>
      <c r="E60" s="121">
        <v>0.1</v>
      </c>
      <c r="F60" s="121">
        <v>0.1</v>
      </c>
      <c r="G60" s="121">
        <v>0.1</v>
      </c>
      <c r="H60" s="121">
        <v>0.1</v>
      </c>
      <c r="I60" s="121">
        <v>0.2</v>
      </c>
      <c r="J60" s="121">
        <v>0.2</v>
      </c>
      <c r="K60" s="121">
        <v>0.2</v>
      </c>
      <c r="L60" s="121">
        <v>0.3</v>
      </c>
      <c r="M60" s="121">
        <v>0.3</v>
      </c>
      <c r="N60" s="121">
        <v>0.3</v>
      </c>
      <c r="O60" s="121">
        <v>0.3</v>
      </c>
      <c r="P60" s="121">
        <v>0.4</v>
      </c>
      <c r="Q60" s="121">
        <v>0.4</v>
      </c>
      <c r="R60" s="121">
        <v>0.4</v>
      </c>
      <c r="S60" s="121">
        <v>0.5</v>
      </c>
      <c r="T60" s="121">
        <v>0.5</v>
      </c>
      <c r="U60" s="121">
        <v>0.5</v>
      </c>
      <c r="V60" s="121">
        <v>0.6</v>
      </c>
      <c r="W60" s="121">
        <v>0.6</v>
      </c>
      <c r="X60" s="121">
        <v>0.7</v>
      </c>
      <c r="Y60" s="121">
        <v>0.7</v>
      </c>
      <c r="Z60" s="121">
        <v>0.7</v>
      </c>
      <c r="AA60" s="121">
        <v>0.8</v>
      </c>
      <c r="AB60" s="121">
        <v>0.8</v>
      </c>
      <c r="AC60" s="121">
        <v>0.9</v>
      </c>
      <c r="AD60" s="121">
        <v>0.9</v>
      </c>
      <c r="AE60" s="121">
        <v>1</v>
      </c>
      <c r="AF60" s="121">
        <v>1</v>
      </c>
      <c r="AG60" s="121">
        <v>1</v>
      </c>
      <c r="AH60" s="121">
        <v>1.1000000000000001</v>
      </c>
      <c r="AI60" s="121">
        <v>1.2</v>
      </c>
      <c r="AJ60" s="121">
        <v>1.2</v>
      </c>
      <c r="AK60" s="110">
        <v>0.128</v>
      </c>
    </row>
    <row r="61" spans="1:37" ht="15" hidden="1" customHeight="1" x14ac:dyDescent="0.45">
      <c r="A61" s="28" t="s">
        <v>908</v>
      </c>
      <c r="B61" s="108" t="s">
        <v>868</v>
      </c>
      <c r="C61" s="121">
        <v>0</v>
      </c>
      <c r="D61" s="121">
        <v>0</v>
      </c>
      <c r="E61" s="121">
        <v>0</v>
      </c>
      <c r="F61" s="121">
        <v>0</v>
      </c>
      <c r="G61" s="121">
        <v>0</v>
      </c>
      <c r="H61" s="121">
        <v>0</v>
      </c>
      <c r="I61" s="121">
        <v>0</v>
      </c>
      <c r="J61" s="121">
        <v>0</v>
      </c>
      <c r="K61" s="121">
        <v>0</v>
      </c>
      <c r="L61" s="121">
        <v>0</v>
      </c>
      <c r="M61" s="121">
        <v>0.1</v>
      </c>
      <c r="N61" s="121">
        <v>0.1</v>
      </c>
      <c r="O61" s="121">
        <v>0.1</v>
      </c>
      <c r="P61" s="121">
        <v>0.1</v>
      </c>
      <c r="Q61" s="121">
        <v>0.1</v>
      </c>
      <c r="R61" s="121">
        <v>0.1</v>
      </c>
      <c r="S61" s="121">
        <v>0.1</v>
      </c>
      <c r="T61" s="121">
        <v>0.1</v>
      </c>
      <c r="U61" s="121">
        <v>0.1</v>
      </c>
      <c r="V61" s="121">
        <v>0.1</v>
      </c>
      <c r="W61" s="121">
        <v>0.1</v>
      </c>
      <c r="X61" s="121">
        <v>0.1</v>
      </c>
      <c r="Y61" s="121">
        <v>0.1</v>
      </c>
      <c r="Z61" s="121">
        <v>0.1</v>
      </c>
      <c r="AA61" s="121">
        <v>0.2</v>
      </c>
      <c r="AB61" s="121">
        <v>0.2</v>
      </c>
      <c r="AC61" s="121">
        <v>0.2</v>
      </c>
      <c r="AD61" s="121">
        <v>0.2</v>
      </c>
      <c r="AE61" s="121">
        <v>0.2</v>
      </c>
      <c r="AF61" s="121">
        <v>0.2</v>
      </c>
      <c r="AG61" s="121">
        <v>0.2</v>
      </c>
      <c r="AH61" s="121">
        <v>0.2</v>
      </c>
      <c r="AI61" s="121">
        <v>0.2</v>
      </c>
      <c r="AJ61" s="121">
        <v>0.2</v>
      </c>
      <c r="AK61" s="116" t="s">
        <v>779</v>
      </c>
    </row>
    <row r="62" spans="1:37" ht="15" hidden="1" customHeight="1" x14ac:dyDescent="0.45">
      <c r="A62" s="28" t="s">
        <v>909</v>
      </c>
      <c r="B62" s="108" t="s">
        <v>870</v>
      </c>
      <c r="C62" s="121">
        <v>0</v>
      </c>
      <c r="D62" s="121">
        <v>0</v>
      </c>
      <c r="E62" s="121">
        <v>0</v>
      </c>
      <c r="F62" s="121">
        <v>0</v>
      </c>
      <c r="G62" s="121">
        <v>0</v>
      </c>
      <c r="H62" s="121">
        <v>0</v>
      </c>
      <c r="I62" s="121">
        <v>0</v>
      </c>
      <c r="J62" s="121">
        <v>0</v>
      </c>
      <c r="K62" s="121">
        <v>0</v>
      </c>
      <c r="L62" s="121">
        <v>0</v>
      </c>
      <c r="M62" s="121">
        <v>0.1</v>
      </c>
      <c r="N62" s="121">
        <v>0.1</v>
      </c>
      <c r="O62" s="121">
        <v>0.1</v>
      </c>
      <c r="P62" s="121">
        <v>0.1</v>
      </c>
      <c r="Q62" s="121">
        <v>0.1</v>
      </c>
      <c r="R62" s="121">
        <v>0.1</v>
      </c>
      <c r="S62" s="121">
        <v>0.1</v>
      </c>
      <c r="T62" s="121">
        <v>0.1</v>
      </c>
      <c r="U62" s="121">
        <v>0.1</v>
      </c>
      <c r="V62" s="121">
        <v>0.1</v>
      </c>
      <c r="W62" s="121">
        <v>0.1</v>
      </c>
      <c r="X62" s="121">
        <v>0.1</v>
      </c>
      <c r="Y62" s="121">
        <v>0.2</v>
      </c>
      <c r="Z62" s="121">
        <v>0.2</v>
      </c>
      <c r="AA62" s="121">
        <v>0.2</v>
      </c>
      <c r="AB62" s="121">
        <v>0.2</v>
      </c>
      <c r="AC62" s="121">
        <v>0.2</v>
      </c>
      <c r="AD62" s="121">
        <v>0.2</v>
      </c>
      <c r="AE62" s="121">
        <v>0.2</v>
      </c>
      <c r="AF62" s="121">
        <v>0.2</v>
      </c>
      <c r="AG62" s="121">
        <v>0.2</v>
      </c>
      <c r="AH62" s="121">
        <v>0.2</v>
      </c>
      <c r="AI62" s="121">
        <v>0.3</v>
      </c>
      <c r="AJ62" s="121">
        <v>0.3</v>
      </c>
      <c r="AK62" s="116" t="s">
        <v>779</v>
      </c>
    </row>
    <row r="63" spans="1:37" ht="15" hidden="1" customHeight="1" x14ac:dyDescent="0.45">
      <c r="A63" s="28" t="s">
        <v>910</v>
      </c>
      <c r="B63" s="108" t="s">
        <v>872</v>
      </c>
      <c r="C63" s="121">
        <v>0</v>
      </c>
      <c r="D63" s="121">
        <v>0</v>
      </c>
      <c r="E63" s="121">
        <v>0</v>
      </c>
      <c r="F63" s="121">
        <v>0</v>
      </c>
      <c r="G63" s="121">
        <v>0</v>
      </c>
      <c r="H63" s="121">
        <v>0</v>
      </c>
      <c r="I63" s="121">
        <v>0</v>
      </c>
      <c r="J63" s="121">
        <v>0</v>
      </c>
      <c r="K63" s="121">
        <v>0</v>
      </c>
      <c r="L63" s="121">
        <v>0</v>
      </c>
      <c r="M63" s="121">
        <v>0</v>
      </c>
      <c r="N63" s="121">
        <v>0</v>
      </c>
      <c r="O63" s="121">
        <v>0</v>
      </c>
      <c r="P63" s="121">
        <v>0</v>
      </c>
      <c r="Q63" s="121">
        <v>0</v>
      </c>
      <c r="R63" s="121">
        <v>0</v>
      </c>
      <c r="S63" s="121">
        <v>0</v>
      </c>
      <c r="T63" s="121">
        <v>0</v>
      </c>
      <c r="U63" s="121">
        <v>0</v>
      </c>
      <c r="V63" s="121">
        <v>0</v>
      </c>
      <c r="W63" s="121">
        <v>0</v>
      </c>
      <c r="X63" s="121">
        <v>0</v>
      </c>
      <c r="Y63" s="121">
        <v>0</v>
      </c>
      <c r="Z63" s="121">
        <v>0</v>
      </c>
      <c r="AA63" s="121">
        <v>0</v>
      </c>
      <c r="AB63" s="121">
        <v>0</v>
      </c>
      <c r="AC63" s="121">
        <v>0</v>
      </c>
      <c r="AD63" s="121">
        <v>0</v>
      </c>
      <c r="AE63" s="121">
        <v>0</v>
      </c>
      <c r="AF63" s="121">
        <v>0</v>
      </c>
      <c r="AG63" s="121">
        <v>0</v>
      </c>
      <c r="AH63" s="121">
        <v>0</v>
      </c>
      <c r="AI63" s="121">
        <v>0</v>
      </c>
      <c r="AJ63" s="121">
        <v>0</v>
      </c>
      <c r="AK63" s="116" t="s">
        <v>779</v>
      </c>
    </row>
    <row r="64" spans="1:37" ht="15" hidden="1" customHeight="1" x14ac:dyDescent="0.45">
      <c r="A64" s="28" t="s">
        <v>911</v>
      </c>
      <c r="B64" s="108" t="s">
        <v>874</v>
      </c>
      <c r="C64" s="121">
        <v>106.5</v>
      </c>
      <c r="D64" s="121">
        <v>109</v>
      </c>
      <c r="E64" s="121">
        <v>111.2</v>
      </c>
      <c r="F64" s="121">
        <v>112.7</v>
      </c>
      <c r="G64" s="121">
        <v>114.2</v>
      </c>
      <c r="H64" s="121">
        <v>115</v>
      </c>
      <c r="I64" s="121">
        <v>116</v>
      </c>
      <c r="J64" s="121">
        <v>116.9</v>
      </c>
      <c r="K64" s="121">
        <v>117.7</v>
      </c>
      <c r="L64" s="121">
        <v>118.4</v>
      </c>
      <c r="M64" s="121">
        <v>118.8</v>
      </c>
      <c r="N64" s="121">
        <v>119.7</v>
      </c>
      <c r="O64" s="121">
        <v>120.6</v>
      </c>
      <c r="P64" s="121">
        <v>121.7</v>
      </c>
      <c r="Q64" s="121">
        <v>123.1</v>
      </c>
      <c r="R64" s="121">
        <v>124.6</v>
      </c>
      <c r="S64" s="121">
        <v>126.3</v>
      </c>
      <c r="T64" s="121">
        <v>128.1</v>
      </c>
      <c r="U64" s="121">
        <v>130.1</v>
      </c>
      <c r="V64" s="121">
        <v>132.1</v>
      </c>
      <c r="W64" s="121">
        <v>134.19999999999999</v>
      </c>
      <c r="X64" s="121">
        <v>136.30000000000001</v>
      </c>
      <c r="Y64" s="121">
        <v>138</v>
      </c>
      <c r="Z64" s="121">
        <v>140.1</v>
      </c>
      <c r="AA64" s="121">
        <v>141.80000000000001</v>
      </c>
      <c r="AB64" s="121">
        <v>143.4</v>
      </c>
      <c r="AC64" s="121">
        <v>145</v>
      </c>
      <c r="AD64" s="121">
        <v>146.69999999999999</v>
      </c>
      <c r="AE64" s="121">
        <v>148.5</v>
      </c>
      <c r="AF64" s="121">
        <v>150.5</v>
      </c>
      <c r="AG64" s="121">
        <v>152.69999999999999</v>
      </c>
      <c r="AH64" s="121">
        <v>154.9</v>
      </c>
      <c r="AI64" s="121">
        <v>157.19999999999999</v>
      </c>
      <c r="AJ64" s="121">
        <v>159.6</v>
      </c>
      <c r="AK64" s="110">
        <v>1.2E-2</v>
      </c>
    </row>
    <row r="65" spans="1:37" ht="15" hidden="1" customHeight="1" x14ac:dyDescent="0.35">
      <c r="B65" s="107" t="s">
        <v>875</v>
      </c>
    </row>
    <row r="66" spans="1:37" ht="15" hidden="1" customHeight="1" x14ac:dyDescent="0.45">
      <c r="A66" s="28" t="s">
        <v>912</v>
      </c>
      <c r="B66" s="108" t="s">
        <v>856</v>
      </c>
      <c r="C66" s="121">
        <v>95.7</v>
      </c>
      <c r="D66" s="121">
        <v>96.5</v>
      </c>
      <c r="E66" s="121">
        <v>98</v>
      </c>
      <c r="F66" s="121">
        <v>98.6</v>
      </c>
      <c r="G66" s="121">
        <v>98.8</v>
      </c>
      <c r="H66" s="121">
        <v>99.5</v>
      </c>
      <c r="I66" s="121">
        <v>100.2</v>
      </c>
      <c r="J66" s="121">
        <v>100.7</v>
      </c>
      <c r="K66" s="121">
        <v>101.2</v>
      </c>
      <c r="L66" s="121">
        <v>101.7</v>
      </c>
      <c r="M66" s="121">
        <v>102.1</v>
      </c>
      <c r="N66" s="121">
        <v>102.4</v>
      </c>
      <c r="O66" s="121">
        <v>102.8</v>
      </c>
      <c r="P66" s="121">
        <v>102.8</v>
      </c>
      <c r="Q66" s="121">
        <v>103.3</v>
      </c>
      <c r="R66" s="121">
        <v>103.5</v>
      </c>
      <c r="S66" s="121">
        <v>103.8</v>
      </c>
      <c r="T66" s="121">
        <v>104.5</v>
      </c>
      <c r="U66" s="121">
        <v>105.6</v>
      </c>
      <c r="V66" s="121">
        <v>106.9</v>
      </c>
      <c r="W66" s="121">
        <v>108.5</v>
      </c>
      <c r="X66" s="121">
        <v>110.2</v>
      </c>
      <c r="Y66" s="121">
        <v>112</v>
      </c>
      <c r="Z66" s="121">
        <v>113.9</v>
      </c>
      <c r="AA66" s="121">
        <v>115.6</v>
      </c>
      <c r="AB66" s="121">
        <v>117.9</v>
      </c>
      <c r="AC66" s="121">
        <v>120.4</v>
      </c>
      <c r="AD66" s="121">
        <v>123.3</v>
      </c>
      <c r="AE66" s="121">
        <v>126.2</v>
      </c>
      <c r="AF66" s="121">
        <v>129.30000000000001</v>
      </c>
      <c r="AG66" s="121">
        <v>132.69999999999999</v>
      </c>
      <c r="AH66" s="121">
        <v>136.19999999999999</v>
      </c>
      <c r="AI66" s="121">
        <v>139.80000000000001</v>
      </c>
      <c r="AJ66" s="121">
        <v>143.5</v>
      </c>
      <c r="AK66" s="110">
        <v>1.2E-2</v>
      </c>
    </row>
    <row r="67" spans="1:37" ht="15" hidden="1" customHeight="1" x14ac:dyDescent="0.45">
      <c r="A67" s="28" t="s">
        <v>913</v>
      </c>
      <c r="B67" s="108" t="s">
        <v>858</v>
      </c>
      <c r="C67" s="121">
        <v>54.1</v>
      </c>
      <c r="D67" s="121">
        <v>53.3</v>
      </c>
      <c r="E67" s="121">
        <v>53.1</v>
      </c>
      <c r="F67" s="121">
        <v>52.6</v>
      </c>
      <c r="G67" s="121">
        <v>52.1</v>
      </c>
      <c r="H67" s="121">
        <v>51.7</v>
      </c>
      <c r="I67" s="121">
        <v>51.6</v>
      </c>
      <c r="J67" s="121">
        <v>51.7</v>
      </c>
      <c r="K67" s="121">
        <v>51.7</v>
      </c>
      <c r="L67" s="121">
        <v>51.9</v>
      </c>
      <c r="M67" s="121">
        <v>51.9</v>
      </c>
      <c r="N67" s="121">
        <v>52.1</v>
      </c>
      <c r="O67" s="121">
        <v>52.6</v>
      </c>
      <c r="P67" s="121">
        <v>52.5</v>
      </c>
      <c r="Q67" s="121">
        <v>53.1</v>
      </c>
      <c r="R67" s="121">
        <v>53.2</v>
      </c>
      <c r="S67" s="121">
        <v>53.2</v>
      </c>
      <c r="T67" s="121">
        <v>53.8</v>
      </c>
      <c r="U67" s="121">
        <v>54.3</v>
      </c>
      <c r="V67" s="121">
        <v>55</v>
      </c>
      <c r="W67" s="121">
        <v>55.5</v>
      </c>
      <c r="X67" s="121">
        <v>56.6</v>
      </c>
      <c r="Y67" s="121">
        <v>57.1</v>
      </c>
      <c r="Z67" s="121">
        <v>58</v>
      </c>
      <c r="AA67" s="121">
        <v>58.8</v>
      </c>
      <c r="AB67" s="121">
        <v>59.7</v>
      </c>
      <c r="AC67" s="121">
        <v>60.9</v>
      </c>
      <c r="AD67" s="121">
        <v>62</v>
      </c>
      <c r="AE67" s="121">
        <v>63.1</v>
      </c>
      <c r="AF67" s="121">
        <v>64.3</v>
      </c>
      <c r="AG67" s="121">
        <v>65.5</v>
      </c>
      <c r="AH67" s="121">
        <v>66.8</v>
      </c>
      <c r="AI67" s="121">
        <v>67.900000000000006</v>
      </c>
      <c r="AJ67" s="121">
        <v>69.2</v>
      </c>
      <c r="AK67" s="110">
        <v>8.0000000000000002E-3</v>
      </c>
    </row>
    <row r="68" spans="1:37" ht="15" hidden="1" customHeight="1" x14ac:dyDescent="0.45">
      <c r="A68" s="28" t="s">
        <v>914</v>
      </c>
      <c r="B68" s="108" t="s">
        <v>860</v>
      </c>
      <c r="C68" s="121">
        <v>0.2</v>
      </c>
      <c r="D68" s="121">
        <v>0.2</v>
      </c>
      <c r="E68" s="121">
        <v>0.2</v>
      </c>
      <c r="F68" s="121">
        <v>0.2</v>
      </c>
      <c r="G68" s="121">
        <v>0.2</v>
      </c>
      <c r="H68" s="121">
        <v>0.2</v>
      </c>
      <c r="I68" s="121">
        <v>0.2</v>
      </c>
      <c r="J68" s="121">
        <v>0.2</v>
      </c>
      <c r="K68" s="121">
        <v>0.2</v>
      </c>
      <c r="L68" s="121">
        <v>0.2</v>
      </c>
      <c r="M68" s="121">
        <v>0.2</v>
      </c>
      <c r="N68" s="121">
        <v>0.2</v>
      </c>
      <c r="O68" s="121">
        <v>0.2</v>
      </c>
      <c r="P68" s="121">
        <v>0.2</v>
      </c>
      <c r="Q68" s="121">
        <v>0.3</v>
      </c>
      <c r="R68" s="121">
        <v>0.3</v>
      </c>
      <c r="S68" s="121">
        <v>0.3</v>
      </c>
      <c r="T68" s="121">
        <v>0.3</v>
      </c>
      <c r="U68" s="121">
        <v>0.3</v>
      </c>
      <c r="V68" s="121">
        <v>0.3</v>
      </c>
      <c r="W68" s="121">
        <v>0.3</v>
      </c>
      <c r="X68" s="121">
        <v>0.3</v>
      </c>
      <c r="Y68" s="121">
        <v>0.3</v>
      </c>
      <c r="Z68" s="121">
        <v>0.3</v>
      </c>
      <c r="AA68" s="121">
        <v>0.4</v>
      </c>
      <c r="AB68" s="121">
        <v>0.4</v>
      </c>
      <c r="AC68" s="121">
        <v>0.4</v>
      </c>
      <c r="AD68" s="121">
        <v>0.4</v>
      </c>
      <c r="AE68" s="121">
        <v>0.4</v>
      </c>
      <c r="AF68" s="121">
        <v>0.5</v>
      </c>
      <c r="AG68" s="121">
        <v>0.5</v>
      </c>
      <c r="AH68" s="121">
        <v>0.5</v>
      </c>
      <c r="AI68" s="121">
        <v>0.5</v>
      </c>
      <c r="AJ68" s="121">
        <v>0.6</v>
      </c>
      <c r="AK68" s="110">
        <v>0.04</v>
      </c>
    </row>
    <row r="69" spans="1:37" ht="15" hidden="1" customHeight="1" x14ac:dyDescent="0.45">
      <c r="A69" s="28" t="s">
        <v>915</v>
      </c>
      <c r="B69" s="108" t="s">
        <v>862</v>
      </c>
      <c r="C69" s="121">
        <v>0.1</v>
      </c>
      <c r="D69" s="121">
        <v>0.1</v>
      </c>
      <c r="E69" s="121">
        <v>0.2</v>
      </c>
      <c r="F69" s="121">
        <v>0.2</v>
      </c>
      <c r="G69" s="121">
        <v>0.2</v>
      </c>
      <c r="H69" s="121">
        <v>0.3</v>
      </c>
      <c r="I69" s="121">
        <v>0.3</v>
      </c>
      <c r="J69" s="121">
        <v>0.3</v>
      </c>
      <c r="K69" s="121">
        <v>0.3</v>
      </c>
      <c r="L69" s="121">
        <v>0.4</v>
      </c>
      <c r="M69" s="121">
        <v>0.4</v>
      </c>
      <c r="N69" s="121">
        <v>0.4</v>
      </c>
      <c r="O69" s="121">
        <v>0.4</v>
      </c>
      <c r="P69" s="121">
        <v>0.4</v>
      </c>
      <c r="Q69" s="121">
        <v>0.5</v>
      </c>
      <c r="R69" s="121">
        <v>0.5</v>
      </c>
      <c r="S69" s="121">
        <v>0.5</v>
      </c>
      <c r="T69" s="121">
        <v>0.5</v>
      </c>
      <c r="U69" s="121">
        <v>0.5</v>
      </c>
      <c r="V69" s="121">
        <v>0.5</v>
      </c>
      <c r="W69" s="121">
        <v>0.6</v>
      </c>
      <c r="X69" s="121">
        <v>0.6</v>
      </c>
      <c r="Y69" s="121">
        <v>0.6</v>
      </c>
      <c r="Z69" s="121">
        <v>0.6</v>
      </c>
      <c r="AA69" s="121">
        <v>0.7</v>
      </c>
      <c r="AB69" s="121">
        <v>0.7</v>
      </c>
      <c r="AC69" s="121">
        <v>0.7</v>
      </c>
      <c r="AD69" s="121">
        <v>0.7</v>
      </c>
      <c r="AE69" s="121">
        <v>0.8</v>
      </c>
      <c r="AF69" s="121">
        <v>0.8</v>
      </c>
      <c r="AG69" s="121">
        <v>0.9</v>
      </c>
      <c r="AH69" s="121">
        <v>0.9</v>
      </c>
      <c r="AI69" s="121">
        <v>1</v>
      </c>
      <c r="AJ69" s="121">
        <v>1</v>
      </c>
      <c r="AK69" s="110">
        <v>6.3E-2</v>
      </c>
    </row>
    <row r="70" spans="1:37" ht="15" hidden="1" customHeight="1" x14ac:dyDescent="0.45">
      <c r="A70" s="28" t="s">
        <v>916</v>
      </c>
      <c r="B70" s="108" t="s">
        <v>864</v>
      </c>
      <c r="C70" s="121">
        <v>1.2</v>
      </c>
      <c r="D70" s="121">
        <v>1.4</v>
      </c>
      <c r="E70" s="121">
        <v>1.6</v>
      </c>
      <c r="F70" s="121">
        <v>1.8</v>
      </c>
      <c r="G70" s="121">
        <v>2</v>
      </c>
      <c r="H70" s="121">
        <v>2.2000000000000002</v>
      </c>
      <c r="I70" s="121">
        <v>2.2999999999999998</v>
      </c>
      <c r="J70" s="121">
        <v>2.5</v>
      </c>
      <c r="K70" s="121">
        <v>2.6</v>
      </c>
      <c r="L70" s="121">
        <v>2.8</v>
      </c>
      <c r="M70" s="121">
        <v>2.9</v>
      </c>
      <c r="N70" s="121">
        <v>3</v>
      </c>
      <c r="O70" s="121">
        <v>3.2</v>
      </c>
      <c r="P70" s="121">
        <v>3.3</v>
      </c>
      <c r="Q70" s="121">
        <v>3.5</v>
      </c>
      <c r="R70" s="121">
        <v>3.6</v>
      </c>
      <c r="S70" s="121">
        <v>3.8</v>
      </c>
      <c r="T70" s="121">
        <v>3.9</v>
      </c>
      <c r="U70" s="121">
        <v>4.0999999999999996</v>
      </c>
      <c r="V70" s="121">
        <v>4.3</v>
      </c>
      <c r="W70" s="121">
        <v>4.5999999999999996</v>
      </c>
      <c r="X70" s="121">
        <v>4.8</v>
      </c>
      <c r="Y70" s="121">
        <v>5.0999999999999996</v>
      </c>
      <c r="Z70" s="121">
        <v>5.3</v>
      </c>
      <c r="AA70" s="121">
        <v>5.6</v>
      </c>
      <c r="AB70" s="121">
        <v>5.9</v>
      </c>
      <c r="AC70" s="121">
        <v>6.2</v>
      </c>
      <c r="AD70" s="121">
        <v>6.6</v>
      </c>
      <c r="AE70" s="121">
        <v>6.9</v>
      </c>
      <c r="AF70" s="121">
        <v>7.3</v>
      </c>
      <c r="AG70" s="121">
        <v>7.7</v>
      </c>
      <c r="AH70" s="121">
        <v>8.1</v>
      </c>
      <c r="AI70" s="121">
        <v>8.6</v>
      </c>
      <c r="AJ70" s="121">
        <v>9</v>
      </c>
      <c r="AK70" s="110">
        <v>0.06</v>
      </c>
    </row>
    <row r="71" spans="1:37" ht="15" hidden="1" customHeight="1" x14ac:dyDescent="0.45">
      <c r="A71" s="28" t="s">
        <v>917</v>
      </c>
      <c r="B71" s="108" t="s">
        <v>866</v>
      </c>
      <c r="C71" s="121">
        <v>0</v>
      </c>
      <c r="D71" s="121">
        <v>0</v>
      </c>
      <c r="E71" s="121">
        <v>0.1</v>
      </c>
      <c r="F71" s="121">
        <v>0.1</v>
      </c>
      <c r="G71" s="121">
        <v>0.1</v>
      </c>
      <c r="H71" s="121">
        <v>0.2</v>
      </c>
      <c r="I71" s="121">
        <v>0.2</v>
      </c>
      <c r="J71" s="121">
        <v>0.2</v>
      </c>
      <c r="K71" s="121">
        <v>0.3</v>
      </c>
      <c r="L71" s="121">
        <v>0.3</v>
      </c>
      <c r="M71" s="121">
        <v>0.3</v>
      </c>
      <c r="N71" s="121">
        <v>0.4</v>
      </c>
      <c r="O71" s="121">
        <v>0.4</v>
      </c>
      <c r="P71" s="121">
        <v>0.4</v>
      </c>
      <c r="Q71" s="121">
        <v>0.5</v>
      </c>
      <c r="R71" s="121">
        <v>0.5</v>
      </c>
      <c r="S71" s="121">
        <v>0.5</v>
      </c>
      <c r="T71" s="121">
        <v>0.6</v>
      </c>
      <c r="U71" s="121">
        <v>0.6</v>
      </c>
      <c r="V71" s="121">
        <v>0.6</v>
      </c>
      <c r="W71" s="121">
        <v>0.7</v>
      </c>
      <c r="X71" s="121">
        <v>0.7</v>
      </c>
      <c r="Y71" s="121">
        <v>0.8</v>
      </c>
      <c r="Z71" s="121">
        <v>0.8</v>
      </c>
      <c r="AA71" s="121">
        <v>0.9</v>
      </c>
      <c r="AB71" s="121">
        <v>0.9</v>
      </c>
      <c r="AC71" s="121">
        <v>1</v>
      </c>
      <c r="AD71" s="121">
        <v>1</v>
      </c>
      <c r="AE71" s="121">
        <v>1.1000000000000001</v>
      </c>
      <c r="AF71" s="121">
        <v>1.2</v>
      </c>
      <c r="AG71" s="121">
        <v>1.2</v>
      </c>
      <c r="AH71" s="121">
        <v>1.3</v>
      </c>
      <c r="AI71" s="121">
        <v>1.4</v>
      </c>
      <c r="AJ71" s="121">
        <v>1.5</v>
      </c>
      <c r="AK71" s="110">
        <v>0.123</v>
      </c>
    </row>
    <row r="72" spans="1:37" ht="15" hidden="1" customHeight="1" x14ac:dyDescent="0.45">
      <c r="A72" s="28" t="s">
        <v>918</v>
      </c>
      <c r="B72" s="108" t="s">
        <v>868</v>
      </c>
      <c r="C72" s="121">
        <v>0</v>
      </c>
      <c r="D72" s="121">
        <v>0</v>
      </c>
      <c r="E72" s="121">
        <v>0</v>
      </c>
      <c r="F72" s="121">
        <v>0.1</v>
      </c>
      <c r="G72" s="121">
        <v>0.1</v>
      </c>
      <c r="H72" s="121">
        <v>0.1</v>
      </c>
      <c r="I72" s="121">
        <v>0.1</v>
      </c>
      <c r="J72" s="121">
        <v>0.1</v>
      </c>
      <c r="K72" s="121">
        <v>0.1</v>
      </c>
      <c r="L72" s="121">
        <v>0.1</v>
      </c>
      <c r="M72" s="121">
        <v>0.2</v>
      </c>
      <c r="N72" s="121">
        <v>0.2</v>
      </c>
      <c r="O72" s="121">
        <v>0.2</v>
      </c>
      <c r="P72" s="121">
        <v>0.2</v>
      </c>
      <c r="Q72" s="121">
        <v>0.2</v>
      </c>
      <c r="R72" s="121">
        <v>0.2</v>
      </c>
      <c r="S72" s="121">
        <v>0.3</v>
      </c>
      <c r="T72" s="121">
        <v>0.3</v>
      </c>
      <c r="U72" s="121">
        <v>0.3</v>
      </c>
      <c r="V72" s="121">
        <v>0.3</v>
      </c>
      <c r="W72" s="121">
        <v>0.3</v>
      </c>
      <c r="X72" s="121">
        <v>0.3</v>
      </c>
      <c r="Y72" s="121">
        <v>0.4</v>
      </c>
      <c r="Z72" s="121">
        <v>0.4</v>
      </c>
      <c r="AA72" s="121">
        <v>0.4</v>
      </c>
      <c r="AB72" s="121">
        <v>0.4</v>
      </c>
      <c r="AC72" s="121">
        <v>0.5</v>
      </c>
      <c r="AD72" s="121">
        <v>0.5</v>
      </c>
      <c r="AE72" s="121">
        <v>0.5</v>
      </c>
      <c r="AF72" s="121">
        <v>0.5</v>
      </c>
      <c r="AG72" s="121">
        <v>0.6</v>
      </c>
      <c r="AH72" s="121">
        <v>0.6</v>
      </c>
      <c r="AI72" s="121">
        <v>0.6</v>
      </c>
      <c r="AJ72" s="121">
        <v>0.7</v>
      </c>
      <c r="AK72" s="110">
        <v>0.12</v>
      </c>
    </row>
    <row r="73" spans="1:37" ht="15" hidden="1" customHeight="1" x14ac:dyDescent="0.45">
      <c r="A73" s="28" t="s">
        <v>919</v>
      </c>
      <c r="B73" s="108" t="s">
        <v>870</v>
      </c>
      <c r="C73" s="121">
        <v>0</v>
      </c>
      <c r="D73" s="121">
        <v>0</v>
      </c>
      <c r="E73" s="121">
        <v>0</v>
      </c>
      <c r="F73" s="121">
        <v>0.1</v>
      </c>
      <c r="G73" s="121">
        <v>0.1</v>
      </c>
      <c r="H73" s="121">
        <v>0.1</v>
      </c>
      <c r="I73" s="121">
        <v>0.1</v>
      </c>
      <c r="J73" s="121">
        <v>0.1</v>
      </c>
      <c r="K73" s="121">
        <v>0.1</v>
      </c>
      <c r="L73" s="121">
        <v>0.2</v>
      </c>
      <c r="M73" s="121">
        <v>0.2</v>
      </c>
      <c r="N73" s="121">
        <v>0.2</v>
      </c>
      <c r="O73" s="121">
        <v>0.2</v>
      </c>
      <c r="P73" s="121">
        <v>0.2</v>
      </c>
      <c r="Q73" s="121">
        <v>0.2</v>
      </c>
      <c r="R73" s="121">
        <v>0.2</v>
      </c>
      <c r="S73" s="121">
        <v>0.3</v>
      </c>
      <c r="T73" s="121">
        <v>0.3</v>
      </c>
      <c r="U73" s="121">
        <v>0.3</v>
      </c>
      <c r="V73" s="121">
        <v>0.3</v>
      </c>
      <c r="W73" s="121">
        <v>0.3</v>
      </c>
      <c r="X73" s="121">
        <v>0.4</v>
      </c>
      <c r="Y73" s="121">
        <v>0.4</v>
      </c>
      <c r="Z73" s="121">
        <v>0.4</v>
      </c>
      <c r="AA73" s="121">
        <v>0.4</v>
      </c>
      <c r="AB73" s="121">
        <v>0.5</v>
      </c>
      <c r="AC73" s="121">
        <v>0.5</v>
      </c>
      <c r="AD73" s="121">
        <v>0.5</v>
      </c>
      <c r="AE73" s="121">
        <v>0.5</v>
      </c>
      <c r="AF73" s="121">
        <v>0.6</v>
      </c>
      <c r="AG73" s="121">
        <v>0.6</v>
      </c>
      <c r="AH73" s="121">
        <v>0.6</v>
      </c>
      <c r="AI73" s="121">
        <v>0.7</v>
      </c>
      <c r="AJ73" s="121">
        <v>0.7</v>
      </c>
      <c r="AK73" s="110">
        <v>0.121</v>
      </c>
    </row>
    <row r="74" spans="1:37" ht="15" hidden="1" customHeight="1" x14ac:dyDescent="0.45">
      <c r="A74" s="28" t="s">
        <v>920</v>
      </c>
      <c r="B74" s="108" t="s">
        <v>872</v>
      </c>
      <c r="C74" s="121">
        <v>0</v>
      </c>
      <c r="D74" s="121">
        <v>0</v>
      </c>
      <c r="E74" s="121">
        <v>0.1</v>
      </c>
      <c r="F74" s="121">
        <v>0.1</v>
      </c>
      <c r="G74" s="121">
        <v>0.1</v>
      </c>
      <c r="H74" s="121">
        <v>0.2</v>
      </c>
      <c r="I74" s="121">
        <v>0.2</v>
      </c>
      <c r="J74" s="121">
        <v>0.2</v>
      </c>
      <c r="K74" s="121">
        <v>0.3</v>
      </c>
      <c r="L74" s="121">
        <v>0.3</v>
      </c>
      <c r="M74" s="121">
        <v>0.3</v>
      </c>
      <c r="N74" s="121">
        <v>0.4</v>
      </c>
      <c r="O74" s="121">
        <v>0.4</v>
      </c>
      <c r="P74" s="121">
        <v>0.4</v>
      </c>
      <c r="Q74" s="121">
        <v>0.5</v>
      </c>
      <c r="R74" s="121">
        <v>0.5</v>
      </c>
      <c r="S74" s="121">
        <v>0.5</v>
      </c>
      <c r="T74" s="121">
        <v>0.6</v>
      </c>
      <c r="U74" s="121">
        <v>0.6</v>
      </c>
      <c r="V74" s="121">
        <v>0.7</v>
      </c>
      <c r="W74" s="121">
        <v>0.7</v>
      </c>
      <c r="X74" s="121">
        <v>0.8</v>
      </c>
      <c r="Y74" s="121">
        <v>0.8</v>
      </c>
      <c r="Z74" s="121">
        <v>0.9</v>
      </c>
      <c r="AA74" s="121">
        <v>1</v>
      </c>
      <c r="AB74" s="121">
        <v>1</v>
      </c>
      <c r="AC74" s="121">
        <v>1.1000000000000001</v>
      </c>
      <c r="AD74" s="121">
        <v>1.2</v>
      </c>
      <c r="AE74" s="121">
        <v>1.2</v>
      </c>
      <c r="AF74" s="121">
        <v>1.3</v>
      </c>
      <c r="AG74" s="121">
        <v>1.4</v>
      </c>
      <c r="AH74" s="121">
        <v>1.5</v>
      </c>
      <c r="AI74" s="121">
        <v>1.6</v>
      </c>
      <c r="AJ74" s="121">
        <v>1.7</v>
      </c>
      <c r="AK74" s="110">
        <v>0.13200000000000001</v>
      </c>
    </row>
    <row r="75" spans="1:37" ht="15" hidden="1" customHeight="1" x14ac:dyDescent="0.45">
      <c r="A75" s="28" t="s">
        <v>921</v>
      </c>
      <c r="B75" s="108" t="s">
        <v>886</v>
      </c>
      <c r="C75" s="121">
        <v>151.30000000000001</v>
      </c>
      <c r="D75" s="121">
        <v>151.6</v>
      </c>
      <c r="E75" s="121">
        <v>153.30000000000001</v>
      </c>
      <c r="F75" s="121">
        <v>153.80000000000001</v>
      </c>
      <c r="G75" s="121">
        <v>153.69999999999999</v>
      </c>
      <c r="H75" s="121">
        <v>154.4</v>
      </c>
      <c r="I75" s="121">
        <v>155.30000000000001</v>
      </c>
      <c r="J75" s="121">
        <v>156.19999999999999</v>
      </c>
      <c r="K75" s="121">
        <v>156.9</v>
      </c>
      <c r="L75" s="121">
        <v>157.9</v>
      </c>
      <c r="M75" s="121">
        <v>158.5</v>
      </c>
      <c r="N75" s="121">
        <v>159.4</v>
      </c>
      <c r="O75" s="121">
        <v>160.4</v>
      </c>
      <c r="P75" s="121">
        <v>160.6</v>
      </c>
      <c r="Q75" s="121">
        <v>161.9</v>
      </c>
      <c r="R75" s="121">
        <v>162.5</v>
      </c>
      <c r="S75" s="121">
        <v>163.19999999999999</v>
      </c>
      <c r="T75" s="121">
        <v>164.7</v>
      </c>
      <c r="U75" s="121">
        <v>166.6</v>
      </c>
      <c r="V75" s="121">
        <v>169</v>
      </c>
      <c r="W75" s="121">
        <v>171.5</v>
      </c>
      <c r="X75" s="121">
        <v>174.7</v>
      </c>
      <c r="Y75" s="121">
        <v>177.4</v>
      </c>
      <c r="Z75" s="121">
        <v>180.7</v>
      </c>
      <c r="AA75" s="121">
        <v>183.7</v>
      </c>
      <c r="AB75" s="121">
        <v>187.4</v>
      </c>
      <c r="AC75" s="121">
        <v>191.7</v>
      </c>
      <c r="AD75" s="121">
        <v>196.1</v>
      </c>
      <c r="AE75" s="121">
        <v>200.8</v>
      </c>
      <c r="AF75" s="121">
        <v>205.8</v>
      </c>
      <c r="AG75" s="121">
        <v>211</v>
      </c>
      <c r="AH75" s="121">
        <v>216.6</v>
      </c>
      <c r="AI75" s="121">
        <v>222.1</v>
      </c>
      <c r="AJ75" s="121">
        <v>227.9</v>
      </c>
      <c r="AK75" s="110">
        <v>1.2999999999999999E-2</v>
      </c>
    </row>
    <row r="76" spans="1:37" ht="15" hidden="1" customHeight="1" x14ac:dyDescent="0.35">
      <c r="B76" s="107" t="s">
        <v>887</v>
      </c>
    </row>
    <row r="77" spans="1:37" ht="15" hidden="1" customHeight="1" x14ac:dyDescent="0.45">
      <c r="A77" s="28" t="s">
        <v>922</v>
      </c>
      <c r="B77" s="108" t="s">
        <v>856</v>
      </c>
      <c r="C77" s="121">
        <v>706.7</v>
      </c>
      <c r="D77" s="121">
        <v>716.3</v>
      </c>
      <c r="E77" s="121">
        <v>728</v>
      </c>
      <c r="F77" s="121">
        <v>727.8</v>
      </c>
      <c r="G77" s="121">
        <v>723.6</v>
      </c>
      <c r="H77" s="121">
        <v>721.8</v>
      </c>
      <c r="I77" s="121">
        <v>719.7</v>
      </c>
      <c r="J77" s="121">
        <v>716.4</v>
      </c>
      <c r="K77" s="121">
        <v>712.9</v>
      </c>
      <c r="L77" s="121">
        <v>708.5</v>
      </c>
      <c r="M77" s="121">
        <v>701.2</v>
      </c>
      <c r="N77" s="121">
        <v>694.1</v>
      </c>
      <c r="O77" s="121">
        <v>685.1</v>
      </c>
      <c r="P77" s="121">
        <v>676.6</v>
      </c>
      <c r="Q77" s="121">
        <v>668.5</v>
      </c>
      <c r="R77" s="121">
        <v>661.1</v>
      </c>
      <c r="S77" s="121">
        <v>654</v>
      </c>
      <c r="T77" s="121">
        <v>648.9</v>
      </c>
      <c r="U77" s="121">
        <v>645.9</v>
      </c>
      <c r="V77" s="121">
        <v>643.20000000000005</v>
      </c>
      <c r="W77" s="121">
        <v>642</v>
      </c>
      <c r="X77" s="121">
        <v>640.70000000000005</v>
      </c>
      <c r="Y77" s="121">
        <v>639.79999999999995</v>
      </c>
      <c r="Z77" s="121">
        <v>636.79999999999995</v>
      </c>
      <c r="AA77" s="121">
        <v>636.20000000000005</v>
      </c>
      <c r="AB77" s="121">
        <v>635.1</v>
      </c>
      <c r="AC77" s="121">
        <v>634.4</v>
      </c>
      <c r="AD77" s="121">
        <v>634.9</v>
      </c>
      <c r="AE77" s="121">
        <v>635.70000000000005</v>
      </c>
      <c r="AF77" s="121">
        <v>636</v>
      </c>
      <c r="AG77" s="121">
        <v>636.70000000000005</v>
      </c>
      <c r="AH77" s="121">
        <v>637.70000000000005</v>
      </c>
      <c r="AI77" s="121">
        <v>637.29999999999995</v>
      </c>
      <c r="AJ77" s="121">
        <v>637.6</v>
      </c>
      <c r="AK77" s="110">
        <v>-4.0000000000000001E-3</v>
      </c>
    </row>
    <row r="78" spans="1:37" ht="15" hidden="1" customHeight="1" x14ac:dyDescent="0.45">
      <c r="A78" s="28" t="s">
        <v>923</v>
      </c>
      <c r="B78" s="108" t="s">
        <v>858</v>
      </c>
      <c r="C78" s="121">
        <v>0.9</v>
      </c>
      <c r="D78" s="121">
        <v>0.8</v>
      </c>
      <c r="E78" s="121">
        <v>0.7</v>
      </c>
      <c r="F78" s="121">
        <v>0.6</v>
      </c>
      <c r="G78" s="121">
        <v>0.6</v>
      </c>
      <c r="H78" s="121">
        <v>0.5</v>
      </c>
      <c r="I78" s="121">
        <v>0.5</v>
      </c>
      <c r="J78" s="121">
        <v>0.4</v>
      </c>
      <c r="K78" s="121">
        <v>0.4</v>
      </c>
      <c r="L78" s="121">
        <v>0.3</v>
      </c>
      <c r="M78" s="121">
        <v>0.3</v>
      </c>
      <c r="N78" s="121">
        <v>0.3</v>
      </c>
      <c r="O78" s="121">
        <v>0.3</v>
      </c>
      <c r="P78" s="121">
        <v>0.3</v>
      </c>
      <c r="Q78" s="121">
        <v>0.3</v>
      </c>
      <c r="R78" s="121">
        <v>0.2</v>
      </c>
      <c r="S78" s="121">
        <v>0.2</v>
      </c>
      <c r="T78" s="121">
        <v>0.2</v>
      </c>
      <c r="U78" s="121">
        <v>0.2</v>
      </c>
      <c r="V78" s="121">
        <v>0.2</v>
      </c>
      <c r="W78" s="121">
        <v>0.2</v>
      </c>
      <c r="X78" s="121">
        <v>0.2</v>
      </c>
      <c r="Y78" s="121">
        <v>0.2</v>
      </c>
      <c r="Z78" s="121">
        <v>0.2</v>
      </c>
      <c r="AA78" s="121">
        <v>0.2</v>
      </c>
      <c r="AB78" s="121">
        <v>0.2</v>
      </c>
      <c r="AC78" s="121">
        <v>0.2</v>
      </c>
      <c r="AD78" s="121">
        <v>0.2</v>
      </c>
      <c r="AE78" s="121">
        <v>0.2</v>
      </c>
      <c r="AF78" s="121">
        <v>0.2</v>
      </c>
      <c r="AG78" s="121">
        <v>0.2</v>
      </c>
      <c r="AH78" s="121">
        <v>0.2</v>
      </c>
      <c r="AI78" s="121">
        <v>0.2</v>
      </c>
      <c r="AJ78" s="121">
        <v>0.2</v>
      </c>
      <c r="AK78" s="110">
        <v>-4.2000000000000003E-2</v>
      </c>
    </row>
    <row r="79" spans="1:37" ht="15" hidden="1" customHeight="1" x14ac:dyDescent="0.45">
      <c r="A79" s="28" t="s">
        <v>924</v>
      </c>
      <c r="B79" s="108" t="s">
        <v>860</v>
      </c>
      <c r="C79" s="121">
        <v>0.1</v>
      </c>
      <c r="D79" s="121">
        <v>0.1</v>
      </c>
      <c r="E79" s="121">
        <v>0.1</v>
      </c>
      <c r="F79" s="121">
        <v>0.2</v>
      </c>
      <c r="G79" s="121">
        <v>0.2</v>
      </c>
      <c r="H79" s="121">
        <v>0.2</v>
      </c>
      <c r="I79" s="121">
        <v>0.2</v>
      </c>
      <c r="J79" s="121">
        <v>0.2</v>
      </c>
      <c r="K79" s="121">
        <v>0.2</v>
      </c>
      <c r="L79" s="121">
        <v>0.2</v>
      </c>
      <c r="M79" s="121">
        <v>0.2</v>
      </c>
      <c r="N79" s="121">
        <v>0.2</v>
      </c>
      <c r="O79" s="121">
        <v>0.2</v>
      </c>
      <c r="P79" s="121">
        <v>0.2</v>
      </c>
      <c r="Q79" s="121">
        <v>0.2</v>
      </c>
      <c r="R79" s="121">
        <v>0.2</v>
      </c>
      <c r="S79" s="121">
        <v>0.2</v>
      </c>
      <c r="T79" s="121">
        <v>0.2</v>
      </c>
      <c r="U79" s="121">
        <v>0.2</v>
      </c>
      <c r="V79" s="121">
        <v>0.2</v>
      </c>
      <c r="W79" s="121">
        <v>0.2</v>
      </c>
      <c r="X79" s="121">
        <v>0.2</v>
      </c>
      <c r="Y79" s="121">
        <v>0.2</v>
      </c>
      <c r="Z79" s="121">
        <v>0.2</v>
      </c>
      <c r="AA79" s="121">
        <v>0.2</v>
      </c>
      <c r="AB79" s="121">
        <v>0.2</v>
      </c>
      <c r="AC79" s="121">
        <v>0.2</v>
      </c>
      <c r="AD79" s="121">
        <v>0.2</v>
      </c>
      <c r="AE79" s="121">
        <v>0.2</v>
      </c>
      <c r="AF79" s="121">
        <v>0.2</v>
      </c>
      <c r="AG79" s="121">
        <v>0.2</v>
      </c>
      <c r="AH79" s="121">
        <v>0.2</v>
      </c>
      <c r="AI79" s="121">
        <v>0.2</v>
      </c>
      <c r="AJ79" s="121">
        <v>0.2</v>
      </c>
      <c r="AK79" s="110">
        <v>0.02</v>
      </c>
    </row>
    <row r="80" spans="1:37" ht="15" hidden="1" customHeight="1" x14ac:dyDescent="0.45">
      <c r="A80" s="28" t="s">
        <v>925</v>
      </c>
      <c r="B80" s="108" t="s">
        <v>862</v>
      </c>
      <c r="C80" s="121">
        <v>6.5</v>
      </c>
      <c r="D80" s="121">
        <v>7.1</v>
      </c>
      <c r="E80" s="121">
        <v>7.6</v>
      </c>
      <c r="F80" s="121">
        <v>7.9</v>
      </c>
      <c r="G80" s="121">
        <v>8</v>
      </c>
      <c r="H80" s="121">
        <v>8.1</v>
      </c>
      <c r="I80" s="121">
        <v>8.1999999999999993</v>
      </c>
      <c r="J80" s="121">
        <v>8.3000000000000007</v>
      </c>
      <c r="K80" s="121">
        <v>8.3000000000000007</v>
      </c>
      <c r="L80" s="121">
        <v>8.3000000000000007</v>
      </c>
      <c r="M80" s="121">
        <v>8.3000000000000007</v>
      </c>
      <c r="N80" s="121">
        <v>8.4</v>
      </c>
      <c r="O80" s="121">
        <v>8.5</v>
      </c>
      <c r="P80" s="121">
        <v>8.6</v>
      </c>
      <c r="Q80" s="121">
        <v>8.8000000000000007</v>
      </c>
      <c r="R80" s="121">
        <v>9.1</v>
      </c>
      <c r="S80" s="121">
        <v>9.6</v>
      </c>
      <c r="T80" s="121">
        <v>10.1</v>
      </c>
      <c r="U80" s="121">
        <v>10.8</v>
      </c>
      <c r="V80" s="121">
        <v>11.6</v>
      </c>
      <c r="W80" s="121">
        <v>12.5</v>
      </c>
      <c r="X80" s="121">
        <v>13.5</v>
      </c>
      <c r="Y80" s="121">
        <v>14.7</v>
      </c>
      <c r="Z80" s="121">
        <v>16.100000000000001</v>
      </c>
      <c r="AA80" s="121">
        <v>17.600000000000001</v>
      </c>
      <c r="AB80" s="121">
        <v>19.2</v>
      </c>
      <c r="AC80" s="121">
        <v>21.1</v>
      </c>
      <c r="AD80" s="121">
        <v>23.1</v>
      </c>
      <c r="AE80" s="121">
        <v>25.3</v>
      </c>
      <c r="AF80" s="121">
        <v>27.7</v>
      </c>
      <c r="AG80" s="121">
        <v>30.3</v>
      </c>
      <c r="AH80" s="121">
        <v>33</v>
      </c>
      <c r="AI80" s="121">
        <v>35.700000000000003</v>
      </c>
      <c r="AJ80" s="121">
        <v>38.6</v>
      </c>
      <c r="AK80" s="110">
        <v>5.3999999999999999E-2</v>
      </c>
    </row>
    <row r="81" spans="1:37" ht="15" hidden="1" customHeight="1" x14ac:dyDescent="0.45">
      <c r="A81" s="28" t="s">
        <v>926</v>
      </c>
      <c r="B81" s="108" t="s">
        <v>864</v>
      </c>
      <c r="C81" s="121">
        <v>0</v>
      </c>
      <c r="D81" s="121">
        <v>0</v>
      </c>
      <c r="E81" s="121">
        <v>0</v>
      </c>
      <c r="F81" s="121">
        <v>0</v>
      </c>
      <c r="G81" s="121">
        <v>0</v>
      </c>
      <c r="H81" s="121">
        <v>0</v>
      </c>
      <c r="I81" s="121">
        <v>0</v>
      </c>
      <c r="J81" s="121">
        <v>0</v>
      </c>
      <c r="K81" s="121">
        <v>0</v>
      </c>
      <c r="L81" s="121">
        <v>0</v>
      </c>
      <c r="M81" s="121">
        <v>0</v>
      </c>
      <c r="N81" s="121">
        <v>0</v>
      </c>
      <c r="O81" s="121">
        <v>0</v>
      </c>
      <c r="P81" s="121">
        <v>0</v>
      </c>
      <c r="Q81" s="121">
        <v>0</v>
      </c>
      <c r="R81" s="121">
        <v>0</v>
      </c>
      <c r="S81" s="121">
        <v>0</v>
      </c>
      <c r="T81" s="121">
        <v>0</v>
      </c>
      <c r="U81" s="121">
        <v>0</v>
      </c>
      <c r="V81" s="121">
        <v>0</v>
      </c>
      <c r="W81" s="121">
        <v>0</v>
      </c>
      <c r="X81" s="121">
        <v>0</v>
      </c>
      <c r="Y81" s="121">
        <v>0</v>
      </c>
      <c r="Z81" s="121">
        <v>0</v>
      </c>
      <c r="AA81" s="121">
        <v>0</v>
      </c>
      <c r="AB81" s="121">
        <v>0</v>
      </c>
      <c r="AC81" s="121">
        <v>0</v>
      </c>
      <c r="AD81" s="121">
        <v>0</v>
      </c>
      <c r="AE81" s="121">
        <v>0</v>
      </c>
      <c r="AF81" s="121">
        <v>0</v>
      </c>
      <c r="AG81" s="121">
        <v>0</v>
      </c>
      <c r="AH81" s="121">
        <v>0</v>
      </c>
      <c r="AI81" s="121">
        <v>0</v>
      </c>
      <c r="AJ81" s="121">
        <v>0</v>
      </c>
      <c r="AK81" s="116" t="s">
        <v>779</v>
      </c>
    </row>
    <row r="82" spans="1:37" ht="15" hidden="1" customHeight="1" x14ac:dyDescent="0.45">
      <c r="A82" s="28" t="s">
        <v>927</v>
      </c>
      <c r="B82" s="108" t="s">
        <v>866</v>
      </c>
      <c r="C82" s="121">
        <v>0</v>
      </c>
      <c r="D82" s="121">
        <v>0</v>
      </c>
      <c r="E82" s="121">
        <v>0</v>
      </c>
      <c r="F82" s="121">
        <v>0</v>
      </c>
      <c r="G82" s="121">
        <v>0.1</v>
      </c>
      <c r="H82" s="121">
        <v>0.1</v>
      </c>
      <c r="I82" s="121">
        <v>0.1</v>
      </c>
      <c r="J82" s="121">
        <v>0.1</v>
      </c>
      <c r="K82" s="121">
        <v>0.1</v>
      </c>
      <c r="L82" s="121">
        <v>0.1</v>
      </c>
      <c r="M82" s="121">
        <v>0.1</v>
      </c>
      <c r="N82" s="121">
        <v>0.1</v>
      </c>
      <c r="O82" s="121">
        <v>0.1</v>
      </c>
      <c r="P82" s="121">
        <v>0.2</v>
      </c>
      <c r="Q82" s="121">
        <v>0.2</v>
      </c>
      <c r="R82" s="121">
        <v>0.2</v>
      </c>
      <c r="S82" s="121">
        <v>0.2</v>
      </c>
      <c r="T82" s="121">
        <v>0.2</v>
      </c>
      <c r="U82" s="121">
        <v>0.2</v>
      </c>
      <c r="V82" s="121">
        <v>0.2</v>
      </c>
      <c r="W82" s="121">
        <v>0.2</v>
      </c>
      <c r="X82" s="121">
        <v>0.2</v>
      </c>
      <c r="Y82" s="121">
        <v>0.2</v>
      </c>
      <c r="Z82" s="121">
        <v>0.2</v>
      </c>
      <c r="AA82" s="121">
        <v>0.2</v>
      </c>
      <c r="AB82" s="121">
        <v>0.2</v>
      </c>
      <c r="AC82" s="121">
        <v>0.3</v>
      </c>
      <c r="AD82" s="121">
        <v>0.3</v>
      </c>
      <c r="AE82" s="121">
        <v>0.3</v>
      </c>
      <c r="AF82" s="121">
        <v>0.3</v>
      </c>
      <c r="AG82" s="121">
        <v>0.3</v>
      </c>
      <c r="AH82" s="121">
        <v>0.3</v>
      </c>
      <c r="AI82" s="121">
        <v>0.3</v>
      </c>
      <c r="AJ82" s="121">
        <v>0.3</v>
      </c>
      <c r="AK82" s="110">
        <v>9.8000000000000004E-2</v>
      </c>
    </row>
    <row r="83" spans="1:37" ht="15" hidden="1" customHeight="1" x14ac:dyDescent="0.45">
      <c r="A83" s="28" t="s">
        <v>928</v>
      </c>
      <c r="B83" s="108" t="s">
        <v>868</v>
      </c>
      <c r="C83" s="121">
        <v>0</v>
      </c>
      <c r="D83" s="121">
        <v>0</v>
      </c>
      <c r="E83" s="121">
        <v>0</v>
      </c>
      <c r="F83" s="121">
        <v>0.1</v>
      </c>
      <c r="G83" s="121">
        <v>0.1</v>
      </c>
      <c r="H83" s="121">
        <v>0.1</v>
      </c>
      <c r="I83" s="121">
        <v>0.1</v>
      </c>
      <c r="J83" s="121">
        <v>0.1</v>
      </c>
      <c r="K83" s="121">
        <v>0.1</v>
      </c>
      <c r="L83" s="121">
        <v>0.1</v>
      </c>
      <c r="M83" s="121">
        <v>0.1</v>
      </c>
      <c r="N83" s="121">
        <v>0.1</v>
      </c>
      <c r="O83" s="121">
        <v>0.1</v>
      </c>
      <c r="P83" s="121">
        <v>0.1</v>
      </c>
      <c r="Q83" s="121">
        <v>0.1</v>
      </c>
      <c r="R83" s="121">
        <v>0.1</v>
      </c>
      <c r="S83" s="121">
        <v>0.1</v>
      </c>
      <c r="T83" s="121">
        <v>0.1</v>
      </c>
      <c r="U83" s="121">
        <v>0.1</v>
      </c>
      <c r="V83" s="121">
        <v>0.1</v>
      </c>
      <c r="W83" s="121">
        <v>0.1</v>
      </c>
      <c r="X83" s="121">
        <v>0.1</v>
      </c>
      <c r="Y83" s="121">
        <v>0.1</v>
      </c>
      <c r="Z83" s="121">
        <v>0.1</v>
      </c>
      <c r="AA83" s="121">
        <v>0.1</v>
      </c>
      <c r="AB83" s="121">
        <v>0.1</v>
      </c>
      <c r="AC83" s="121">
        <v>0.1</v>
      </c>
      <c r="AD83" s="121">
        <v>0.1</v>
      </c>
      <c r="AE83" s="121">
        <v>0.1</v>
      </c>
      <c r="AF83" s="121">
        <v>0.1</v>
      </c>
      <c r="AG83" s="121">
        <v>0.1</v>
      </c>
      <c r="AH83" s="121">
        <v>0.1</v>
      </c>
      <c r="AI83" s="121">
        <v>0.1</v>
      </c>
      <c r="AJ83" s="121">
        <v>0.2</v>
      </c>
      <c r="AK83" s="110">
        <v>4.2999999999999997E-2</v>
      </c>
    </row>
    <row r="84" spans="1:37" ht="15" hidden="1" customHeight="1" x14ac:dyDescent="0.45">
      <c r="A84" s="28" t="s">
        <v>929</v>
      </c>
      <c r="B84" s="108" t="s">
        <v>870</v>
      </c>
      <c r="C84" s="121">
        <v>0</v>
      </c>
      <c r="D84" s="121">
        <v>0</v>
      </c>
      <c r="E84" s="121">
        <v>0</v>
      </c>
      <c r="F84" s="121">
        <v>0</v>
      </c>
      <c r="G84" s="121">
        <v>0.1</v>
      </c>
      <c r="H84" s="121">
        <v>0.1</v>
      </c>
      <c r="I84" s="121">
        <v>0.1</v>
      </c>
      <c r="J84" s="121">
        <v>0.1</v>
      </c>
      <c r="K84" s="121">
        <v>0.1</v>
      </c>
      <c r="L84" s="121">
        <v>0.1</v>
      </c>
      <c r="M84" s="121">
        <v>0.1</v>
      </c>
      <c r="N84" s="121">
        <v>0.1</v>
      </c>
      <c r="O84" s="121">
        <v>0.1</v>
      </c>
      <c r="P84" s="121">
        <v>0.1</v>
      </c>
      <c r="Q84" s="121">
        <v>0.1</v>
      </c>
      <c r="R84" s="121">
        <v>0.1</v>
      </c>
      <c r="S84" s="121">
        <v>0.1</v>
      </c>
      <c r="T84" s="121">
        <v>0.1</v>
      </c>
      <c r="U84" s="121">
        <v>0.1</v>
      </c>
      <c r="V84" s="121">
        <v>0.1</v>
      </c>
      <c r="W84" s="121">
        <v>0.1</v>
      </c>
      <c r="X84" s="121">
        <v>0.1</v>
      </c>
      <c r="Y84" s="121">
        <v>0.1</v>
      </c>
      <c r="Z84" s="121">
        <v>0.1</v>
      </c>
      <c r="AA84" s="121">
        <v>0.1</v>
      </c>
      <c r="AB84" s="121">
        <v>0.1</v>
      </c>
      <c r="AC84" s="121">
        <v>0.1</v>
      </c>
      <c r="AD84" s="121">
        <v>0.1</v>
      </c>
      <c r="AE84" s="121">
        <v>0.1</v>
      </c>
      <c r="AF84" s="121">
        <v>0.1</v>
      </c>
      <c r="AG84" s="121">
        <v>0.1</v>
      </c>
      <c r="AH84" s="121">
        <v>0.1</v>
      </c>
      <c r="AI84" s="121">
        <v>0.1</v>
      </c>
      <c r="AJ84" s="121">
        <v>0.2</v>
      </c>
      <c r="AK84" s="110">
        <v>4.7E-2</v>
      </c>
    </row>
    <row r="85" spans="1:37" ht="15" hidden="1" customHeight="1" x14ac:dyDescent="0.45">
      <c r="A85" s="28" t="s">
        <v>930</v>
      </c>
      <c r="B85" s="108" t="s">
        <v>872</v>
      </c>
      <c r="C85" s="121">
        <v>0</v>
      </c>
      <c r="D85" s="121">
        <v>0</v>
      </c>
      <c r="E85" s="121">
        <v>0</v>
      </c>
      <c r="F85" s="121">
        <v>0</v>
      </c>
      <c r="G85" s="121">
        <v>0</v>
      </c>
      <c r="H85" s="121">
        <v>0.1</v>
      </c>
      <c r="I85" s="121">
        <v>0.1</v>
      </c>
      <c r="J85" s="121">
        <v>0.1</v>
      </c>
      <c r="K85" s="121">
        <v>0.1</v>
      </c>
      <c r="L85" s="121">
        <v>0.1</v>
      </c>
      <c r="M85" s="121">
        <v>0.1</v>
      </c>
      <c r="N85" s="121">
        <v>0.1</v>
      </c>
      <c r="O85" s="121">
        <v>0.1</v>
      </c>
      <c r="P85" s="121">
        <v>0.1</v>
      </c>
      <c r="Q85" s="121">
        <v>0.2</v>
      </c>
      <c r="R85" s="121">
        <v>0.2</v>
      </c>
      <c r="S85" s="121">
        <v>0.2</v>
      </c>
      <c r="T85" s="121">
        <v>0.2</v>
      </c>
      <c r="U85" s="121">
        <v>0.2</v>
      </c>
      <c r="V85" s="121">
        <v>0.2</v>
      </c>
      <c r="W85" s="121">
        <v>0.2</v>
      </c>
      <c r="X85" s="121">
        <v>0.2</v>
      </c>
      <c r="Y85" s="121">
        <v>0.2</v>
      </c>
      <c r="Z85" s="121">
        <v>0.2</v>
      </c>
      <c r="AA85" s="121">
        <v>0.2</v>
      </c>
      <c r="AB85" s="121">
        <v>0.3</v>
      </c>
      <c r="AC85" s="121">
        <v>0.3</v>
      </c>
      <c r="AD85" s="121">
        <v>0.3</v>
      </c>
      <c r="AE85" s="121">
        <v>0.3</v>
      </c>
      <c r="AF85" s="121">
        <v>0.3</v>
      </c>
      <c r="AG85" s="121">
        <v>0.3</v>
      </c>
      <c r="AH85" s="121">
        <v>0.3</v>
      </c>
      <c r="AI85" s="121">
        <v>0.3</v>
      </c>
      <c r="AJ85" s="121">
        <v>0.4</v>
      </c>
      <c r="AK85" s="110">
        <v>0.11700000000000001</v>
      </c>
    </row>
    <row r="86" spans="1:37" ht="15" hidden="1" customHeight="1" x14ac:dyDescent="0.45">
      <c r="A86" s="28" t="s">
        <v>931</v>
      </c>
      <c r="B86" s="108" t="s">
        <v>898</v>
      </c>
      <c r="C86" s="121">
        <v>714.2</v>
      </c>
      <c r="D86" s="121">
        <v>724.4</v>
      </c>
      <c r="E86" s="121">
        <v>736.6</v>
      </c>
      <c r="F86" s="121">
        <v>736.6</v>
      </c>
      <c r="G86" s="121">
        <v>732.5</v>
      </c>
      <c r="H86" s="121">
        <v>730.8</v>
      </c>
      <c r="I86" s="121">
        <v>728.8</v>
      </c>
      <c r="J86" s="121">
        <v>725.5</v>
      </c>
      <c r="K86" s="121">
        <v>722</v>
      </c>
      <c r="L86" s="121">
        <v>717.7</v>
      </c>
      <c r="M86" s="121">
        <v>710.4</v>
      </c>
      <c r="N86" s="121">
        <v>703.4</v>
      </c>
      <c r="O86" s="121">
        <v>694.5</v>
      </c>
      <c r="P86" s="121">
        <v>686.2</v>
      </c>
      <c r="Q86" s="121">
        <v>678.3</v>
      </c>
      <c r="R86" s="121">
        <v>671.1</v>
      </c>
      <c r="S86" s="121">
        <v>664.6</v>
      </c>
      <c r="T86" s="121">
        <v>660</v>
      </c>
      <c r="U86" s="121">
        <v>657.7</v>
      </c>
      <c r="V86" s="121">
        <v>655.8</v>
      </c>
      <c r="W86" s="121">
        <v>655.5</v>
      </c>
      <c r="X86" s="121">
        <v>655.29999999999995</v>
      </c>
      <c r="Y86" s="121">
        <v>655.6</v>
      </c>
      <c r="Z86" s="121">
        <v>654</v>
      </c>
      <c r="AA86" s="121">
        <v>654.9</v>
      </c>
      <c r="AB86" s="121">
        <v>655.5</v>
      </c>
      <c r="AC86" s="121">
        <v>656.6</v>
      </c>
      <c r="AD86" s="121">
        <v>659.2</v>
      </c>
      <c r="AE86" s="121">
        <v>662.3</v>
      </c>
      <c r="AF86" s="121">
        <v>665</v>
      </c>
      <c r="AG86" s="121">
        <v>668.3</v>
      </c>
      <c r="AH86" s="121">
        <v>672</v>
      </c>
      <c r="AI86" s="121">
        <v>674.5</v>
      </c>
      <c r="AJ86" s="121">
        <v>677.6</v>
      </c>
      <c r="AK86" s="110">
        <v>-2E-3</v>
      </c>
    </row>
    <row r="87" spans="1:37" ht="15" hidden="1" customHeight="1" x14ac:dyDescent="0.35">
      <c r="B87" s="107" t="s">
        <v>932</v>
      </c>
    </row>
    <row r="88" spans="1:37" ht="15" hidden="1" customHeight="1" x14ac:dyDescent="0.45">
      <c r="A88" s="28" t="s">
        <v>933</v>
      </c>
      <c r="B88" s="108" t="s">
        <v>856</v>
      </c>
      <c r="C88" s="121">
        <v>874.9</v>
      </c>
      <c r="D88" s="121">
        <v>886.5</v>
      </c>
      <c r="E88" s="121">
        <v>900.8</v>
      </c>
      <c r="F88" s="121">
        <v>901.8</v>
      </c>
      <c r="G88" s="121">
        <v>898.3</v>
      </c>
      <c r="H88" s="121">
        <v>897.3</v>
      </c>
      <c r="I88" s="121">
        <v>896.1</v>
      </c>
      <c r="J88" s="121">
        <v>893.4</v>
      </c>
      <c r="K88" s="121">
        <v>890.3</v>
      </c>
      <c r="L88" s="121">
        <v>886.3</v>
      </c>
      <c r="M88" s="121">
        <v>879</v>
      </c>
      <c r="N88" s="121">
        <v>872.4</v>
      </c>
      <c r="O88" s="121">
        <v>863.6</v>
      </c>
      <c r="P88" s="121">
        <v>855.4</v>
      </c>
      <c r="Q88" s="121">
        <v>848.2</v>
      </c>
      <c r="R88" s="121">
        <v>841.2</v>
      </c>
      <c r="S88" s="121">
        <v>834.9</v>
      </c>
      <c r="T88" s="121">
        <v>830.9</v>
      </c>
      <c r="U88" s="121">
        <v>829.6</v>
      </c>
      <c r="V88" s="121">
        <v>828.7</v>
      </c>
      <c r="W88" s="121">
        <v>829.5</v>
      </c>
      <c r="X88" s="121">
        <v>830.4</v>
      </c>
      <c r="Y88" s="121">
        <v>831.4</v>
      </c>
      <c r="Z88" s="121">
        <v>830.6</v>
      </c>
      <c r="AA88" s="121">
        <v>831.8</v>
      </c>
      <c r="AB88" s="121">
        <v>833</v>
      </c>
      <c r="AC88" s="121">
        <v>834.8</v>
      </c>
      <c r="AD88" s="121">
        <v>838.1</v>
      </c>
      <c r="AE88" s="121">
        <v>841.8</v>
      </c>
      <c r="AF88" s="121">
        <v>845.3</v>
      </c>
      <c r="AG88" s="121">
        <v>849.5</v>
      </c>
      <c r="AH88" s="121">
        <v>854</v>
      </c>
      <c r="AI88" s="121">
        <v>857.4</v>
      </c>
      <c r="AJ88" s="121">
        <v>861.5</v>
      </c>
      <c r="AK88" s="110">
        <v>-1E-3</v>
      </c>
    </row>
    <row r="89" spans="1:37" ht="15" hidden="1" customHeight="1" x14ac:dyDescent="0.45">
      <c r="A89" s="28" t="s">
        <v>934</v>
      </c>
      <c r="B89" s="108" t="s">
        <v>858</v>
      </c>
      <c r="C89" s="121">
        <v>82.5</v>
      </c>
      <c r="D89" s="121">
        <v>81.900000000000006</v>
      </c>
      <c r="E89" s="121">
        <v>81.8</v>
      </c>
      <c r="F89" s="121">
        <v>81.5</v>
      </c>
      <c r="G89" s="121">
        <v>81.099999999999994</v>
      </c>
      <c r="H89" s="121">
        <v>80.900000000000006</v>
      </c>
      <c r="I89" s="121">
        <v>80.900000000000006</v>
      </c>
      <c r="J89" s="121">
        <v>81.099999999999994</v>
      </c>
      <c r="K89" s="121">
        <v>81.3</v>
      </c>
      <c r="L89" s="121">
        <v>81.7</v>
      </c>
      <c r="M89" s="121">
        <v>81.900000000000006</v>
      </c>
      <c r="N89" s="121">
        <v>82.4</v>
      </c>
      <c r="O89" s="121">
        <v>83.1</v>
      </c>
      <c r="P89" s="121">
        <v>83.3</v>
      </c>
      <c r="Q89" s="121">
        <v>84.2</v>
      </c>
      <c r="R89" s="121">
        <v>84.7</v>
      </c>
      <c r="S89" s="121">
        <v>85.4</v>
      </c>
      <c r="T89" s="121">
        <v>86.5</v>
      </c>
      <c r="U89" s="121">
        <v>87.6</v>
      </c>
      <c r="V89" s="121">
        <v>89</v>
      </c>
      <c r="W89" s="121">
        <v>90.4</v>
      </c>
      <c r="X89" s="121">
        <v>92.2</v>
      </c>
      <c r="Y89" s="121">
        <v>93.4</v>
      </c>
      <c r="Z89" s="121">
        <v>95</v>
      </c>
      <c r="AA89" s="121">
        <v>96.4</v>
      </c>
      <c r="AB89" s="121">
        <v>98</v>
      </c>
      <c r="AC89" s="121">
        <v>99.7</v>
      </c>
      <c r="AD89" s="121">
        <v>101.4</v>
      </c>
      <c r="AE89" s="121">
        <v>103.1</v>
      </c>
      <c r="AF89" s="121">
        <v>105</v>
      </c>
      <c r="AG89" s="121">
        <v>106.8</v>
      </c>
      <c r="AH89" s="121">
        <v>108.9</v>
      </c>
      <c r="AI89" s="121">
        <v>110.7</v>
      </c>
      <c r="AJ89" s="121">
        <v>112.8</v>
      </c>
      <c r="AK89" s="110">
        <v>0.01</v>
      </c>
    </row>
    <row r="90" spans="1:37" ht="15" hidden="1" customHeight="1" x14ac:dyDescent="0.45">
      <c r="A90" s="28" t="s">
        <v>935</v>
      </c>
      <c r="B90" s="108" t="s">
        <v>860</v>
      </c>
      <c r="C90" s="121">
        <v>0.3</v>
      </c>
      <c r="D90" s="121">
        <v>0.3</v>
      </c>
      <c r="E90" s="121">
        <v>0.3</v>
      </c>
      <c r="F90" s="121">
        <v>0.4</v>
      </c>
      <c r="G90" s="121">
        <v>0.4</v>
      </c>
      <c r="H90" s="121">
        <v>0.4</v>
      </c>
      <c r="I90" s="121">
        <v>0.4</v>
      </c>
      <c r="J90" s="121">
        <v>0.5</v>
      </c>
      <c r="K90" s="121">
        <v>0.5</v>
      </c>
      <c r="L90" s="121">
        <v>0.5</v>
      </c>
      <c r="M90" s="121">
        <v>0.5</v>
      </c>
      <c r="N90" s="121">
        <v>0.5</v>
      </c>
      <c r="O90" s="121">
        <v>0.5</v>
      </c>
      <c r="P90" s="121">
        <v>0.5</v>
      </c>
      <c r="Q90" s="121">
        <v>0.5</v>
      </c>
      <c r="R90" s="121">
        <v>0.6</v>
      </c>
      <c r="S90" s="121">
        <v>0.6</v>
      </c>
      <c r="T90" s="121">
        <v>0.6</v>
      </c>
      <c r="U90" s="121">
        <v>0.6</v>
      </c>
      <c r="V90" s="121">
        <v>0.6</v>
      </c>
      <c r="W90" s="121">
        <v>0.6</v>
      </c>
      <c r="X90" s="121">
        <v>0.7</v>
      </c>
      <c r="Y90" s="121">
        <v>0.7</v>
      </c>
      <c r="Z90" s="121">
        <v>0.7</v>
      </c>
      <c r="AA90" s="121">
        <v>0.8</v>
      </c>
      <c r="AB90" s="121">
        <v>0.8</v>
      </c>
      <c r="AC90" s="121">
        <v>0.8</v>
      </c>
      <c r="AD90" s="121">
        <v>0.9</v>
      </c>
      <c r="AE90" s="121">
        <v>0.9</v>
      </c>
      <c r="AF90" s="121">
        <v>0.9</v>
      </c>
      <c r="AG90" s="121">
        <v>1</v>
      </c>
      <c r="AH90" s="121">
        <v>1</v>
      </c>
      <c r="AI90" s="121">
        <v>1.1000000000000001</v>
      </c>
      <c r="AJ90" s="121">
        <v>1.1000000000000001</v>
      </c>
      <c r="AK90" s="110">
        <v>4.2000000000000003E-2</v>
      </c>
    </row>
    <row r="91" spans="1:37" ht="15" hidden="1" customHeight="1" x14ac:dyDescent="0.45">
      <c r="A91" s="28" t="s">
        <v>936</v>
      </c>
      <c r="B91" s="108" t="s">
        <v>862</v>
      </c>
      <c r="C91" s="121">
        <v>6.6</v>
      </c>
      <c r="D91" s="121">
        <v>7.2</v>
      </c>
      <c r="E91" s="121">
        <v>7.8</v>
      </c>
      <c r="F91" s="121">
        <v>8.1</v>
      </c>
      <c r="G91" s="121">
        <v>8.3000000000000007</v>
      </c>
      <c r="H91" s="121">
        <v>8.4</v>
      </c>
      <c r="I91" s="121">
        <v>8.5</v>
      </c>
      <c r="J91" s="121">
        <v>8.6</v>
      </c>
      <c r="K91" s="121">
        <v>8.6999999999999993</v>
      </c>
      <c r="L91" s="121">
        <v>8.6999999999999993</v>
      </c>
      <c r="M91" s="121">
        <v>8.8000000000000007</v>
      </c>
      <c r="N91" s="121">
        <v>8.9</v>
      </c>
      <c r="O91" s="121">
        <v>9</v>
      </c>
      <c r="P91" s="121">
        <v>9.1</v>
      </c>
      <c r="Q91" s="121">
        <v>9.4</v>
      </c>
      <c r="R91" s="121">
        <v>9.6999999999999993</v>
      </c>
      <c r="S91" s="121">
        <v>10.1</v>
      </c>
      <c r="T91" s="121">
        <v>10.7</v>
      </c>
      <c r="U91" s="121">
        <v>11.4</v>
      </c>
      <c r="V91" s="121">
        <v>12.2</v>
      </c>
      <c r="W91" s="121">
        <v>13.2</v>
      </c>
      <c r="X91" s="121">
        <v>14.3</v>
      </c>
      <c r="Y91" s="121">
        <v>15.5</v>
      </c>
      <c r="Z91" s="121">
        <v>16.899999999999999</v>
      </c>
      <c r="AA91" s="121">
        <v>18.399999999999999</v>
      </c>
      <c r="AB91" s="121">
        <v>20.100000000000001</v>
      </c>
      <c r="AC91" s="121">
        <v>22</v>
      </c>
      <c r="AD91" s="121">
        <v>24.1</v>
      </c>
      <c r="AE91" s="121">
        <v>26.4</v>
      </c>
      <c r="AF91" s="121">
        <v>28.9</v>
      </c>
      <c r="AG91" s="121">
        <v>31.5</v>
      </c>
      <c r="AH91" s="121">
        <v>34.299999999999997</v>
      </c>
      <c r="AI91" s="121">
        <v>37.200000000000003</v>
      </c>
      <c r="AJ91" s="121">
        <v>40.1</v>
      </c>
      <c r="AK91" s="110">
        <v>5.5E-2</v>
      </c>
    </row>
    <row r="92" spans="1:37" ht="15" hidden="1" customHeight="1" x14ac:dyDescent="0.45">
      <c r="A92" s="28" t="s">
        <v>937</v>
      </c>
      <c r="B92" s="108" t="s">
        <v>864</v>
      </c>
      <c r="C92" s="121">
        <v>7.8</v>
      </c>
      <c r="D92" s="121">
        <v>8.8000000000000007</v>
      </c>
      <c r="E92" s="121">
        <v>9.9</v>
      </c>
      <c r="F92" s="121">
        <v>10.7</v>
      </c>
      <c r="G92" s="121">
        <v>11.6</v>
      </c>
      <c r="H92" s="121">
        <v>12.3</v>
      </c>
      <c r="I92" s="121">
        <v>13</v>
      </c>
      <c r="J92" s="121">
        <v>13.7</v>
      </c>
      <c r="K92" s="121">
        <v>14.4</v>
      </c>
      <c r="L92" s="121">
        <v>15.1</v>
      </c>
      <c r="M92" s="121">
        <v>15.7</v>
      </c>
      <c r="N92" s="121">
        <v>16.399999999999999</v>
      </c>
      <c r="O92" s="121">
        <v>17.100000000000001</v>
      </c>
      <c r="P92" s="121">
        <v>17.899999999999999</v>
      </c>
      <c r="Q92" s="121">
        <v>18.600000000000001</v>
      </c>
      <c r="R92" s="121">
        <v>19.399999999999999</v>
      </c>
      <c r="S92" s="121">
        <v>20.3</v>
      </c>
      <c r="T92" s="121">
        <v>21.1</v>
      </c>
      <c r="U92" s="121">
        <v>22</v>
      </c>
      <c r="V92" s="121">
        <v>22.9</v>
      </c>
      <c r="W92" s="121">
        <v>23.9</v>
      </c>
      <c r="X92" s="121">
        <v>24.9</v>
      </c>
      <c r="Y92" s="121">
        <v>26</v>
      </c>
      <c r="Z92" s="121">
        <v>27.2</v>
      </c>
      <c r="AA92" s="121">
        <v>28.4</v>
      </c>
      <c r="AB92" s="121">
        <v>29.7</v>
      </c>
      <c r="AC92" s="121">
        <v>31</v>
      </c>
      <c r="AD92" s="121">
        <v>32.299999999999997</v>
      </c>
      <c r="AE92" s="121">
        <v>33.799999999999997</v>
      </c>
      <c r="AF92" s="121">
        <v>35.4</v>
      </c>
      <c r="AG92" s="121">
        <v>37</v>
      </c>
      <c r="AH92" s="121">
        <v>38.700000000000003</v>
      </c>
      <c r="AI92" s="121">
        <v>40.5</v>
      </c>
      <c r="AJ92" s="121">
        <v>42.3</v>
      </c>
      <c r="AK92" s="110">
        <v>0.05</v>
      </c>
    </row>
    <row r="93" spans="1:37" ht="15" hidden="1" customHeight="1" x14ac:dyDescent="0.45">
      <c r="A93" s="28" t="s">
        <v>938</v>
      </c>
      <c r="B93" s="108" t="s">
        <v>866</v>
      </c>
      <c r="C93" s="121">
        <v>0</v>
      </c>
      <c r="D93" s="121">
        <v>0.1</v>
      </c>
      <c r="E93" s="121">
        <v>0.2</v>
      </c>
      <c r="F93" s="121">
        <v>0.2</v>
      </c>
      <c r="G93" s="121">
        <v>0.3</v>
      </c>
      <c r="H93" s="121">
        <v>0.4</v>
      </c>
      <c r="I93" s="121">
        <v>0.5</v>
      </c>
      <c r="J93" s="121">
        <v>0.5</v>
      </c>
      <c r="K93" s="121">
        <v>0.6</v>
      </c>
      <c r="L93" s="121">
        <v>0.7</v>
      </c>
      <c r="M93" s="121">
        <v>0.7</v>
      </c>
      <c r="N93" s="121">
        <v>0.8</v>
      </c>
      <c r="O93" s="121">
        <v>0.9</v>
      </c>
      <c r="P93" s="121">
        <v>1</v>
      </c>
      <c r="Q93" s="121">
        <v>1</v>
      </c>
      <c r="R93" s="121">
        <v>1.1000000000000001</v>
      </c>
      <c r="S93" s="121">
        <v>1.2</v>
      </c>
      <c r="T93" s="121">
        <v>1.2</v>
      </c>
      <c r="U93" s="121">
        <v>1.3</v>
      </c>
      <c r="V93" s="121">
        <v>1.4</v>
      </c>
      <c r="W93" s="121">
        <v>1.5</v>
      </c>
      <c r="X93" s="121">
        <v>1.6</v>
      </c>
      <c r="Y93" s="121">
        <v>1.7</v>
      </c>
      <c r="Z93" s="121">
        <v>1.8</v>
      </c>
      <c r="AA93" s="121">
        <v>1.9</v>
      </c>
      <c r="AB93" s="121">
        <v>2</v>
      </c>
      <c r="AC93" s="121">
        <v>2.1</v>
      </c>
      <c r="AD93" s="121">
        <v>2.2000000000000002</v>
      </c>
      <c r="AE93" s="121">
        <v>2.2999999999999998</v>
      </c>
      <c r="AF93" s="121">
        <v>2.4</v>
      </c>
      <c r="AG93" s="121">
        <v>2.6</v>
      </c>
      <c r="AH93" s="121">
        <v>2.7</v>
      </c>
      <c r="AI93" s="121">
        <v>2.9</v>
      </c>
      <c r="AJ93" s="121">
        <v>3</v>
      </c>
      <c r="AK93" s="110">
        <v>0.121</v>
      </c>
    </row>
    <row r="94" spans="1:37" ht="15" hidden="1" customHeight="1" x14ac:dyDescent="0.45">
      <c r="A94" s="28" t="s">
        <v>939</v>
      </c>
      <c r="B94" s="108" t="s">
        <v>868</v>
      </c>
      <c r="C94" s="121">
        <v>0</v>
      </c>
      <c r="D94" s="121">
        <v>0.1</v>
      </c>
      <c r="E94" s="121">
        <v>0.1</v>
      </c>
      <c r="F94" s="121">
        <v>0.1</v>
      </c>
      <c r="G94" s="121">
        <v>0.1</v>
      </c>
      <c r="H94" s="121">
        <v>0.2</v>
      </c>
      <c r="I94" s="121">
        <v>0.2</v>
      </c>
      <c r="J94" s="121">
        <v>0.2</v>
      </c>
      <c r="K94" s="121">
        <v>0.3</v>
      </c>
      <c r="L94" s="121">
        <v>0.3</v>
      </c>
      <c r="M94" s="121">
        <v>0.3</v>
      </c>
      <c r="N94" s="121">
        <v>0.3</v>
      </c>
      <c r="O94" s="121">
        <v>0.4</v>
      </c>
      <c r="P94" s="121">
        <v>0.4</v>
      </c>
      <c r="Q94" s="121">
        <v>0.4</v>
      </c>
      <c r="R94" s="121">
        <v>0.4</v>
      </c>
      <c r="S94" s="121">
        <v>0.4</v>
      </c>
      <c r="T94" s="121">
        <v>0.5</v>
      </c>
      <c r="U94" s="121">
        <v>0.5</v>
      </c>
      <c r="V94" s="121">
        <v>0.5</v>
      </c>
      <c r="W94" s="121">
        <v>0.5</v>
      </c>
      <c r="X94" s="121">
        <v>0.6</v>
      </c>
      <c r="Y94" s="121">
        <v>0.6</v>
      </c>
      <c r="Z94" s="121">
        <v>0.6</v>
      </c>
      <c r="AA94" s="121">
        <v>0.7</v>
      </c>
      <c r="AB94" s="121">
        <v>0.7</v>
      </c>
      <c r="AC94" s="121">
        <v>0.8</v>
      </c>
      <c r="AD94" s="121">
        <v>0.8</v>
      </c>
      <c r="AE94" s="121">
        <v>0.8</v>
      </c>
      <c r="AF94" s="121">
        <v>0.9</v>
      </c>
      <c r="AG94" s="121">
        <v>0.9</v>
      </c>
      <c r="AH94" s="121">
        <v>1</v>
      </c>
      <c r="AI94" s="121">
        <v>1</v>
      </c>
      <c r="AJ94" s="121">
        <v>1.1000000000000001</v>
      </c>
      <c r="AK94" s="110">
        <v>9.5000000000000001E-2</v>
      </c>
    </row>
    <row r="95" spans="1:37" ht="15" hidden="1" customHeight="1" x14ac:dyDescent="0.45">
      <c r="A95" s="28" t="s">
        <v>940</v>
      </c>
      <c r="B95" s="108" t="s">
        <v>870</v>
      </c>
      <c r="C95" s="121">
        <v>0</v>
      </c>
      <c r="D95" s="121">
        <v>0.1</v>
      </c>
      <c r="E95" s="121">
        <v>0.1</v>
      </c>
      <c r="F95" s="121">
        <v>0.1</v>
      </c>
      <c r="G95" s="121">
        <v>0.1</v>
      </c>
      <c r="H95" s="121">
        <v>0.2</v>
      </c>
      <c r="I95" s="121">
        <v>0.2</v>
      </c>
      <c r="J95" s="121">
        <v>0.2</v>
      </c>
      <c r="K95" s="121">
        <v>0.3</v>
      </c>
      <c r="L95" s="121">
        <v>0.3</v>
      </c>
      <c r="M95" s="121">
        <v>0.3</v>
      </c>
      <c r="N95" s="121">
        <v>0.3</v>
      </c>
      <c r="O95" s="121">
        <v>0.4</v>
      </c>
      <c r="P95" s="121">
        <v>0.4</v>
      </c>
      <c r="Q95" s="121">
        <v>0.4</v>
      </c>
      <c r="R95" s="121">
        <v>0.4</v>
      </c>
      <c r="S95" s="121">
        <v>0.5</v>
      </c>
      <c r="T95" s="121">
        <v>0.5</v>
      </c>
      <c r="U95" s="121">
        <v>0.5</v>
      </c>
      <c r="V95" s="121">
        <v>0.5</v>
      </c>
      <c r="W95" s="121">
        <v>0.6</v>
      </c>
      <c r="X95" s="121">
        <v>0.6</v>
      </c>
      <c r="Y95" s="121">
        <v>0.6</v>
      </c>
      <c r="Z95" s="121">
        <v>0.7</v>
      </c>
      <c r="AA95" s="121">
        <v>0.7</v>
      </c>
      <c r="AB95" s="121">
        <v>0.8</v>
      </c>
      <c r="AC95" s="121">
        <v>0.8</v>
      </c>
      <c r="AD95" s="121">
        <v>0.8</v>
      </c>
      <c r="AE95" s="121">
        <v>0.9</v>
      </c>
      <c r="AF95" s="121">
        <v>0.9</v>
      </c>
      <c r="AG95" s="121">
        <v>1</v>
      </c>
      <c r="AH95" s="121">
        <v>1</v>
      </c>
      <c r="AI95" s="121">
        <v>1.1000000000000001</v>
      </c>
      <c r="AJ95" s="121">
        <v>1.1000000000000001</v>
      </c>
      <c r="AK95" s="110">
        <v>0.1</v>
      </c>
    </row>
    <row r="96" spans="1:37" ht="15" hidden="1" customHeight="1" x14ac:dyDescent="0.45">
      <c r="A96" s="28" t="s">
        <v>941</v>
      </c>
      <c r="B96" s="108" t="s">
        <v>872</v>
      </c>
      <c r="C96" s="121">
        <v>0</v>
      </c>
      <c r="D96" s="121">
        <v>0</v>
      </c>
      <c r="E96" s="121">
        <v>0.1</v>
      </c>
      <c r="F96" s="121">
        <v>0.1</v>
      </c>
      <c r="G96" s="121">
        <v>0.2</v>
      </c>
      <c r="H96" s="121">
        <v>0.2</v>
      </c>
      <c r="I96" s="121">
        <v>0.3</v>
      </c>
      <c r="J96" s="121">
        <v>0.3</v>
      </c>
      <c r="K96" s="121">
        <v>0.3</v>
      </c>
      <c r="L96" s="121">
        <v>0.4</v>
      </c>
      <c r="M96" s="121">
        <v>0.4</v>
      </c>
      <c r="N96" s="121">
        <v>0.5</v>
      </c>
      <c r="O96" s="121">
        <v>0.5</v>
      </c>
      <c r="P96" s="121">
        <v>0.6</v>
      </c>
      <c r="Q96" s="121">
        <v>0.6</v>
      </c>
      <c r="R96" s="121">
        <v>0.7</v>
      </c>
      <c r="S96" s="121">
        <v>0.7</v>
      </c>
      <c r="T96" s="121">
        <v>0.8</v>
      </c>
      <c r="U96" s="121">
        <v>0.8</v>
      </c>
      <c r="V96" s="121">
        <v>0.9</v>
      </c>
      <c r="W96" s="121">
        <v>0.9</v>
      </c>
      <c r="X96" s="121">
        <v>1</v>
      </c>
      <c r="Y96" s="121">
        <v>1.1000000000000001</v>
      </c>
      <c r="Z96" s="121">
        <v>1.1000000000000001</v>
      </c>
      <c r="AA96" s="121">
        <v>1.2</v>
      </c>
      <c r="AB96" s="121">
        <v>1.3</v>
      </c>
      <c r="AC96" s="121">
        <v>1.4</v>
      </c>
      <c r="AD96" s="121">
        <v>1.4</v>
      </c>
      <c r="AE96" s="121">
        <v>1.5</v>
      </c>
      <c r="AF96" s="121">
        <v>1.6</v>
      </c>
      <c r="AG96" s="121">
        <v>1.7</v>
      </c>
      <c r="AH96" s="121">
        <v>1.8</v>
      </c>
      <c r="AI96" s="121">
        <v>1.9</v>
      </c>
      <c r="AJ96" s="121">
        <v>2</v>
      </c>
      <c r="AK96" s="110">
        <v>0.129</v>
      </c>
    </row>
    <row r="97" spans="1:37" ht="15" hidden="1" customHeight="1" x14ac:dyDescent="0.35">
      <c r="A97" s="28" t="s">
        <v>942</v>
      </c>
      <c r="B97" s="107" t="s">
        <v>379</v>
      </c>
      <c r="C97" s="122">
        <v>972</v>
      </c>
      <c r="D97" s="122">
        <v>985</v>
      </c>
      <c r="E97" s="122">
        <v>1001</v>
      </c>
      <c r="F97" s="122">
        <v>1003</v>
      </c>
      <c r="G97" s="122">
        <v>1000.4</v>
      </c>
      <c r="H97" s="122">
        <v>1000.3</v>
      </c>
      <c r="I97" s="122">
        <v>1000.1</v>
      </c>
      <c r="J97" s="122">
        <v>998.6</v>
      </c>
      <c r="K97" s="122">
        <v>996.6</v>
      </c>
      <c r="L97" s="122">
        <v>993.9</v>
      </c>
      <c r="M97" s="122">
        <v>987.7</v>
      </c>
      <c r="N97" s="122">
        <v>982.5</v>
      </c>
      <c r="O97" s="122">
        <v>975.4</v>
      </c>
      <c r="P97" s="122">
        <v>968.5</v>
      </c>
      <c r="Q97" s="122">
        <v>963.4</v>
      </c>
      <c r="R97" s="122">
        <v>958.2</v>
      </c>
      <c r="S97" s="122">
        <v>954.1</v>
      </c>
      <c r="T97" s="122">
        <v>952.7</v>
      </c>
      <c r="U97" s="122">
        <v>954.4</v>
      </c>
      <c r="V97" s="122">
        <v>956.9</v>
      </c>
      <c r="W97" s="122">
        <v>961.2</v>
      </c>
      <c r="X97" s="122">
        <v>966.2</v>
      </c>
      <c r="Y97" s="122">
        <v>971</v>
      </c>
      <c r="Z97" s="122">
        <v>974.7</v>
      </c>
      <c r="AA97" s="122">
        <v>980.3</v>
      </c>
      <c r="AB97" s="122">
        <v>986.3</v>
      </c>
      <c r="AC97" s="122">
        <v>993.3</v>
      </c>
      <c r="AD97" s="122">
        <v>1002</v>
      </c>
      <c r="AE97" s="122">
        <v>1011.6</v>
      </c>
      <c r="AF97" s="122">
        <v>1021.3</v>
      </c>
      <c r="AG97" s="122">
        <v>1032</v>
      </c>
      <c r="AH97" s="122">
        <v>1043.5</v>
      </c>
      <c r="AI97" s="122">
        <v>1053.7</v>
      </c>
      <c r="AJ97" s="122">
        <v>1065.0999999999999</v>
      </c>
      <c r="AK97" s="112">
        <v>2E-3</v>
      </c>
    </row>
    <row r="98" spans="1:37" ht="15.75" hidden="1" customHeight="1" x14ac:dyDescent="0.35"/>
    <row r="99" spans="1:37" ht="15" hidden="1" customHeight="1" x14ac:dyDescent="0.35">
      <c r="B99" s="107" t="s">
        <v>943</v>
      </c>
    </row>
    <row r="100" spans="1:37" ht="15" hidden="1" customHeight="1" x14ac:dyDescent="0.35">
      <c r="B100" s="107" t="s">
        <v>854</v>
      </c>
    </row>
    <row r="101" spans="1:37" ht="15" hidden="1" customHeight="1" x14ac:dyDescent="0.45">
      <c r="A101" s="28" t="s">
        <v>944</v>
      </c>
      <c r="B101" s="108" t="s">
        <v>856</v>
      </c>
      <c r="C101" s="121">
        <v>13.9</v>
      </c>
      <c r="D101" s="121">
        <v>14.1</v>
      </c>
      <c r="E101" s="121">
        <v>14.3</v>
      </c>
      <c r="F101" s="121">
        <v>14.5</v>
      </c>
      <c r="G101" s="121">
        <v>14.6</v>
      </c>
      <c r="H101" s="121">
        <v>14.8</v>
      </c>
      <c r="I101" s="121">
        <v>15</v>
      </c>
      <c r="J101" s="121">
        <v>15.3</v>
      </c>
      <c r="K101" s="121">
        <v>15.5</v>
      </c>
      <c r="L101" s="121">
        <v>15.8</v>
      </c>
      <c r="M101" s="121">
        <v>16.100000000000001</v>
      </c>
      <c r="N101" s="121">
        <v>16.3</v>
      </c>
      <c r="O101" s="121">
        <v>16.600000000000001</v>
      </c>
      <c r="P101" s="121">
        <v>16.8</v>
      </c>
      <c r="Q101" s="121">
        <v>17.100000000000001</v>
      </c>
      <c r="R101" s="121">
        <v>17.3</v>
      </c>
      <c r="S101" s="121">
        <v>17.5</v>
      </c>
      <c r="T101" s="121">
        <v>17.600000000000001</v>
      </c>
      <c r="U101" s="121">
        <v>17.8</v>
      </c>
      <c r="V101" s="121">
        <v>17.899999999999999</v>
      </c>
      <c r="W101" s="121">
        <v>18</v>
      </c>
      <c r="X101" s="121">
        <v>18.2</v>
      </c>
      <c r="Y101" s="121">
        <v>18.3</v>
      </c>
      <c r="Z101" s="121">
        <v>18.399999999999999</v>
      </c>
      <c r="AA101" s="121">
        <v>18.5</v>
      </c>
      <c r="AB101" s="121">
        <v>18.600000000000001</v>
      </c>
      <c r="AC101" s="121">
        <v>18.7</v>
      </c>
      <c r="AD101" s="121">
        <v>18.8</v>
      </c>
      <c r="AE101" s="121">
        <v>18.8</v>
      </c>
      <c r="AF101" s="121">
        <v>18.899999999999999</v>
      </c>
      <c r="AG101" s="121">
        <v>19</v>
      </c>
      <c r="AH101" s="121">
        <v>19</v>
      </c>
      <c r="AI101" s="121">
        <v>19.100000000000001</v>
      </c>
      <c r="AJ101" s="121">
        <v>19.100000000000001</v>
      </c>
      <c r="AK101" s="110">
        <v>0.01</v>
      </c>
    </row>
    <row r="102" spans="1:37" ht="15" hidden="1" customHeight="1" x14ac:dyDescent="0.45">
      <c r="A102" s="28" t="s">
        <v>945</v>
      </c>
      <c r="B102" s="108" t="s">
        <v>858</v>
      </c>
      <c r="C102" s="121">
        <v>9.6</v>
      </c>
      <c r="D102" s="121">
        <v>9.6999999999999993</v>
      </c>
      <c r="E102" s="121">
        <v>9.8000000000000007</v>
      </c>
      <c r="F102" s="121">
        <v>10</v>
      </c>
      <c r="G102" s="121">
        <v>10.1</v>
      </c>
      <c r="H102" s="121">
        <v>10.199999999999999</v>
      </c>
      <c r="I102" s="121">
        <v>10.4</v>
      </c>
      <c r="J102" s="121">
        <v>10.5</v>
      </c>
      <c r="K102" s="121">
        <v>10.7</v>
      </c>
      <c r="L102" s="121">
        <v>10.9</v>
      </c>
      <c r="M102" s="121">
        <v>11.1</v>
      </c>
      <c r="N102" s="121">
        <v>11.4</v>
      </c>
      <c r="O102" s="121">
        <v>11.6</v>
      </c>
      <c r="P102" s="121">
        <v>11.8</v>
      </c>
      <c r="Q102" s="121">
        <v>12</v>
      </c>
      <c r="R102" s="121">
        <v>12.2</v>
      </c>
      <c r="S102" s="121">
        <v>12.4</v>
      </c>
      <c r="T102" s="121">
        <v>12.6</v>
      </c>
      <c r="U102" s="121">
        <v>12.8</v>
      </c>
      <c r="V102" s="121">
        <v>13</v>
      </c>
      <c r="W102" s="121">
        <v>13.1</v>
      </c>
      <c r="X102" s="121">
        <v>13.2</v>
      </c>
      <c r="Y102" s="121">
        <v>13.4</v>
      </c>
      <c r="Z102" s="121">
        <v>13.5</v>
      </c>
      <c r="AA102" s="121">
        <v>13.6</v>
      </c>
      <c r="AB102" s="121">
        <v>13.7</v>
      </c>
      <c r="AC102" s="121">
        <v>13.8</v>
      </c>
      <c r="AD102" s="121">
        <v>13.9</v>
      </c>
      <c r="AE102" s="121">
        <v>14</v>
      </c>
      <c r="AF102" s="121">
        <v>14.1</v>
      </c>
      <c r="AG102" s="121">
        <v>14.2</v>
      </c>
      <c r="AH102" s="121">
        <v>14.2</v>
      </c>
      <c r="AI102" s="121">
        <v>14.3</v>
      </c>
      <c r="AJ102" s="121">
        <v>14.4</v>
      </c>
      <c r="AK102" s="110">
        <v>1.2E-2</v>
      </c>
    </row>
    <row r="103" spans="1:37" ht="15" hidden="1" customHeight="1" x14ac:dyDescent="0.45">
      <c r="A103" s="28" t="s">
        <v>946</v>
      </c>
      <c r="B103" s="108" t="s">
        <v>860</v>
      </c>
      <c r="C103" s="121">
        <v>8.3000000000000007</v>
      </c>
      <c r="D103" s="121">
        <v>11</v>
      </c>
      <c r="E103" s="121">
        <v>11.5</v>
      </c>
      <c r="F103" s="121">
        <v>11.8</v>
      </c>
      <c r="G103" s="121">
        <v>12</v>
      </c>
      <c r="H103" s="121">
        <v>12.1</v>
      </c>
      <c r="I103" s="121">
        <v>12.2</v>
      </c>
      <c r="J103" s="121">
        <v>12.3</v>
      </c>
      <c r="K103" s="121">
        <v>12.5</v>
      </c>
      <c r="L103" s="121">
        <v>12.6</v>
      </c>
      <c r="M103" s="121">
        <v>12.8</v>
      </c>
      <c r="N103" s="121">
        <v>13</v>
      </c>
      <c r="O103" s="121">
        <v>13.1</v>
      </c>
      <c r="P103" s="121">
        <v>13.3</v>
      </c>
      <c r="Q103" s="121">
        <v>13.4</v>
      </c>
      <c r="R103" s="121">
        <v>13.5</v>
      </c>
      <c r="S103" s="121">
        <v>13.6</v>
      </c>
      <c r="T103" s="121">
        <v>13.7</v>
      </c>
      <c r="U103" s="121">
        <v>13.8</v>
      </c>
      <c r="V103" s="121">
        <v>13.8</v>
      </c>
      <c r="W103" s="121">
        <v>13.9</v>
      </c>
      <c r="X103" s="121">
        <v>13.9</v>
      </c>
      <c r="Y103" s="121">
        <v>14</v>
      </c>
      <c r="Z103" s="121">
        <v>14</v>
      </c>
      <c r="AA103" s="121">
        <v>14.1</v>
      </c>
      <c r="AB103" s="121">
        <v>14.1</v>
      </c>
      <c r="AC103" s="121">
        <v>14.2</v>
      </c>
      <c r="AD103" s="121">
        <v>14.2</v>
      </c>
      <c r="AE103" s="121">
        <v>14.3</v>
      </c>
      <c r="AF103" s="121">
        <v>14.4</v>
      </c>
      <c r="AG103" s="121">
        <v>14.4</v>
      </c>
      <c r="AH103" s="121">
        <v>14.5</v>
      </c>
      <c r="AI103" s="121">
        <v>14.5</v>
      </c>
      <c r="AJ103" s="121">
        <v>14.5</v>
      </c>
      <c r="AK103" s="110">
        <v>8.9999999999999993E-3</v>
      </c>
    </row>
    <row r="104" spans="1:37" ht="15" hidden="1" customHeight="1" x14ac:dyDescent="0.45">
      <c r="A104" s="28" t="s">
        <v>947</v>
      </c>
      <c r="B104" s="108" t="s">
        <v>862</v>
      </c>
      <c r="C104" s="121">
        <v>10</v>
      </c>
      <c r="D104" s="121">
        <v>12.8</v>
      </c>
      <c r="E104" s="121">
        <v>12.4</v>
      </c>
      <c r="F104" s="121">
        <v>12.3</v>
      </c>
      <c r="G104" s="121">
        <v>12.3</v>
      </c>
      <c r="H104" s="121">
        <v>12.3</v>
      </c>
      <c r="I104" s="121">
        <v>12.3</v>
      </c>
      <c r="J104" s="121">
        <v>12.4</v>
      </c>
      <c r="K104" s="121">
        <v>12.5</v>
      </c>
      <c r="L104" s="121">
        <v>12.6</v>
      </c>
      <c r="M104" s="121">
        <v>12.7</v>
      </c>
      <c r="N104" s="121">
        <v>12.9</v>
      </c>
      <c r="O104" s="121">
        <v>13</v>
      </c>
      <c r="P104" s="121">
        <v>13.1</v>
      </c>
      <c r="Q104" s="121">
        <v>13.2</v>
      </c>
      <c r="R104" s="121">
        <v>13.4</v>
      </c>
      <c r="S104" s="121">
        <v>13.5</v>
      </c>
      <c r="T104" s="121">
        <v>13.5</v>
      </c>
      <c r="U104" s="121">
        <v>13.6</v>
      </c>
      <c r="V104" s="121">
        <v>13.7</v>
      </c>
      <c r="W104" s="121">
        <v>13.7</v>
      </c>
      <c r="X104" s="121">
        <v>13.7</v>
      </c>
      <c r="Y104" s="121">
        <v>13.8</v>
      </c>
      <c r="Z104" s="121">
        <v>13.8</v>
      </c>
      <c r="AA104" s="121">
        <v>13.8</v>
      </c>
      <c r="AB104" s="121">
        <v>13.8</v>
      </c>
      <c r="AC104" s="121">
        <v>13.8</v>
      </c>
      <c r="AD104" s="121">
        <v>13.8</v>
      </c>
      <c r="AE104" s="121">
        <v>13.8</v>
      </c>
      <c r="AF104" s="121">
        <v>13.9</v>
      </c>
      <c r="AG104" s="121">
        <v>13.9</v>
      </c>
      <c r="AH104" s="121">
        <v>13.9</v>
      </c>
      <c r="AI104" s="121">
        <v>13.9</v>
      </c>
      <c r="AJ104" s="121">
        <v>13.8</v>
      </c>
      <c r="AK104" s="110">
        <v>2E-3</v>
      </c>
    </row>
    <row r="105" spans="1:37" ht="15" hidden="1" customHeight="1" x14ac:dyDescent="0.45">
      <c r="A105" s="28" t="s">
        <v>948</v>
      </c>
      <c r="B105" s="108" t="s">
        <v>864</v>
      </c>
      <c r="C105" s="121">
        <v>10</v>
      </c>
      <c r="D105" s="121">
        <v>10.1</v>
      </c>
      <c r="E105" s="121">
        <v>10.1</v>
      </c>
      <c r="F105" s="121">
        <v>10.199999999999999</v>
      </c>
      <c r="G105" s="121">
        <v>10.3</v>
      </c>
      <c r="H105" s="121">
        <v>10.4</v>
      </c>
      <c r="I105" s="121">
        <v>10.5</v>
      </c>
      <c r="J105" s="121">
        <v>10.6</v>
      </c>
      <c r="K105" s="121">
        <v>10.8</v>
      </c>
      <c r="L105" s="121">
        <v>10.9</v>
      </c>
      <c r="M105" s="121">
        <v>11.1</v>
      </c>
      <c r="N105" s="121">
        <v>11.3</v>
      </c>
      <c r="O105" s="121">
        <v>11.5</v>
      </c>
      <c r="P105" s="121">
        <v>11.6</v>
      </c>
      <c r="Q105" s="121">
        <v>11.8</v>
      </c>
      <c r="R105" s="121">
        <v>12</v>
      </c>
      <c r="S105" s="121">
        <v>12.2</v>
      </c>
      <c r="T105" s="121">
        <v>12.4</v>
      </c>
      <c r="U105" s="121">
        <v>12.5</v>
      </c>
      <c r="V105" s="121">
        <v>12.7</v>
      </c>
      <c r="W105" s="121">
        <v>12.8</v>
      </c>
      <c r="X105" s="121">
        <v>12.9</v>
      </c>
      <c r="Y105" s="121">
        <v>13</v>
      </c>
      <c r="Z105" s="121">
        <v>13.1</v>
      </c>
      <c r="AA105" s="121">
        <v>13.2</v>
      </c>
      <c r="AB105" s="121">
        <v>13.3</v>
      </c>
      <c r="AC105" s="121">
        <v>13.4</v>
      </c>
      <c r="AD105" s="121">
        <v>13.5</v>
      </c>
      <c r="AE105" s="121">
        <v>13.5</v>
      </c>
      <c r="AF105" s="121">
        <v>13.6</v>
      </c>
      <c r="AG105" s="121">
        <v>13.6</v>
      </c>
      <c r="AH105" s="121">
        <v>13.7</v>
      </c>
      <c r="AI105" s="121">
        <v>13.8</v>
      </c>
      <c r="AJ105" s="121">
        <v>13.8</v>
      </c>
      <c r="AK105" s="110">
        <v>0.01</v>
      </c>
    </row>
    <row r="106" spans="1:37" ht="15" hidden="1" customHeight="1" x14ac:dyDescent="0.45">
      <c r="A106" s="28" t="s">
        <v>949</v>
      </c>
      <c r="B106" s="108" t="s">
        <v>866</v>
      </c>
      <c r="C106" s="121">
        <v>24.1</v>
      </c>
      <c r="D106" s="121">
        <v>26.7</v>
      </c>
      <c r="E106" s="121">
        <v>26.8</v>
      </c>
      <c r="F106" s="121">
        <v>26.8</v>
      </c>
      <c r="G106" s="121">
        <v>26.9</v>
      </c>
      <c r="H106" s="121">
        <v>27</v>
      </c>
      <c r="I106" s="121">
        <v>27.1</v>
      </c>
      <c r="J106" s="121">
        <v>27.2</v>
      </c>
      <c r="K106" s="121">
        <v>27.3</v>
      </c>
      <c r="L106" s="121">
        <v>27.5</v>
      </c>
      <c r="M106" s="121">
        <v>27.7</v>
      </c>
      <c r="N106" s="121">
        <v>27.9</v>
      </c>
      <c r="O106" s="121">
        <v>28.1</v>
      </c>
      <c r="P106" s="121">
        <v>28.2</v>
      </c>
      <c r="Q106" s="121">
        <v>28.4</v>
      </c>
      <c r="R106" s="121">
        <v>28.5</v>
      </c>
      <c r="S106" s="121">
        <v>28.7</v>
      </c>
      <c r="T106" s="121">
        <v>28.8</v>
      </c>
      <c r="U106" s="121">
        <v>28.9</v>
      </c>
      <c r="V106" s="121">
        <v>29</v>
      </c>
      <c r="W106" s="121">
        <v>29</v>
      </c>
      <c r="X106" s="121">
        <v>29.1</v>
      </c>
      <c r="Y106" s="121">
        <v>29.1</v>
      </c>
      <c r="Z106" s="121">
        <v>29.2</v>
      </c>
      <c r="AA106" s="121">
        <v>29.2</v>
      </c>
      <c r="AB106" s="121">
        <v>29.3</v>
      </c>
      <c r="AC106" s="121">
        <v>29.3</v>
      </c>
      <c r="AD106" s="121">
        <v>29.3</v>
      </c>
      <c r="AE106" s="121">
        <v>29.4</v>
      </c>
      <c r="AF106" s="121">
        <v>29.4</v>
      </c>
      <c r="AG106" s="121">
        <v>29.4</v>
      </c>
      <c r="AH106" s="121">
        <v>29.4</v>
      </c>
      <c r="AI106" s="121">
        <v>29.4</v>
      </c>
      <c r="AJ106" s="121">
        <v>29.4</v>
      </c>
      <c r="AK106" s="110">
        <v>3.0000000000000001E-3</v>
      </c>
    </row>
    <row r="107" spans="1:37" ht="15" hidden="1" customHeight="1" x14ac:dyDescent="0.45">
      <c r="A107" s="28" t="s">
        <v>950</v>
      </c>
      <c r="B107" s="108" t="s">
        <v>868</v>
      </c>
      <c r="C107" s="121">
        <v>0</v>
      </c>
      <c r="D107" s="121">
        <v>0</v>
      </c>
      <c r="E107" s="121">
        <v>0</v>
      </c>
      <c r="F107" s="121">
        <v>22.6</v>
      </c>
      <c r="G107" s="121">
        <v>22.8</v>
      </c>
      <c r="H107" s="121">
        <v>23</v>
      </c>
      <c r="I107" s="121">
        <v>23.3</v>
      </c>
      <c r="J107" s="121">
        <v>23.5</v>
      </c>
      <c r="K107" s="121">
        <v>23.8</v>
      </c>
      <c r="L107" s="121">
        <v>24.1</v>
      </c>
      <c r="M107" s="121">
        <v>24.5</v>
      </c>
      <c r="N107" s="121">
        <v>24.9</v>
      </c>
      <c r="O107" s="121">
        <v>25.3</v>
      </c>
      <c r="P107" s="121">
        <v>25.7</v>
      </c>
      <c r="Q107" s="121">
        <v>26.1</v>
      </c>
      <c r="R107" s="121">
        <v>26.5</v>
      </c>
      <c r="S107" s="121">
        <v>26.8</v>
      </c>
      <c r="T107" s="121">
        <v>27.1</v>
      </c>
      <c r="U107" s="121">
        <v>27.4</v>
      </c>
      <c r="V107" s="121">
        <v>27.6</v>
      </c>
      <c r="W107" s="121">
        <v>27.8</v>
      </c>
      <c r="X107" s="121">
        <v>28</v>
      </c>
      <c r="Y107" s="121">
        <v>28.2</v>
      </c>
      <c r="Z107" s="121">
        <v>28.3</v>
      </c>
      <c r="AA107" s="121">
        <v>28.4</v>
      </c>
      <c r="AB107" s="121">
        <v>28.5</v>
      </c>
      <c r="AC107" s="121">
        <v>28.6</v>
      </c>
      <c r="AD107" s="121">
        <v>28.7</v>
      </c>
      <c r="AE107" s="121">
        <v>28.9</v>
      </c>
      <c r="AF107" s="121">
        <v>28.9</v>
      </c>
      <c r="AG107" s="121">
        <v>29</v>
      </c>
      <c r="AH107" s="121">
        <v>29.1</v>
      </c>
      <c r="AI107" s="121">
        <v>29.2</v>
      </c>
      <c r="AJ107" s="121">
        <v>29.2</v>
      </c>
      <c r="AK107" s="116" t="s">
        <v>779</v>
      </c>
    </row>
    <row r="108" spans="1:37" ht="15" hidden="1" customHeight="1" x14ac:dyDescent="0.45">
      <c r="A108" s="28" t="s">
        <v>951</v>
      </c>
      <c r="B108" s="108" t="s">
        <v>870</v>
      </c>
      <c r="C108" s="121">
        <v>0</v>
      </c>
      <c r="D108" s="121">
        <v>0</v>
      </c>
      <c r="E108" s="121">
        <v>0</v>
      </c>
      <c r="F108" s="121">
        <v>18</v>
      </c>
      <c r="G108" s="121">
        <v>18.2</v>
      </c>
      <c r="H108" s="121">
        <v>18.399999999999999</v>
      </c>
      <c r="I108" s="121">
        <v>18.5</v>
      </c>
      <c r="J108" s="121">
        <v>18.600000000000001</v>
      </c>
      <c r="K108" s="121">
        <v>18.7</v>
      </c>
      <c r="L108" s="121">
        <v>18.899999999999999</v>
      </c>
      <c r="M108" s="121">
        <v>19.100000000000001</v>
      </c>
      <c r="N108" s="121">
        <v>19.2</v>
      </c>
      <c r="O108" s="121">
        <v>19.399999999999999</v>
      </c>
      <c r="P108" s="121">
        <v>19.600000000000001</v>
      </c>
      <c r="Q108" s="121">
        <v>19.8</v>
      </c>
      <c r="R108" s="121">
        <v>20</v>
      </c>
      <c r="S108" s="121">
        <v>20.2</v>
      </c>
      <c r="T108" s="121">
        <v>20.3</v>
      </c>
      <c r="U108" s="121">
        <v>20.5</v>
      </c>
      <c r="V108" s="121">
        <v>20.6</v>
      </c>
      <c r="W108" s="121">
        <v>20.7</v>
      </c>
      <c r="X108" s="121">
        <v>20.7</v>
      </c>
      <c r="Y108" s="121">
        <v>20.8</v>
      </c>
      <c r="Z108" s="121">
        <v>20.8</v>
      </c>
      <c r="AA108" s="121">
        <v>20.9</v>
      </c>
      <c r="AB108" s="121">
        <v>20.9</v>
      </c>
      <c r="AC108" s="121">
        <v>21</v>
      </c>
      <c r="AD108" s="121">
        <v>21</v>
      </c>
      <c r="AE108" s="121">
        <v>21.1</v>
      </c>
      <c r="AF108" s="121">
        <v>21.1</v>
      </c>
      <c r="AG108" s="121">
        <v>21.2</v>
      </c>
      <c r="AH108" s="121">
        <v>21.2</v>
      </c>
      <c r="AI108" s="121">
        <v>21.3</v>
      </c>
      <c r="AJ108" s="121">
        <v>21.3</v>
      </c>
      <c r="AK108" s="116" t="s">
        <v>779</v>
      </c>
    </row>
    <row r="109" spans="1:37" ht="15" hidden="1" customHeight="1" x14ac:dyDescent="0.45">
      <c r="A109" s="28" t="s">
        <v>952</v>
      </c>
      <c r="B109" s="108" t="s">
        <v>872</v>
      </c>
      <c r="C109" s="121">
        <v>0</v>
      </c>
      <c r="D109" s="121">
        <v>0</v>
      </c>
      <c r="E109" s="121">
        <v>0</v>
      </c>
      <c r="F109" s="121">
        <v>0</v>
      </c>
      <c r="G109" s="121">
        <v>0</v>
      </c>
      <c r="H109" s="121">
        <v>0</v>
      </c>
      <c r="I109" s="121">
        <v>0</v>
      </c>
      <c r="J109" s="121">
        <v>0</v>
      </c>
      <c r="K109" s="121">
        <v>0</v>
      </c>
      <c r="L109" s="121">
        <v>0</v>
      </c>
      <c r="M109" s="121">
        <v>0</v>
      </c>
      <c r="N109" s="121">
        <v>0</v>
      </c>
      <c r="O109" s="121">
        <v>0</v>
      </c>
      <c r="P109" s="121">
        <v>0</v>
      </c>
      <c r="Q109" s="121">
        <v>0</v>
      </c>
      <c r="R109" s="121">
        <v>0</v>
      </c>
      <c r="S109" s="121">
        <v>0</v>
      </c>
      <c r="T109" s="121">
        <v>0</v>
      </c>
      <c r="U109" s="121">
        <v>0</v>
      </c>
      <c r="V109" s="121">
        <v>0</v>
      </c>
      <c r="W109" s="121">
        <v>0</v>
      </c>
      <c r="X109" s="121">
        <v>0</v>
      </c>
      <c r="Y109" s="121">
        <v>0</v>
      </c>
      <c r="Z109" s="121">
        <v>0</v>
      </c>
      <c r="AA109" s="121">
        <v>0</v>
      </c>
      <c r="AB109" s="121">
        <v>0</v>
      </c>
      <c r="AC109" s="121">
        <v>0</v>
      </c>
      <c r="AD109" s="121">
        <v>0</v>
      </c>
      <c r="AE109" s="121">
        <v>0</v>
      </c>
      <c r="AF109" s="121">
        <v>0</v>
      </c>
      <c r="AG109" s="121">
        <v>0</v>
      </c>
      <c r="AH109" s="121">
        <v>0</v>
      </c>
      <c r="AI109" s="121">
        <v>0</v>
      </c>
      <c r="AJ109" s="121">
        <v>0</v>
      </c>
      <c r="AK109" s="116" t="s">
        <v>779</v>
      </c>
    </row>
    <row r="110" spans="1:37" ht="15" hidden="1" customHeight="1" x14ac:dyDescent="0.45">
      <c r="A110" s="28" t="s">
        <v>953</v>
      </c>
      <c r="B110" s="108" t="s">
        <v>954</v>
      </c>
      <c r="C110" s="121">
        <v>12.6</v>
      </c>
      <c r="D110" s="121">
        <v>12.8</v>
      </c>
      <c r="E110" s="121">
        <v>13</v>
      </c>
      <c r="F110" s="121">
        <v>13.1</v>
      </c>
      <c r="G110" s="121">
        <v>13.3</v>
      </c>
      <c r="H110" s="121">
        <v>13.5</v>
      </c>
      <c r="I110" s="121">
        <v>13.7</v>
      </c>
      <c r="J110" s="121">
        <v>13.9</v>
      </c>
      <c r="K110" s="121">
        <v>14.1</v>
      </c>
      <c r="L110" s="121">
        <v>14.3</v>
      </c>
      <c r="M110" s="121">
        <v>14.6</v>
      </c>
      <c r="N110" s="121">
        <v>14.8</v>
      </c>
      <c r="O110" s="121">
        <v>15.1</v>
      </c>
      <c r="P110" s="121">
        <v>15.3</v>
      </c>
      <c r="Q110" s="121">
        <v>15.5</v>
      </c>
      <c r="R110" s="121">
        <v>15.7</v>
      </c>
      <c r="S110" s="121">
        <v>15.9</v>
      </c>
      <c r="T110" s="121">
        <v>16</v>
      </c>
      <c r="U110" s="121">
        <v>16.2</v>
      </c>
      <c r="V110" s="121">
        <v>16.3</v>
      </c>
      <c r="W110" s="121">
        <v>16.399999999999999</v>
      </c>
      <c r="X110" s="121">
        <v>16.5</v>
      </c>
      <c r="Y110" s="121">
        <v>16.600000000000001</v>
      </c>
      <c r="Z110" s="121">
        <v>16.7</v>
      </c>
      <c r="AA110" s="121">
        <v>16.8</v>
      </c>
      <c r="AB110" s="121">
        <v>16.899999999999999</v>
      </c>
      <c r="AC110" s="121">
        <v>17</v>
      </c>
      <c r="AD110" s="121">
        <v>17</v>
      </c>
      <c r="AE110" s="121">
        <v>17.100000000000001</v>
      </c>
      <c r="AF110" s="121">
        <v>17.2</v>
      </c>
      <c r="AG110" s="121">
        <v>17.2</v>
      </c>
      <c r="AH110" s="121">
        <v>17.3</v>
      </c>
      <c r="AI110" s="121">
        <v>17.3</v>
      </c>
      <c r="AJ110" s="121">
        <v>17.3</v>
      </c>
      <c r="AK110" s="110">
        <v>0.01</v>
      </c>
    </row>
    <row r="111" spans="1:37" ht="15" hidden="1" customHeight="1" x14ac:dyDescent="0.35">
      <c r="B111" s="107" t="s">
        <v>875</v>
      </c>
    </row>
    <row r="112" spans="1:37" ht="15" hidden="1" customHeight="1" x14ac:dyDescent="0.45">
      <c r="A112" s="28" t="s">
        <v>955</v>
      </c>
      <c r="B112" s="108" t="s">
        <v>856</v>
      </c>
      <c r="C112" s="121">
        <v>8.6999999999999993</v>
      </c>
      <c r="D112" s="121">
        <v>8.8000000000000007</v>
      </c>
      <c r="E112" s="121">
        <v>8.9</v>
      </c>
      <c r="F112" s="121">
        <v>9</v>
      </c>
      <c r="G112" s="121">
        <v>9.1</v>
      </c>
      <c r="H112" s="121">
        <v>9.1999999999999993</v>
      </c>
      <c r="I112" s="121">
        <v>9.4</v>
      </c>
      <c r="J112" s="121">
        <v>9.5</v>
      </c>
      <c r="K112" s="121">
        <v>9.6999999999999993</v>
      </c>
      <c r="L112" s="121">
        <v>9.9</v>
      </c>
      <c r="M112" s="121">
        <v>10.1</v>
      </c>
      <c r="N112" s="121">
        <v>10.3</v>
      </c>
      <c r="O112" s="121">
        <v>10.5</v>
      </c>
      <c r="P112" s="121">
        <v>10.7</v>
      </c>
      <c r="Q112" s="121">
        <v>10.9</v>
      </c>
      <c r="R112" s="121">
        <v>11.2</v>
      </c>
      <c r="S112" s="121">
        <v>11.4</v>
      </c>
      <c r="T112" s="121">
        <v>11.6</v>
      </c>
      <c r="U112" s="121">
        <v>11.8</v>
      </c>
      <c r="V112" s="121">
        <v>11.9</v>
      </c>
      <c r="W112" s="121">
        <v>12.1</v>
      </c>
      <c r="X112" s="121">
        <v>12.2</v>
      </c>
      <c r="Y112" s="121">
        <v>12.3</v>
      </c>
      <c r="Z112" s="121">
        <v>12.4</v>
      </c>
      <c r="AA112" s="121">
        <v>12.6</v>
      </c>
      <c r="AB112" s="121">
        <v>12.6</v>
      </c>
      <c r="AC112" s="121">
        <v>12.7</v>
      </c>
      <c r="AD112" s="121">
        <v>12.8</v>
      </c>
      <c r="AE112" s="121">
        <v>12.8</v>
      </c>
      <c r="AF112" s="121">
        <v>12.9</v>
      </c>
      <c r="AG112" s="121">
        <v>12.9</v>
      </c>
      <c r="AH112" s="121">
        <v>12.9</v>
      </c>
      <c r="AI112" s="121">
        <v>13</v>
      </c>
      <c r="AJ112" s="121">
        <v>13</v>
      </c>
      <c r="AK112" s="110">
        <v>1.2E-2</v>
      </c>
    </row>
    <row r="113" spans="1:37" ht="15" hidden="1" customHeight="1" x14ac:dyDescent="0.45">
      <c r="A113" s="28" t="s">
        <v>956</v>
      </c>
      <c r="B113" s="108" t="s">
        <v>858</v>
      </c>
      <c r="C113" s="121">
        <v>6.5</v>
      </c>
      <c r="D113" s="121">
        <v>6.5</v>
      </c>
      <c r="E113" s="121">
        <v>6.6</v>
      </c>
      <c r="F113" s="121">
        <v>6.6</v>
      </c>
      <c r="G113" s="121">
        <v>6.7</v>
      </c>
      <c r="H113" s="121">
        <v>6.7</v>
      </c>
      <c r="I113" s="121">
        <v>6.8</v>
      </c>
      <c r="J113" s="121">
        <v>6.9</v>
      </c>
      <c r="K113" s="121">
        <v>7</v>
      </c>
      <c r="L113" s="121">
        <v>7.1</v>
      </c>
      <c r="M113" s="121">
        <v>7.2</v>
      </c>
      <c r="N113" s="121">
        <v>7.3</v>
      </c>
      <c r="O113" s="121">
        <v>7.4</v>
      </c>
      <c r="P113" s="121">
        <v>7.5</v>
      </c>
      <c r="Q113" s="121">
        <v>7.6</v>
      </c>
      <c r="R113" s="121">
        <v>7.8</v>
      </c>
      <c r="S113" s="121">
        <v>7.9</v>
      </c>
      <c r="T113" s="121">
        <v>8</v>
      </c>
      <c r="U113" s="121">
        <v>8.1999999999999993</v>
      </c>
      <c r="V113" s="121">
        <v>8.3000000000000007</v>
      </c>
      <c r="W113" s="121">
        <v>8.4</v>
      </c>
      <c r="X113" s="121">
        <v>8.4</v>
      </c>
      <c r="Y113" s="121">
        <v>8.5</v>
      </c>
      <c r="Z113" s="121">
        <v>8.6</v>
      </c>
      <c r="AA113" s="121">
        <v>8.6999999999999993</v>
      </c>
      <c r="AB113" s="121">
        <v>8.6999999999999993</v>
      </c>
      <c r="AC113" s="121">
        <v>8.8000000000000007</v>
      </c>
      <c r="AD113" s="121">
        <v>8.8000000000000007</v>
      </c>
      <c r="AE113" s="121">
        <v>8.9</v>
      </c>
      <c r="AF113" s="121">
        <v>8.9</v>
      </c>
      <c r="AG113" s="121">
        <v>9</v>
      </c>
      <c r="AH113" s="121">
        <v>9</v>
      </c>
      <c r="AI113" s="121">
        <v>9</v>
      </c>
      <c r="AJ113" s="121">
        <v>9.1</v>
      </c>
      <c r="AK113" s="110">
        <v>0.01</v>
      </c>
    </row>
    <row r="114" spans="1:37" ht="15" hidden="1" customHeight="1" x14ac:dyDescent="0.45">
      <c r="A114" s="28" t="s">
        <v>957</v>
      </c>
      <c r="B114" s="108" t="s">
        <v>860</v>
      </c>
      <c r="C114" s="121">
        <v>6.6</v>
      </c>
      <c r="D114" s="121">
        <v>6.7</v>
      </c>
      <c r="E114" s="121">
        <v>6.8</v>
      </c>
      <c r="F114" s="121">
        <v>6.8</v>
      </c>
      <c r="G114" s="121">
        <v>6.9</v>
      </c>
      <c r="H114" s="121">
        <v>7</v>
      </c>
      <c r="I114" s="121">
        <v>7</v>
      </c>
      <c r="J114" s="121">
        <v>7.1</v>
      </c>
      <c r="K114" s="121">
        <v>7.2</v>
      </c>
      <c r="L114" s="121">
        <v>7.4</v>
      </c>
      <c r="M114" s="121">
        <v>7.5</v>
      </c>
      <c r="N114" s="121">
        <v>7.6</v>
      </c>
      <c r="O114" s="121">
        <v>7.8</v>
      </c>
      <c r="P114" s="121">
        <v>7.9</v>
      </c>
      <c r="Q114" s="121">
        <v>8.1</v>
      </c>
      <c r="R114" s="121">
        <v>8.3000000000000007</v>
      </c>
      <c r="S114" s="121">
        <v>8.4</v>
      </c>
      <c r="T114" s="121">
        <v>8.6</v>
      </c>
      <c r="U114" s="121">
        <v>8.6999999999999993</v>
      </c>
      <c r="V114" s="121">
        <v>8.8000000000000007</v>
      </c>
      <c r="W114" s="121">
        <v>8.9</v>
      </c>
      <c r="X114" s="121">
        <v>9</v>
      </c>
      <c r="Y114" s="121">
        <v>9</v>
      </c>
      <c r="Z114" s="121">
        <v>9.1</v>
      </c>
      <c r="AA114" s="121">
        <v>9.1</v>
      </c>
      <c r="AB114" s="121">
        <v>9.1999999999999993</v>
      </c>
      <c r="AC114" s="121">
        <v>9.1999999999999993</v>
      </c>
      <c r="AD114" s="121">
        <v>9.1999999999999993</v>
      </c>
      <c r="AE114" s="121">
        <v>9.3000000000000007</v>
      </c>
      <c r="AF114" s="121">
        <v>9.3000000000000007</v>
      </c>
      <c r="AG114" s="121">
        <v>9.3000000000000007</v>
      </c>
      <c r="AH114" s="121">
        <v>9.3000000000000007</v>
      </c>
      <c r="AI114" s="121">
        <v>9.4</v>
      </c>
      <c r="AJ114" s="121">
        <v>9.4</v>
      </c>
      <c r="AK114" s="110">
        <v>0.01</v>
      </c>
    </row>
    <row r="115" spans="1:37" ht="15" hidden="1" customHeight="1" x14ac:dyDescent="0.45">
      <c r="A115" s="28" t="s">
        <v>958</v>
      </c>
      <c r="B115" s="108" t="s">
        <v>862</v>
      </c>
      <c r="C115" s="121">
        <v>6.3</v>
      </c>
      <c r="D115" s="121">
        <v>6.5</v>
      </c>
      <c r="E115" s="121">
        <v>6.6</v>
      </c>
      <c r="F115" s="121">
        <v>6.7</v>
      </c>
      <c r="G115" s="121">
        <v>6.8</v>
      </c>
      <c r="H115" s="121">
        <v>6.9</v>
      </c>
      <c r="I115" s="121">
        <v>7</v>
      </c>
      <c r="J115" s="121">
        <v>7.1</v>
      </c>
      <c r="K115" s="121">
        <v>7.3</v>
      </c>
      <c r="L115" s="121">
        <v>7.4</v>
      </c>
      <c r="M115" s="121">
        <v>7.5</v>
      </c>
      <c r="N115" s="121">
        <v>7.7</v>
      </c>
      <c r="O115" s="121">
        <v>7.8</v>
      </c>
      <c r="P115" s="121">
        <v>8</v>
      </c>
      <c r="Q115" s="121">
        <v>8.1999999999999993</v>
      </c>
      <c r="R115" s="121">
        <v>8.3000000000000007</v>
      </c>
      <c r="S115" s="121">
        <v>8.5</v>
      </c>
      <c r="T115" s="121">
        <v>8.6</v>
      </c>
      <c r="U115" s="121">
        <v>8.6999999999999993</v>
      </c>
      <c r="V115" s="121">
        <v>8.9</v>
      </c>
      <c r="W115" s="121">
        <v>9</v>
      </c>
      <c r="X115" s="121">
        <v>9</v>
      </c>
      <c r="Y115" s="121">
        <v>9.1</v>
      </c>
      <c r="Z115" s="121">
        <v>9.1999999999999993</v>
      </c>
      <c r="AA115" s="121">
        <v>9.1999999999999993</v>
      </c>
      <c r="AB115" s="121">
        <v>9.3000000000000007</v>
      </c>
      <c r="AC115" s="121">
        <v>9.3000000000000007</v>
      </c>
      <c r="AD115" s="121">
        <v>9.4</v>
      </c>
      <c r="AE115" s="121">
        <v>9.4</v>
      </c>
      <c r="AF115" s="121">
        <v>9.4</v>
      </c>
      <c r="AG115" s="121">
        <v>9.4</v>
      </c>
      <c r="AH115" s="121">
        <v>9.5</v>
      </c>
      <c r="AI115" s="121">
        <v>9.5</v>
      </c>
      <c r="AJ115" s="121">
        <v>9.5</v>
      </c>
      <c r="AK115" s="110">
        <v>1.2E-2</v>
      </c>
    </row>
    <row r="116" spans="1:37" ht="15" hidden="1" customHeight="1" x14ac:dyDescent="0.45">
      <c r="A116" s="28" t="s">
        <v>959</v>
      </c>
      <c r="B116" s="108" t="s">
        <v>864</v>
      </c>
      <c r="C116" s="121">
        <v>7.1</v>
      </c>
      <c r="D116" s="121">
        <v>7.1</v>
      </c>
      <c r="E116" s="121">
        <v>7</v>
      </c>
      <c r="F116" s="121">
        <v>7</v>
      </c>
      <c r="G116" s="121">
        <v>7.1</v>
      </c>
      <c r="H116" s="121">
        <v>7.1</v>
      </c>
      <c r="I116" s="121">
        <v>7.2</v>
      </c>
      <c r="J116" s="121">
        <v>7.2</v>
      </c>
      <c r="K116" s="121">
        <v>7.3</v>
      </c>
      <c r="L116" s="121">
        <v>7.4</v>
      </c>
      <c r="M116" s="121">
        <v>7.5</v>
      </c>
      <c r="N116" s="121">
        <v>7.6</v>
      </c>
      <c r="O116" s="121">
        <v>7.7</v>
      </c>
      <c r="P116" s="121">
        <v>7.8</v>
      </c>
      <c r="Q116" s="121">
        <v>7.9</v>
      </c>
      <c r="R116" s="121">
        <v>8.1</v>
      </c>
      <c r="S116" s="121">
        <v>8.1999999999999993</v>
      </c>
      <c r="T116" s="121">
        <v>8.3000000000000007</v>
      </c>
      <c r="U116" s="121">
        <v>8.4</v>
      </c>
      <c r="V116" s="121">
        <v>8.5</v>
      </c>
      <c r="W116" s="121">
        <v>8.5</v>
      </c>
      <c r="X116" s="121">
        <v>8.6</v>
      </c>
      <c r="Y116" s="121">
        <v>8.6999999999999993</v>
      </c>
      <c r="Z116" s="121">
        <v>8.6999999999999993</v>
      </c>
      <c r="AA116" s="121">
        <v>8.8000000000000007</v>
      </c>
      <c r="AB116" s="121">
        <v>8.8000000000000007</v>
      </c>
      <c r="AC116" s="121">
        <v>8.8000000000000007</v>
      </c>
      <c r="AD116" s="121">
        <v>8.9</v>
      </c>
      <c r="AE116" s="121">
        <v>8.9</v>
      </c>
      <c r="AF116" s="121">
        <v>8.9</v>
      </c>
      <c r="AG116" s="121">
        <v>9</v>
      </c>
      <c r="AH116" s="121">
        <v>9</v>
      </c>
      <c r="AI116" s="121">
        <v>9</v>
      </c>
      <c r="AJ116" s="121">
        <v>9.1</v>
      </c>
      <c r="AK116" s="110">
        <v>8.0000000000000002E-3</v>
      </c>
    </row>
    <row r="117" spans="1:37" ht="15" hidden="1" customHeight="1" x14ac:dyDescent="0.45">
      <c r="A117" s="28" t="s">
        <v>960</v>
      </c>
      <c r="B117" s="108" t="s">
        <v>866</v>
      </c>
      <c r="C117" s="121">
        <v>0</v>
      </c>
      <c r="D117" s="121">
        <v>16.899999999999999</v>
      </c>
      <c r="E117" s="121">
        <v>16.899999999999999</v>
      </c>
      <c r="F117" s="121">
        <v>17</v>
      </c>
      <c r="G117" s="121">
        <v>17.100000000000001</v>
      </c>
      <c r="H117" s="121">
        <v>17.3</v>
      </c>
      <c r="I117" s="121">
        <v>17.399999999999999</v>
      </c>
      <c r="J117" s="121">
        <v>17.600000000000001</v>
      </c>
      <c r="K117" s="121">
        <v>17.8</v>
      </c>
      <c r="L117" s="121">
        <v>18.100000000000001</v>
      </c>
      <c r="M117" s="121">
        <v>18.399999999999999</v>
      </c>
      <c r="N117" s="121">
        <v>18.600000000000001</v>
      </c>
      <c r="O117" s="121">
        <v>18.899999999999999</v>
      </c>
      <c r="P117" s="121">
        <v>19.2</v>
      </c>
      <c r="Q117" s="121">
        <v>19.5</v>
      </c>
      <c r="R117" s="121">
        <v>19.8</v>
      </c>
      <c r="S117" s="121">
        <v>20.100000000000001</v>
      </c>
      <c r="T117" s="121">
        <v>20.399999999999999</v>
      </c>
      <c r="U117" s="121">
        <v>20.6</v>
      </c>
      <c r="V117" s="121">
        <v>20.8</v>
      </c>
      <c r="W117" s="121">
        <v>21</v>
      </c>
      <c r="X117" s="121">
        <v>21.1</v>
      </c>
      <c r="Y117" s="121">
        <v>21.3</v>
      </c>
      <c r="Z117" s="121">
        <v>21.4</v>
      </c>
      <c r="AA117" s="121">
        <v>21.5</v>
      </c>
      <c r="AB117" s="121">
        <v>21.6</v>
      </c>
      <c r="AC117" s="121">
        <v>21.6</v>
      </c>
      <c r="AD117" s="121">
        <v>21.7</v>
      </c>
      <c r="AE117" s="121">
        <v>21.8</v>
      </c>
      <c r="AF117" s="121">
        <v>21.8</v>
      </c>
      <c r="AG117" s="121">
        <v>21.9</v>
      </c>
      <c r="AH117" s="121">
        <v>21.9</v>
      </c>
      <c r="AI117" s="121">
        <v>21.9</v>
      </c>
      <c r="AJ117" s="121">
        <v>22</v>
      </c>
      <c r="AK117" s="110">
        <v>8.0000000000000002E-3</v>
      </c>
    </row>
    <row r="118" spans="1:37" ht="15" hidden="1" customHeight="1" x14ac:dyDescent="0.45">
      <c r="A118" s="28" t="s">
        <v>961</v>
      </c>
      <c r="B118" s="108" t="s">
        <v>868</v>
      </c>
      <c r="C118" s="121">
        <v>0</v>
      </c>
      <c r="D118" s="121">
        <v>14.1</v>
      </c>
      <c r="E118" s="121">
        <v>14.3</v>
      </c>
      <c r="F118" s="121">
        <v>14.4</v>
      </c>
      <c r="G118" s="121">
        <v>14.5</v>
      </c>
      <c r="H118" s="121">
        <v>14.7</v>
      </c>
      <c r="I118" s="121">
        <v>15</v>
      </c>
      <c r="J118" s="121">
        <v>15.2</v>
      </c>
      <c r="K118" s="121">
        <v>15.5</v>
      </c>
      <c r="L118" s="121">
        <v>15.7</v>
      </c>
      <c r="M118" s="121">
        <v>16</v>
      </c>
      <c r="N118" s="121">
        <v>16.3</v>
      </c>
      <c r="O118" s="121">
        <v>16.600000000000001</v>
      </c>
      <c r="P118" s="121">
        <v>16.899999999999999</v>
      </c>
      <c r="Q118" s="121">
        <v>17.2</v>
      </c>
      <c r="R118" s="121">
        <v>17.5</v>
      </c>
      <c r="S118" s="121">
        <v>17.7</v>
      </c>
      <c r="T118" s="121">
        <v>18</v>
      </c>
      <c r="U118" s="121">
        <v>18.2</v>
      </c>
      <c r="V118" s="121">
        <v>18.3</v>
      </c>
      <c r="W118" s="121">
        <v>18.5</v>
      </c>
      <c r="X118" s="121">
        <v>18.7</v>
      </c>
      <c r="Y118" s="121">
        <v>18.8</v>
      </c>
      <c r="Z118" s="121">
        <v>19</v>
      </c>
      <c r="AA118" s="121">
        <v>19.100000000000001</v>
      </c>
      <c r="AB118" s="121">
        <v>19.2</v>
      </c>
      <c r="AC118" s="121">
        <v>19.3</v>
      </c>
      <c r="AD118" s="121">
        <v>19.399999999999999</v>
      </c>
      <c r="AE118" s="121">
        <v>19.399999999999999</v>
      </c>
      <c r="AF118" s="121">
        <v>19.5</v>
      </c>
      <c r="AG118" s="121">
        <v>19.600000000000001</v>
      </c>
      <c r="AH118" s="121">
        <v>19.600000000000001</v>
      </c>
      <c r="AI118" s="121">
        <v>19.7</v>
      </c>
      <c r="AJ118" s="121">
        <v>19.8</v>
      </c>
      <c r="AK118" s="110">
        <v>1.0999999999999999E-2</v>
      </c>
    </row>
    <row r="119" spans="1:37" ht="15" hidden="1" customHeight="1" x14ac:dyDescent="0.45">
      <c r="A119" s="28" t="s">
        <v>962</v>
      </c>
      <c r="B119" s="108" t="s">
        <v>870</v>
      </c>
      <c r="C119" s="121">
        <v>0</v>
      </c>
      <c r="D119" s="121">
        <v>10.3</v>
      </c>
      <c r="E119" s="121">
        <v>10.3</v>
      </c>
      <c r="F119" s="121">
        <v>10.4</v>
      </c>
      <c r="G119" s="121">
        <v>10.5</v>
      </c>
      <c r="H119" s="121">
        <v>10.6</v>
      </c>
      <c r="I119" s="121">
        <v>10.7</v>
      </c>
      <c r="J119" s="121">
        <v>10.9</v>
      </c>
      <c r="K119" s="121">
        <v>11</v>
      </c>
      <c r="L119" s="121">
        <v>11.2</v>
      </c>
      <c r="M119" s="121">
        <v>11.4</v>
      </c>
      <c r="N119" s="121">
        <v>11.6</v>
      </c>
      <c r="O119" s="121">
        <v>11.9</v>
      </c>
      <c r="P119" s="121">
        <v>12.1</v>
      </c>
      <c r="Q119" s="121">
        <v>12.3</v>
      </c>
      <c r="R119" s="121">
        <v>12.5</v>
      </c>
      <c r="S119" s="121">
        <v>12.7</v>
      </c>
      <c r="T119" s="121">
        <v>12.9</v>
      </c>
      <c r="U119" s="121">
        <v>13.1</v>
      </c>
      <c r="V119" s="121">
        <v>13.2</v>
      </c>
      <c r="W119" s="121">
        <v>13.3</v>
      </c>
      <c r="X119" s="121">
        <v>13.4</v>
      </c>
      <c r="Y119" s="121">
        <v>13.5</v>
      </c>
      <c r="Z119" s="121">
        <v>13.6</v>
      </c>
      <c r="AA119" s="121">
        <v>13.7</v>
      </c>
      <c r="AB119" s="121">
        <v>13.7</v>
      </c>
      <c r="AC119" s="121">
        <v>13.8</v>
      </c>
      <c r="AD119" s="121">
        <v>13.8</v>
      </c>
      <c r="AE119" s="121">
        <v>13.9</v>
      </c>
      <c r="AF119" s="121">
        <v>13.9</v>
      </c>
      <c r="AG119" s="121">
        <v>14</v>
      </c>
      <c r="AH119" s="121">
        <v>14</v>
      </c>
      <c r="AI119" s="121">
        <v>14</v>
      </c>
      <c r="AJ119" s="121">
        <v>14.1</v>
      </c>
      <c r="AK119" s="110">
        <v>0.01</v>
      </c>
    </row>
    <row r="120" spans="1:37" ht="15" hidden="1" customHeight="1" x14ac:dyDescent="0.45">
      <c r="A120" s="28" t="s">
        <v>963</v>
      </c>
      <c r="B120" s="108" t="s">
        <v>872</v>
      </c>
      <c r="C120" s="121">
        <v>0</v>
      </c>
      <c r="D120" s="121">
        <v>11.5</v>
      </c>
      <c r="E120" s="121">
        <v>11.5</v>
      </c>
      <c r="F120" s="121">
        <v>11.5</v>
      </c>
      <c r="G120" s="121">
        <v>11.5</v>
      </c>
      <c r="H120" s="121">
        <v>11.5</v>
      </c>
      <c r="I120" s="121">
        <v>11.5</v>
      </c>
      <c r="J120" s="121">
        <v>11.5</v>
      </c>
      <c r="K120" s="121">
        <v>11.5</v>
      </c>
      <c r="L120" s="121">
        <v>11.5</v>
      </c>
      <c r="M120" s="121">
        <v>11.5</v>
      </c>
      <c r="N120" s="121">
        <v>11.5</v>
      </c>
      <c r="O120" s="121">
        <v>11.5</v>
      </c>
      <c r="P120" s="121">
        <v>11.5</v>
      </c>
      <c r="Q120" s="121">
        <v>11.5</v>
      </c>
      <c r="R120" s="121">
        <v>11.5</v>
      </c>
      <c r="S120" s="121">
        <v>11.5</v>
      </c>
      <c r="T120" s="121">
        <v>11.5</v>
      </c>
      <c r="U120" s="121">
        <v>11.5</v>
      </c>
      <c r="V120" s="121">
        <v>11.5</v>
      </c>
      <c r="W120" s="121">
        <v>11.5</v>
      </c>
      <c r="X120" s="121">
        <v>11.5</v>
      </c>
      <c r="Y120" s="121">
        <v>11.5</v>
      </c>
      <c r="Z120" s="121">
        <v>11.5</v>
      </c>
      <c r="AA120" s="121">
        <v>11.5</v>
      </c>
      <c r="AB120" s="121">
        <v>11.5</v>
      </c>
      <c r="AC120" s="121">
        <v>11.5</v>
      </c>
      <c r="AD120" s="121">
        <v>11.5</v>
      </c>
      <c r="AE120" s="121">
        <v>11.5</v>
      </c>
      <c r="AF120" s="121">
        <v>11.5</v>
      </c>
      <c r="AG120" s="121">
        <v>11.5</v>
      </c>
      <c r="AH120" s="121">
        <v>11.5</v>
      </c>
      <c r="AI120" s="121">
        <v>11.5</v>
      </c>
      <c r="AJ120" s="121">
        <v>11.5</v>
      </c>
      <c r="AK120" s="110">
        <v>0</v>
      </c>
    </row>
    <row r="121" spans="1:37" ht="15" hidden="1" customHeight="1" x14ac:dyDescent="0.45">
      <c r="A121" s="28" t="s">
        <v>964</v>
      </c>
      <c r="B121" s="108" t="s">
        <v>965</v>
      </c>
      <c r="C121" s="121">
        <v>7.8</v>
      </c>
      <c r="D121" s="121">
        <v>7.9</v>
      </c>
      <c r="E121" s="121">
        <v>8</v>
      </c>
      <c r="F121" s="121">
        <v>8.1</v>
      </c>
      <c r="G121" s="121">
        <v>8.1999999999999993</v>
      </c>
      <c r="H121" s="121">
        <v>8.3000000000000007</v>
      </c>
      <c r="I121" s="121">
        <v>8.4</v>
      </c>
      <c r="J121" s="121">
        <v>8.6</v>
      </c>
      <c r="K121" s="121">
        <v>8.6999999999999993</v>
      </c>
      <c r="L121" s="121">
        <v>8.8000000000000007</v>
      </c>
      <c r="M121" s="121">
        <v>9</v>
      </c>
      <c r="N121" s="121">
        <v>9.1999999999999993</v>
      </c>
      <c r="O121" s="121">
        <v>9.4</v>
      </c>
      <c r="P121" s="121">
        <v>9.6</v>
      </c>
      <c r="Q121" s="121">
        <v>9.6999999999999993</v>
      </c>
      <c r="R121" s="121">
        <v>9.9</v>
      </c>
      <c r="S121" s="121">
        <v>10.1</v>
      </c>
      <c r="T121" s="121">
        <v>10.3</v>
      </c>
      <c r="U121" s="121">
        <v>10.5</v>
      </c>
      <c r="V121" s="121">
        <v>10.6</v>
      </c>
      <c r="W121" s="121">
        <v>10.7</v>
      </c>
      <c r="X121" s="121">
        <v>10.8</v>
      </c>
      <c r="Y121" s="121">
        <v>10.9</v>
      </c>
      <c r="Z121" s="121">
        <v>11</v>
      </c>
      <c r="AA121" s="121">
        <v>11.1</v>
      </c>
      <c r="AB121" s="121">
        <v>11.2</v>
      </c>
      <c r="AC121" s="121">
        <v>11.3</v>
      </c>
      <c r="AD121" s="121">
        <v>11.3</v>
      </c>
      <c r="AE121" s="121">
        <v>11.4</v>
      </c>
      <c r="AF121" s="121">
        <v>11.4</v>
      </c>
      <c r="AG121" s="121">
        <v>11.5</v>
      </c>
      <c r="AH121" s="121">
        <v>11.5</v>
      </c>
      <c r="AI121" s="121">
        <v>11.6</v>
      </c>
      <c r="AJ121" s="121">
        <v>11.6</v>
      </c>
      <c r="AK121" s="110">
        <v>1.2E-2</v>
      </c>
    </row>
    <row r="122" spans="1:37" ht="15" hidden="1" customHeight="1" x14ac:dyDescent="0.35">
      <c r="B122" s="107" t="s">
        <v>887</v>
      </c>
    </row>
    <row r="123" spans="1:37" ht="15" hidden="1" customHeight="1" x14ac:dyDescent="0.45">
      <c r="A123" s="28" t="s">
        <v>966</v>
      </c>
      <c r="B123" s="108" t="s">
        <v>856</v>
      </c>
      <c r="C123" s="121">
        <v>6.2</v>
      </c>
      <c r="D123" s="121">
        <v>6.2</v>
      </c>
      <c r="E123" s="121">
        <v>6.3</v>
      </c>
      <c r="F123" s="121">
        <v>6.4</v>
      </c>
      <c r="G123" s="121">
        <v>6.5</v>
      </c>
      <c r="H123" s="121">
        <v>6.6</v>
      </c>
      <c r="I123" s="121">
        <v>6.7</v>
      </c>
      <c r="J123" s="121">
        <v>6.7</v>
      </c>
      <c r="K123" s="121">
        <v>6.8</v>
      </c>
      <c r="L123" s="121">
        <v>7</v>
      </c>
      <c r="M123" s="121">
        <v>7.1</v>
      </c>
      <c r="N123" s="121">
        <v>7.2</v>
      </c>
      <c r="O123" s="121">
        <v>7.3</v>
      </c>
      <c r="P123" s="121">
        <v>7.5</v>
      </c>
      <c r="Q123" s="121">
        <v>7.6</v>
      </c>
      <c r="R123" s="121">
        <v>7.7</v>
      </c>
      <c r="S123" s="121">
        <v>7.8</v>
      </c>
      <c r="T123" s="121">
        <v>7.9</v>
      </c>
      <c r="U123" s="121">
        <v>8</v>
      </c>
      <c r="V123" s="121">
        <v>8.1</v>
      </c>
      <c r="W123" s="121">
        <v>8.1999999999999993</v>
      </c>
      <c r="X123" s="121">
        <v>8.1999999999999993</v>
      </c>
      <c r="Y123" s="121">
        <v>8.3000000000000007</v>
      </c>
      <c r="Z123" s="121">
        <v>8.3000000000000007</v>
      </c>
      <c r="AA123" s="121">
        <v>8.4</v>
      </c>
      <c r="AB123" s="121">
        <v>8.4</v>
      </c>
      <c r="AC123" s="121">
        <v>8.4</v>
      </c>
      <c r="AD123" s="121">
        <v>8.5</v>
      </c>
      <c r="AE123" s="121">
        <v>8.5</v>
      </c>
      <c r="AF123" s="121">
        <v>8.5</v>
      </c>
      <c r="AG123" s="121">
        <v>8.5</v>
      </c>
      <c r="AH123" s="121">
        <v>8.5</v>
      </c>
      <c r="AI123" s="121">
        <v>8.5</v>
      </c>
      <c r="AJ123" s="121">
        <v>8.6</v>
      </c>
      <c r="AK123" s="110">
        <v>0.01</v>
      </c>
    </row>
    <row r="124" spans="1:37" ht="15" hidden="1" customHeight="1" x14ac:dyDescent="0.45">
      <c r="A124" s="28" t="s">
        <v>967</v>
      </c>
      <c r="B124" s="108" t="s">
        <v>858</v>
      </c>
      <c r="C124" s="121">
        <v>5.3</v>
      </c>
      <c r="D124" s="121">
        <v>5.4</v>
      </c>
      <c r="E124" s="121">
        <v>5.4</v>
      </c>
      <c r="F124" s="121">
        <v>5.4</v>
      </c>
      <c r="G124" s="121">
        <v>5.5</v>
      </c>
      <c r="H124" s="121">
        <v>5.5</v>
      </c>
      <c r="I124" s="121">
        <v>5.6</v>
      </c>
      <c r="J124" s="121">
        <v>5.6</v>
      </c>
      <c r="K124" s="121">
        <v>5.7</v>
      </c>
      <c r="L124" s="121">
        <v>5.8</v>
      </c>
      <c r="M124" s="121">
        <v>5.9</v>
      </c>
      <c r="N124" s="121">
        <v>6</v>
      </c>
      <c r="O124" s="121">
        <v>6.1</v>
      </c>
      <c r="P124" s="121">
        <v>6.2</v>
      </c>
      <c r="Q124" s="121">
        <v>6.3</v>
      </c>
      <c r="R124" s="121">
        <v>6.4</v>
      </c>
      <c r="S124" s="121">
        <v>6.5</v>
      </c>
      <c r="T124" s="121">
        <v>6.6</v>
      </c>
      <c r="U124" s="121">
        <v>6.7</v>
      </c>
      <c r="V124" s="121">
        <v>6.8</v>
      </c>
      <c r="W124" s="121">
        <v>6.9</v>
      </c>
      <c r="X124" s="121">
        <v>7</v>
      </c>
      <c r="Y124" s="121">
        <v>7.1</v>
      </c>
      <c r="Z124" s="121">
        <v>7.1</v>
      </c>
      <c r="AA124" s="121">
        <v>7.2</v>
      </c>
      <c r="AB124" s="121">
        <v>7.3</v>
      </c>
      <c r="AC124" s="121">
        <v>7.3</v>
      </c>
      <c r="AD124" s="121">
        <v>7.4</v>
      </c>
      <c r="AE124" s="121">
        <v>7.4</v>
      </c>
      <c r="AF124" s="121">
        <v>7.4</v>
      </c>
      <c r="AG124" s="121">
        <v>7.4</v>
      </c>
      <c r="AH124" s="121">
        <v>7.5</v>
      </c>
      <c r="AI124" s="121">
        <v>7.5</v>
      </c>
      <c r="AJ124" s="121">
        <v>7.5</v>
      </c>
      <c r="AK124" s="110">
        <v>1.0999999999999999E-2</v>
      </c>
    </row>
    <row r="125" spans="1:37" ht="15" hidden="1" customHeight="1" x14ac:dyDescent="0.45">
      <c r="A125" s="28" t="s">
        <v>968</v>
      </c>
      <c r="B125" s="108" t="s">
        <v>860</v>
      </c>
      <c r="C125" s="121">
        <v>5.6</v>
      </c>
      <c r="D125" s="121">
        <v>5.7</v>
      </c>
      <c r="E125" s="121">
        <v>5.9</v>
      </c>
      <c r="F125" s="121">
        <v>5.9</v>
      </c>
      <c r="G125" s="121">
        <v>6</v>
      </c>
      <c r="H125" s="121">
        <v>6.1</v>
      </c>
      <c r="I125" s="121">
        <v>6.2</v>
      </c>
      <c r="J125" s="121">
        <v>6.3</v>
      </c>
      <c r="K125" s="121">
        <v>6.4</v>
      </c>
      <c r="L125" s="121">
        <v>6.5</v>
      </c>
      <c r="M125" s="121">
        <v>6.6</v>
      </c>
      <c r="N125" s="121">
        <v>6.7</v>
      </c>
      <c r="O125" s="121">
        <v>6.8</v>
      </c>
      <c r="P125" s="121">
        <v>6.9</v>
      </c>
      <c r="Q125" s="121">
        <v>7.1</v>
      </c>
      <c r="R125" s="121">
        <v>7.2</v>
      </c>
      <c r="S125" s="121">
        <v>7.3</v>
      </c>
      <c r="T125" s="121">
        <v>7.3</v>
      </c>
      <c r="U125" s="121">
        <v>7.4</v>
      </c>
      <c r="V125" s="121">
        <v>7.5</v>
      </c>
      <c r="W125" s="121">
        <v>7.5</v>
      </c>
      <c r="X125" s="121">
        <v>7.5</v>
      </c>
      <c r="Y125" s="121">
        <v>7.6</v>
      </c>
      <c r="Z125" s="121">
        <v>7.6</v>
      </c>
      <c r="AA125" s="121">
        <v>7.6</v>
      </c>
      <c r="AB125" s="121">
        <v>7.6</v>
      </c>
      <c r="AC125" s="121">
        <v>7.6</v>
      </c>
      <c r="AD125" s="121">
        <v>7.6</v>
      </c>
      <c r="AE125" s="121">
        <v>7.6</v>
      </c>
      <c r="AF125" s="121">
        <v>7.6</v>
      </c>
      <c r="AG125" s="121">
        <v>7.6</v>
      </c>
      <c r="AH125" s="121">
        <v>7.6</v>
      </c>
      <c r="AI125" s="121">
        <v>7.6</v>
      </c>
      <c r="AJ125" s="121">
        <v>7.6</v>
      </c>
      <c r="AK125" s="110">
        <v>8.9999999999999993E-3</v>
      </c>
    </row>
    <row r="126" spans="1:37" ht="15" hidden="1" customHeight="1" x14ac:dyDescent="0.45">
      <c r="A126" s="28" t="s">
        <v>969</v>
      </c>
      <c r="B126" s="108" t="s">
        <v>862</v>
      </c>
      <c r="C126" s="121">
        <v>5.9</v>
      </c>
      <c r="D126" s="121">
        <v>6</v>
      </c>
      <c r="E126" s="121">
        <v>6.1</v>
      </c>
      <c r="F126" s="121">
        <v>6.1</v>
      </c>
      <c r="G126" s="121">
        <v>6.2</v>
      </c>
      <c r="H126" s="121">
        <v>6.3</v>
      </c>
      <c r="I126" s="121">
        <v>6.4</v>
      </c>
      <c r="J126" s="121">
        <v>6.5</v>
      </c>
      <c r="K126" s="121">
        <v>6.6</v>
      </c>
      <c r="L126" s="121">
        <v>6.7</v>
      </c>
      <c r="M126" s="121">
        <v>6.8</v>
      </c>
      <c r="N126" s="121">
        <v>7</v>
      </c>
      <c r="O126" s="121">
        <v>7.1</v>
      </c>
      <c r="P126" s="121">
        <v>7.3</v>
      </c>
      <c r="Q126" s="121">
        <v>7.4</v>
      </c>
      <c r="R126" s="121">
        <v>7.6</v>
      </c>
      <c r="S126" s="121">
        <v>7.7</v>
      </c>
      <c r="T126" s="121">
        <v>7.8</v>
      </c>
      <c r="U126" s="121">
        <v>7.9</v>
      </c>
      <c r="V126" s="121">
        <v>8</v>
      </c>
      <c r="W126" s="121">
        <v>8.1</v>
      </c>
      <c r="X126" s="121">
        <v>8.1</v>
      </c>
      <c r="Y126" s="121">
        <v>8.1999999999999993</v>
      </c>
      <c r="Z126" s="121">
        <v>8.1999999999999993</v>
      </c>
      <c r="AA126" s="121">
        <v>8.1999999999999993</v>
      </c>
      <c r="AB126" s="121">
        <v>8.3000000000000007</v>
      </c>
      <c r="AC126" s="121">
        <v>8.3000000000000007</v>
      </c>
      <c r="AD126" s="121">
        <v>8.3000000000000007</v>
      </c>
      <c r="AE126" s="121">
        <v>8.3000000000000007</v>
      </c>
      <c r="AF126" s="121">
        <v>8.3000000000000007</v>
      </c>
      <c r="AG126" s="121">
        <v>8.3000000000000007</v>
      </c>
      <c r="AH126" s="121">
        <v>8.4</v>
      </c>
      <c r="AI126" s="121">
        <v>8.4</v>
      </c>
      <c r="AJ126" s="121">
        <v>8.4</v>
      </c>
      <c r="AK126" s="110">
        <v>0.01</v>
      </c>
    </row>
    <row r="127" spans="1:37" ht="15" hidden="1" customHeight="1" x14ac:dyDescent="0.45">
      <c r="A127" s="28" t="s">
        <v>970</v>
      </c>
      <c r="B127" s="108" t="s">
        <v>864</v>
      </c>
      <c r="C127" s="121">
        <v>0</v>
      </c>
      <c r="D127" s="121">
        <v>0</v>
      </c>
      <c r="E127" s="121">
        <v>0</v>
      </c>
      <c r="F127" s="121">
        <v>0</v>
      </c>
      <c r="G127" s="121">
        <v>0</v>
      </c>
      <c r="H127" s="121">
        <v>0</v>
      </c>
      <c r="I127" s="121">
        <v>0</v>
      </c>
      <c r="J127" s="121">
        <v>0</v>
      </c>
      <c r="K127" s="121">
        <v>0</v>
      </c>
      <c r="L127" s="121">
        <v>0</v>
      </c>
      <c r="M127" s="121">
        <v>0</v>
      </c>
      <c r="N127" s="121">
        <v>0</v>
      </c>
      <c r="O127" s="121">
        <v>0</v>
      </c>
      <c r="P127" s="121">
        <v>0</v>
      </c>
      <c r="Q127" s="121">
        <v>0</v>
      </c>
      <c r="R127" s="121">
        <v>0</v>
      </c>
      <c r="S127" s="121">
        <v>0</v>
      </c>
      <c r="T127" s="121">
        <v>0</v>
      </c>
      <c r="U127" s="121">
        <v>0</v>
      </c>
      <c r="V127" s="121">
        <v>0</v>
      </c>
      <c r="W127" s="121">
        <v>0</v>
      </c>
      <c r="X127" s="121">
        <v>0</v>
      </c>
      <c r="Y127" s="121">
        <v>0</v>
      </c>
      <c r="Z127" s="121">
        <v>0</v>
      </c>
      <c r="AA127" s="121">
        <v>0</v>
      </c>
      <c r="AB127" s="121">
        <v>0</v>
      </c>
      <c r="AC127" s="121">
        <v>0</v>
      </c>
      <c r="AD127" s="121">
        <v>0</v>
      </c>
      <c r="AE127" s="121">
        <v>0</v>
      </c>
      <c r="AF127" s="121">
        <v>0</v>
      </c>
      <c r="AG127" s="121">
        <v>0</v>
      </c>
      <c r="AH127" s="121">
        <v>0</v>
      </c>
      <c r="AI127" s="121">
        <v>0</v>
      </c>
      <c r="AJ127" s="121">
        <v>0</v>
      </c>
      <c r="AK127" s="116" t="s">
        <v>779</v>
      </c>
    </row>
    <row r="128" spans="1:37" ht="15" hidden="1" customHeight="1" x14ac:dyDescent="0.45">
      <c r="A128" s="28" t="s">
        <v>971</v>
      </c>
      <c r="B128" s="108" t="s">
        <v>866</v>
      </c>
      <c r="C128" s="121">
        <v>0</v>
      </c>
      <c r="D128" s="121">
        <v>7.9</v>
      </c>
      <c r="E128" s="121">
        <v>9.6</v>
      </c>
      <c r="F128" s="121">
        <v>10.3</v>
      </c>
      <c r="G128" s="121">
        <v>10.7</v>
      </c>
      <c r="H128" s="121">
        <v>11</v>
      </c>
      <c r="I128" s="121">
        <v>11.2</v>
      </c>
      <c r="J128" s="121">
        <v>11.4</v>
      </c>
      <c r="K128" s="121">
        <v>11.6</v>
      </c>
      <c r="L128" s="121">
        <v>11.8</v>
      </c>
      <c r="M128" s="121">
        <v>12</v>
      </c>
      <c r="N128" s="121">
        <v>12.2</v>
      </c>
      <c r="O128" s="121">
        <v>12.4</v>
      </c>
      <c r="P128" s="121">
        <v>12.6</v>
      </c>
      <c r="Q128" s="121">
        <v>12.8</v>
      </c>
      <c r="R128" s="121">
        <v>13</v>
      </c>
      <c r="S128" s="121">
        <v>13.1</v>
      </c>
      <c r="T128" s="121">
        <v>13.3</v>
      </c>
      <c r="U128" s="121">
        <v>13.5</v>
      </c>
      <c r="V128" s="121">
        <v>13.6</v>
      </c>
      <c r="W128" s="121">
        <v>13.7</v>
      </c>
      <c r="X128" s="121">
        <v>13.8</v>
      </c>
      <c r="Y128" s="121">
        <v>14</v>
      </c>
      <c r="Z128" s="121">
        <v>14</v>
      </c>
      <c r="AA128" s="121">
        <v>14.1</v>
      </c>
      <c r="AB128" s="121">
        <v>14.1</v>
      </c>
      <c r="AC128" s="121">
        <v>14.2</v>
      </c>
      <c r="AD128" s="121">
        <v>14.2</v>
      </c>
      <c r="AE128" s="121">
        <v>14.3</v>
      </c>
      <c r="AF128" s="121">
        <v>14.3</v>
      </c>
      <c r="AG128" s="121">
        <v>14.3</v>
      </c>
      <c r="AH128" s="121">
        <v>14.3</v>
      </c>
      <c r="AI128" s="121">
        <v>14.4</v>
      </c>
      <c r="AJ128" s="121">
        <v>14.4</v>
      </c>
      <c r="AK128" s="110">
        <v>1.9E-2</v>
      </c>
    </row>
    <row r="129" spans="1:37" ht="15" hidden="1" customHeight="1" x14ac:dyDescent="0.45">
      <c r="A129" s="28" t="s">
        <v>972</v>
      </c>
      <c r="B129" s="108" t="s">
        <v>868</v>
      </c>
      <c r="C129" s="121">
        <v>0</v>
      </c>
      <c r="D129" s="121">
        <v>1.4</v>
      </c>
      <c r="E129" s="121">
        <v>2.5</v>
      </c>
      <c r="F129" s="121">
        <v>3.4</v>
      </c>
      <c r="G129" s="121">
        <v>4.0999999999999996</v>
      </c>
      <c r="H129" s="121">
        <v>4.7</v>
      </c>
      <c r="I129" s="121">
        <v>5.2</v>
      </c>
      <c r="J129" s="121">
        <v>5.7</v>
      </c>
      <c r="K129" s="121">
        <v>6.2</v>
      </c>
      <c r="L129" s="121">
        <v>6.6</v>
      </c>
      <c r="M129" s="121">
        <v>7.1</v>
      </c>
      <c r="N129" s="121">
        <v>7.6</v>
      </c>
      <c r="O129" s="121">
        <v>8</v>
      </c>
      <c r="P129" s="121">
        <v>8.5</v>
      </c>
      <c r="Q129" s="121">
        <v>9</v>
      </c>
      <c r="R129" s="121">
        <v>9.5</v>
      </c>
      <c r="S129" s="121">
        <v>10</v>
      </c>
      <c r="T129" s="121">
        <v>10.4</v>
      </c>
      <c r="U129" s="121">
        <v>10.7</v>
      </c>
      <c r="V129" s="121">
        <v>11</v>
      </c>
      <c r="W129" s="121">
        <v>11.3</v>
      </c>
      <c r="X129" s="121">
        <v>11.6</v>
      </c>
      <c r="Y129" s="121">
        <v>11.9</v>
      </c>
      <c r="Z129" s="121">
        <v>11.9</v>
      </c>
      <c r="AA129" s="121">
        <v>12</v>
      </c>
      <c r="AB129" s="121">
        <v>12.2</v>
      </c>
      <c r="AC129" s="121">
        <v>12.3</v>
      </c>
      <c r="AD129" s="121">
        <v>12.4</v>
      </c>
      <c r="AE129" s="121">
        <v>12.4</v>
      </c>
      <c r="AF129" s="121">
        <v>12.5</v>
      </c>
      <c r="AG129" s="121">
        <v>12.6</v>
      </c>
      <c r="AH129" s="121">
        <v>12.7</v>
      </c>
      <c r="AI129" s="121">
        <v>12.7</v>
      </c>
      <c r="AJ129" s="121">
        <v>12.8</v>
      </c>
      <c r="AK129" s="110">
        <v>7.1999999999999995E-2</v>
      </c>
    </row>
    <row r="130" spans="1:37" ht="15" hidden="1" customHeight="1" x14ac:dyDescent="0.45">
      <c r="A130" s="28" t="s">
        <v>973</v>
      </c>
      <c r="B130" s="108" t="s">
        <v>870</v>
      </c>
      <c r="C130" s="121">
        <v>0</v>
      </c>
      <c r="D130" s="121">
        <v>1.4</v>
      </c>
      <c r="E130" s="121">
        <v>2.5</v>
      </c>
      <c r="F130" s="121">
        <v>3.3</v>
      </c>
      <c r="G130" s="121">
        <v>3.9</v>
      </c>
      <c r="H130" s="121">
        <v>4.4000000000000004</v>
      </c>
      <c r="I130" s="121">
        <v>4.9000000000000004</v>
      </c>
      <c r="J130" s="121">
        <v>5.3</v>
      </c>
      <c r="K130" s="121">
        <v>5.7</v>
      </c>
      <c r="L130" s="121">
        <v>6.1</v>
      </c>
      <c r="M130" s="121">
        <v>6.5</v>
      </c>
      <c r="N130" s="121">
        <v>6.9</v>
      </c>
      <c r="O130" s="121">
        <v>7.3</v>
      </c>
      <c r="P130" s="121">
        <v>7.7</v>
      </c>
      <c r="Q130" s="121">
        <v>8.1</v>
      </c>
      <c r="R130" s="121">
        <v>8.5</v>
      </c>
      <c r="S130" s="121">
        <v>8.9</v>
      </c>
      <c r="T130" s="121">
        <v>9.1999999999999993</v>
      </c>
      <c r="U130" s="121">
        <v>9.5</v>
      </c>
      <c r="V130" s="121">
        <v>9.6999999999999993</v>
      </c>
      <c r="W130" s="121">
        <v>9.9</v>
      </c>
      <c r="X130" s="121">
        <v>10.199999999999999</v>
      </c>
      <c r="Y130" s="121">
        <v>10.4</v>
      </c>
      <c r="Z130" s="121">
        <v>10.4</v>
      </c>
      <c r="AA130" s="121">
        <v>10.5</v>
      </c>
      <c r="AB130" s="121">
        <v>10.6</v>
      </c>
      <c r="AC130" s="121">
        <v>10.7</v>
      </c>
      <c r="AD130" s="121">
        <v>10.7</v>
      </c>
      <c r="AE130" s="121">
        <v>10.8</v>
      </c>
      <c r="AF130" s="121">
        <v>10.9</v>
      </c>
      <c r="AG130" s="121">
        <v>10.9</v>
      </c>
      <c r="AH130" s="121">
        <v>11</v>
      </c>
      <c r="AI130" s="121">
        <v>11</v>
      </c>
      <c r="AJ130" s="121">
        <v>11.1</v>
      </c>
      <c r="AK130" s="110">
        <v>6.8000000000000005E-2</v>
      </c>
    </row>
    <row r="131" spans="1:37" ht="15" hidden="1" customHeight="1" x14ac:dyDescent="0.45">
      <c r="A131" s="28" t="s">
        <v>974</v>
      </c>
      <c r="B131" s="108" t="s">
        <v>872</v>
      </c>
      <c r="C131" s="121">
        <v>0</v>
      </c>
      <c r="D131" s="121">
        <v>7.9</v>
      </c>
      <c r="E131" s="121">
        <v>8</v>
      </c>
      <c r="F131" s="121">
        <v>8</v>
      </c>
      <c r="G131" s="121">
        <v>8</v>
      </c>
      <c r="H131" s="121">
        <v>8</v>
      </c>
      <c r="I131" s="121">
        <v>8</v>
      </c>
      <c r="J131" s="121">
        <v>8</v>
      </c>
      <c r="K131" s="121">
        <v>8</v>
      </c>
      <c r="L131" s="121">
        <v>8</v>
      </c>
      <c r="M131" s="121">
        <v>8</v>
      </c>
      <c r="N131" s="121">
        <v>8</v>
      </c>
      <c r="O131" s="121">
        <v>8.1</v>
      </c>
      <c r="P131" s="121">
        <v>8.1</v>
      </c>
      <c r="Q131" s="121">
        <v>8.1</v>
      </c>
      <c r="R131" s="121">
        <v>8.1</v>
      </c>
      <c r="S131" s="121">
        <v>8.1</v>
      </c>
      <c r="T131" s="121">
        <v>8.1</v>
      </c>
      <c r="U131" s="121">
        <v>8.1</v>
      </c>
      <c r="V131" s="121">
        <v>8.1</v>
      </c>
      <c r="W131" s="121">
        <v>8.1</v>
      </c>
      <c r="X131" s="121">
        <v>8.1</v>
      </c>
      <c r="Y131" s="121">
        <v>8.1</v>
      </c>
      <c r="Z131" s="121">
        <v>8.1</v>
      </c>
      <c r="AA131" s="121">
        <v>8.1</v>
      </c>
      <c r="AB131" s="121">
        <v>8.1</v>
      </c>
      <c r="AC131" s="121">
        <v>8.1</v>
      </c>
      <c r="AD131" s="121">
        <v>8.1</v>
      </c>
      <c r="AE131" s="121">
        <v>8.1</v>
      </c>
      <c r="AF131" s="121">
        <v>8.1</v>
      </c>
      <c r="AG131" s="121">
        <v>8.1</v>
      </c>
      <c r="AH131" s="121">
        <v>8.1</v>
      </c>
      <c r="AI131" s="121">
        <v>8.1</v>
      </c>
      <c r="AJ131" s="121">
        <v>8.1</v>
      </c>
      <c r="AK131" s="110">
        <v>1E-3</v>
      </c>
    </row>
    <row r="132" spans="1:37" ht="15" hidden="1" customHeight="1" x14ac:dyDescent="0.45">
      <c r="A132" s="28" t="s">
        <v>975</v>
      </c>
      <c r="B132" s="108" t="s">
        <v>976</v>
      </c>
      <c r="C132" s="121">
        <v>6.1</v>
      </c>
      <c r="D132" s="121">
        <v>6.2</v>
      </c>
      <c r="E132" s="121">
        <v>6.3</v>
      </c>
      <c r="F132" s="121">
        <v>6.4</v>
      </c>
      <c r="G132" s="121">
        <v>6.5</v>
      </c>
      <c r="H132" s="121">
        <v>6.6</v>
      </c>
      <c r="I132" s="121">
        <v>6.7</v>
      </c>
      <c r="J132" s="121">
        <v>6.7</v>
      </c>
      <c r="K132" s="121">
        <v>6.8</v>
      </c>
      <c r="L132" s="121">
        <v>7</v>
      </c>
      <c r="M132" s="121">
        <v>7.1</v>
      </c>
      <c r="N132" s="121">
        <v>7.2</v>
      </c>
      <c r="O132" s="121">
        <v>7.3</v>
      </c>
      <c r="P132" s="121">
        <v>7.5</v>
      </c>
      <c r="Q132" s="121">
        <v>7.6</v>
      </c>
      <c r="R132" s="121">
        <v>7.7</v>
      </c>
      <c r="S132" s="121">
        <v>7.8</v>
      </c>
      <c r="T132" s="121">
        <v>7.9</v>
      </c>
      <c r="U132" s="121">
        <v>8</v>
      </c>
      <c r="V132" s="121">
        <v>8.1</v>
      </c>
      <c r="W132" s="121">
        <v>8.1999999999999993</v>
      </c>
      <c r="X132" s="121">
        <v>8.1999999999999993</v>
      </c>
      <c r="Y132" s="121">
        <v>8.3000000000000007</v>
      </c>
      <c r="Z132" s="121">
        <v>8.3000000000000007</v>
      </c>
      <c r="AA132" s="121">
        <v>8.4</v>
      </c>
      <c r="AB132" s="121">
        <v>8.4</v>
      </c>
      <c r="AC132" s="121">
        <v>8.4</v>
      </c>
      <c r="AD132" s="121">
        <v>8.4</v>
      </c>
      <c r="AE132" s="121">
        <v>8.5</v>
      </c>
      <c r="AF132" s="121">
        <v>8.5</v>
      </c>
      <c r="AG132" s="121">
        <v>8.5</v>
      </c>
      <c r="AH132" s="121">
        <v>8.5</v>
      </c>
      <c r="AI132" s="121">
        <v>8.5</v>
      </c>
      <c r="AJ132" s="121">
        <v>8.5</v>
      </c>
      <c r="AK132" s="110">
        <v>0.01</v>
      </c>
    </row>
    <row r="133" spans="1:37" ht="15" customHeight="1" x14ac:dyDescent="0.35">
      <c r="A133" s="28" t="s">
        <v>977</v>
      </c>
      <c r="B133" s="107" t="s">
        <v>978</v>
      </c>
      <c r="C133" s="122">
        <v>7.1</v>
      </c>
      <c r="D133" s="122">
        <v>7.2</v>
      </c>
      <c r="E133" s="122">
        <v>7.3</v>
      </c>
      <c r="F133" s="122">
        <v>7.4</v>
      </c>
      <c r="G133" s="122">
        <v>7.5</v>
      </c>
      <c r="H133" s="122">
        <v>7.6</v>
      </c>
      <c r="I133" s="122">
        <v>7.8</v>
      </c>
      <c r="J133" s="122">
        <v>7.9</v>
      </c>
      <c r="K133" s="122">
        <v>8</v>
      </c>
      <c r="L133" s="122">
        <v>8.1</v>
      </c>
      <c r="M133" s="122">
        <v>8.3000000000000007</v>
      </c>
      <c r="N133" s="122">
        <v>8.5</v>
      </c>
      <c r="O133" s="122">
        <v>8.6</v>
      </c>
      <c r="P133" s="122">
        <v>8.8000000000000007</v>
      </c>
      <c r="Q133" s="122">
        <v>9</v>
      </c>
      <c r="R133" s="122">
        <v>9.1</v>
      </c>
      <c r="S133" s="122">
        <v>9.3000000000000007</v>
      </c>
      <c r="T133" s="122">
        <v>9.4</v>
      </c>
      <c r="U133" s="122">
        <v>9.6</v>
      </c>
      <c r="V133" s="122">
        <v>9.6999999999999993</v>
      </c>
      <c r="W133" s="122">
        <v>9.8000000000000007</v>
      </c>
      <c r="X133" s="122">
        <v>9.9</v>
      </c>
      <c r="Y133" s="122">
        <v>10</v>
      </c>
      <c r="Z133" s="122">
        <v>10.1</v>
      </c>
      <c r="AA133" s="122">
        <v>10.1</v>
      </c>
      <c r="AB133" s="122">
        <v>10.199999999999999</v>
      </c>
      <c r="AC133" s="122">
        <v>10.199999999999999</v>
      </c>
      <c r="AD133" s="122">
        <v>10.3</v>
      </c>
      <c r="AE133" s="122">
        <v>10.3</v>
      </c>
      <c r="AF133" s="122">
        <v>10.4</v>
      </c>
      <c r="AG133" s="122">
        <v>10.4</v>
      </c>
      <c r="AH133" s="122">
        <v>10.5</v>
      </c>
      <c r="AI133" s="122">
        <v>10.5</v>
      </c>
      <c r="AJ133" s="122">
        <v>10.5</v>
      </c>
      <c r="AK133" s="112">
        <v>1.2E-2</v>
      </c>
    </row>
    <row r="134" spans="1:37" ht="15.75" hidden="1" customHeight="1" x14ac:dyDescent="0.35"/>
    <row r="135" spans="1:37" ht="15" hidden="1" customHeight="1" x14ac:dyDescent="0.35">
      <c r="B135" s="107" t="s">
        <v>979</v>
      </c>
    </row>
    <row r="136" spans="1:37" ht="15" hidden="1" customHeight="1" x14ac:dyDescent="0.35">
      <c r="B136" s="107" t="s">
        <v>854</v>
      </c>
    </row>
    <row r="137" spans="1:37" ht="15" hidden="1" customHeight="1" x14ac:dyDescent="0.45">
      <c r="A137" s="28" t="s">
        <v>980</v>
      </c>
      <c r="B137" s="108" t="s">
        <v>856</v>
      </c>
      <c r="C137" s="123">
        <v>0.39</v>
      </c>
      <c r="D137" s="123">
        <v>0.4</v>
      </c>
      <c r="E137" s="123">
        <v>0.41</v>
      </c>
      <c r="F137" s="123">
        <v>0.43</v>
      </c>
      <c r="G137" s="123">
        <v>0.44</v>
      </c>
      <c r="H137" s="123">
        <v>0.45</v>
      </c>
      <c r="I137" s="123">
        <v>0.46</v>
      </c>
      <c r="J137" s="123">
        <v>0.47</v>
      </c>
      <c r="K137" s="123">
        <v>0.48</v>
      </c>
      <c r="L137" s="123">
        <v>0.49</v>
      </c>
      <c r="M137" s="123">
        <v>0.5</v>
      </c>
      <c r="N137" s="123">
        <v>0.51</v>
      </c>
      <c r="O137" s="123">
        <v>0.52</v>
      </c>
      <c r="P137" s="123">
        <v>0.53</v>
      </c>
      <c r="Q137" s="123">
        <v>0.54</v>
      </c>
      <c r="R137" s="123">
        <v>0.54</v>
      </c>
      <c r="S137" s="123">
        <v>0.55000000000000004</v>
      </c>
      <c r="T137" s="123">
        <v>0.56000000000000005</v>
      </c>
      <c r="U137" s="123">
        <v>0.56000000000000005</v>
      </c>
      <c r="V137" s="123">
        <v>0.56999999999999995</v>
      </c>
      <c r="W137" s="123">
        <v>0.56999999999999995</v>
      </c>
      <c r="X137" s="123">
        <v>0.57999999999999996</v>
      </c>
      <c r="Y137" s="123">
        <v>0.57999999999999996</v>
      </c>
      <c r="Z137" s="123">
        <v>0.57999999999999996</v>
      </c>
      <c r="AA137" s="123">
        <v>0.57999999999999996</v>
      </c>
      <c r="AB137" s="123">
        <v>0.57999999999999996</v>
      </c>
      <c r="AC137" s="123">
        <v>0.59</v>
      </c>
      <c r="AD137" s="123">
        <v>0.6</v>
      </c>
      <c r="AE137" s="123">
        <v>0.6</v>
      </c>
      <c r="AF137" s="123">
        <v>0.6</v>
      </c>
      <c r="AG137" s="123">
        <v>0.61</v>
      </c>
      <c r="AH137" s="123">
        <v>0.61</v>
      </c>
      <c r="AI137" s="123">
        <v>0.61</v>
      </c>
      <c r="AJ137" s="123">
        <v>0.61</v>
      </c>
      <c r="AK137" s="110">
        <v>1.2999999999999999E-2</v>
      </c>
    </row>
    <row r="138" spans="1:37" ht="15" hidden="1" customHeight="1" x14ac:dyDescent="0.45">
      <c r="A138" s="28" t="s">
        <v>981</v>
      </c>
      <c r="B138" s="108" t="s">
        <v>858</v>
      </c>
      <c r="C138" s="123">
        <v>0.18</v>
      </c>
      <c r="D138" s="123">
        <v>0.18</v>
      </c>
      <c r="E138" s="123">
        <v>0.18</v>
      </c>
      <c r="F138" s="123">
        <v>0.18</v>
      </c>
      <c r="G138" s="123">
        <v>0.19</v>
      </c>
      <c r="H138" s="123">
        <v>0.19</v>
      </c>
      <c r="I138" s="123">
        <v>0.19</v>
      </c>
      <c r="J138" s="123">
        <v>0.2</v>
      </c>
      <c r="K138" s="123">
        <v>0.2</v>
      </c>
      <c r="L138" s="123">
        <v>0.21</v>
      </c>
      <c r="M138" s="123">
        <v>0.21</v>
      </c>
      <c r="N138" s="123">
        <v>0.22</v>
      </c>
      <c r="O138" s="123">
        <v>0.22</v>
      </c>
      <c r="P138" s="123">
        <v>0.22</v>
      </c>
      <c r="Q138" s="123">
        <v>0.23</v>
      </c>
      <c r="R138" s="123">
        <v>0.23</v>
      </c>
      <c r="S138" s="123">
        <v>0.24</v>
      </c>
      <c r="T138" s="123">
        <v>0.24</v>
      </c>
      <c r="U138" s="123">
        <v>0.25</v>
      </c>
      <c r="V138" s="123">
        <v>0.25</v>
      </c>
      <c r="W138" s="123">
        <v>0.26</v>
      </c>
      <c r="X138" s="123">
        <v>0.26</v>
      </c>
      <c r="Y138" s="123">
        <v>0.26</v>
      </c>
      <c r="Z138" s="123">
        <v>0.27</v>
      </c>
      <c r="AA138" s="123">
        <v>0.27</v>
      </c>
      <c r="AB138" s="123">
        <v>0.28000000000000003</v>
      </c>
      <c r="AC138" s="123">
        <v>0.28999999999999998</v>
      </c>
      <c r="AD138" s="123">
        <v>0.28999999999999998</v>
      </c>
      <c r="AE138" s="123">
        <v>0.3</v>
      </c>
      <c r="AF138" s="123">
        <v>0.31</v>
      </c>
      <c r="AG138" s="123">
        <v>0.32</v>
      </c>
      <c r="AH138" s="123">
        <v>0.32</v>
      </c>
      <c r="AI138" s="123">
        <v>0.33</v>
      </c>
      <c r="AJ138" s="123">
        <v>0.34</v>
      </c>
      <c r="AK138" s="110">
        <v>0.02</v>
      </c>
    </row>
    <row r="139" spans="1:37" ht="15" hidden="1" customHeight="1" x14ac:dyDescent="0.45">
      <c r="A139" s="28" t="s">
        <v>982</v>
      </c>
      <c r="B139" s="108" t="s">
        <v>860</v>
      </c>
      <c r="C139" s="123">
        <v>0</v>
      </c>
      <c r="D139" s="123">
        <v>0</v>
      </c>
      <c r="E139" s="123">
        <v>0</v>
      </c>
      <c r="F139" s="123">
        <v>0</v>
      </c>
      <c r="G139" s="123">
        <v>0</v>
      </c>
      <c r="H139" s="123">
        <v>0</v>
      </c>
      <c r="I139" s="123">
        <v>0</v>
      </c>
      <c r="J139" s="123">
        <v>0</v>
      </c>
      <c r="K139" s="123">
        <v>0</v>
      </c>
      <c r="L139" s="123">
        <v>0</v>
      </c>
      <c r="M139" s="123">
        <v>0</v>
      </c>
      <c r="N139" s="123">
        <v>0</v>
      </c>
      <c r="O139" s="123">
        <v>0</v>
      </c>
      <c r="P139" s="123">
        <v>0</v>
      </c>
      <c r="Q139" s="123">
        <v>0</v>
      </c>
      <c r="R139" s="123">
        <v>0</v>
      </c>
      <c r="S139" s="123">
        <v>0</v>
      </c>
      <c r="T139" s="123">
        <v>0</v>
      </c>
      <c r="U139" s="123">
        <v>0</v>
      </c>
      <c r="V139" s="123">
        <v>0</v>
      </c>
      <c r="W139" s="123">
        <v>0</v>
      </c>
      <c r="X139" s="123">
        <v>0</v>
      </c>
      <c r="Y139" s="123">
        <v>0</v>
      </c>
      <c r="Z139" s="123">
        <v>0</v>
      </c>
      <c r="AA139" s="123">
        <v>0</v>
      </c>
      <c r="AB139" s="123">
        <v>0</v>
      </c>
      <c r="AC139" s="123">
        <v>0</v>
      </c>
      <c r="AD139" s="123">
        <v>0</v>
      </c>
      <c r="AE139" s="123">
        <v>0</v>
      </c>
      <c r="AF139" s="123">
        <v>0</v>
      </c>
      <c r="AG139" s="123">
        <v>0</v>
      </c>
      <c r="AH139" s="123">
        <v>0</v>
      </c>
      <c r="AI139" s="123">
        <v>0</v>
      </c>
      <c r="AJ139" s="123">
        <v>0</v>
      </c>
      <c r="AK139" s="110">
        <v>0.12</v>
      </c>
    </row>
    <row r="140" spans="1:37" ht="15" hidden="1" customHeight="1" x14ac:dyDescent="0.45">
      <c r="A140" s="28" t="s">
        <v>983</v>
      </c>
      <c r="B140" s="108" t="s">
        <v>862</v>
      </c>
      <c r="C140" s="123">
        <v>0</v>
      </c>
      <c r="D140" s="123">
        <v>0</v>
      </c>
      <c r="E140" s="123">
        <v>0</v>
      </c>
      <c r="F140" s="123">
        <v>0</v>
      </c>
      <c r="G140" s="123">
        <v>0</v>
      </c>
      <c r="H140" s="123">
        <v>0</v>
      </c>
      <c r="I140" s="123">
        <v>0</v>
      </c>
      <c r="J140" s="123">
        <v>0</v>
      </c>
      <c r="K140" s="123">
        <v>0</v>
      </c>
      <c r="L140" s="123">
        <v>0</v>
      </c>
      <c r="M140" s="123">
        <v>0</v>
      </c>
      <c r="N140" s="123">
        <v>0</v>
      </c>
      <c r="O140" s="123">
        <v>0</v>
      </c>
      <c r="P140" s="123">
        <v>0</v>
      </c>
      <c r="Q140" s="123">
        <v>0</v>
      </c>
      <c r="R140" s="123">
        <v>0</v>
      </c>
      <c r="S140" s="123">
        <v>0</v>
      </c>
      <c r="T140" s="123">
        <v>0</v>
      </c>
      <c r="U140" s="123">
        <v>0</v>
      </c>
      <c r="V140" s="123">
        <v>0</v>
      </c>
      <c r="W140" s="123">
        <v>0</v>
      </c>
      <c r="X140" s="123">
        <v>0</v>
      </c>
      <c r="Y140" s="123">
        <v>0</v>
      </c>
      <c r="Z140" s="123">
        <v>0</v>
      </c>
      <c r="AA140" s="123">
        <v>0</v>
      </c>
      <c r="AB140" s="123">
        <v>0</v>
      </c>
      <c r="AC140" s="123">
        <v>0</v>
      </c>
      <c r="AD140" s="123">
        <v>0</v>
      </c>
      <c r="AE140" s="123">
        <v>0</v>
      </c>
      <c r="AF140" s="123">
        <v>0</v>
      </c>
      <c r="AG140" s="123">
        <v>0</v>
      </c>
      <c r="AH140" s="123">
        <v>0</v>
      </c>
      <c r="AI140" s="123">
        <v>0</v>
      </c>
      <c r="AJ140" s="123">
        <v>0</v>
      </c>
      <c r="AK140" s="110">
        <v>0.16300000000000001</v>
      </c>
    </row>
    <row r="141" spans="1:37" ht="15" hidden="1" customHeight="1" x14ac:dyDescent="0.45">
      <c r="A141" s="28" t="s">
        <v>984</v>
      </c>
      <c r="B141" s="108" t="s">
        <v>864</v>
      </c>
      <c r="C141" s="123">
        <v>0.03</v>
      </c>
      <c r="D141" s="123">
        <v>0.03</v>
      </c>
      <c r="E141" s="123">
        <v>0.04</v>
      </c>
      <c r="F141" s="123">
        <v>0.04</v>
      </c>
      <c r="G141" s="123">
        <v>0.04</v>
      </c>
      <c r="H141" s="123">
        <v>0.05</v>
      </c>
      <c r="I141" s="123">
        <v>0.05</v>
      </c>
      <c r="J141" s="123">
        <v>0.06</v>
      </c>
      <c r="K141" s="123">
        <v>0.06</v>
      </c>
      <c r="L141" s="123">
        <v>0.06</v>
      </c>
      <c r="M141" s="123">
        <v>7.0000000000000007E-2</v>
      </c>
      <c r="N141" s="123">
        <v>7.0000000000000007E-2</v>
      </c>
      <c r="O141" s="123">
        <v>0.08</v>
      </c>
      <c r="P141" s="123">
        <v>0.08</v>
      </c>
      <c r="Q141" s="123">
        <v>0.09</v>
      </c>
      <c r="R141" s="123">
        <v>0.09</v>
      </c>
      <c r="S141" s="123">
        <v>0.1</v>
      </c>
      <c r="T141" s="123">
        <v>0.11</v>
      </c>
      <c r="U141" s="123">
        <v>0.11</v>
      </c>
      <c r="V141" s="123">
        <v>0.12</v>
      </c>
      <c r="W141" s="123">
        <v>0.13</v>
      </c>
      <c r="X141" s="123">
        <v>0.13</v>
      </c>
      <c r="Y141" s="123">
        <v>0.14000000000000001</v>
      </c>
      <c r="Z141" s="123">
        <v>0.15</v>
      </c>
      <c r="AA141" s="123">
        <v>0.16</v>
      </c>
      <c r="AB141" s="123">
        <v>0.17</v>
      </c>
      <c r="AC141" s="123">
        <v>0.18</v>
      </c>
      <c r="AD141" s="123">
        <v>0.18</v>
      </c>
      <c r="AE141" s="123">
        <v>0.19</v>
      </c>
      <c r="AF141" s="123">
        <v>0.2</v>
      </c>
      <c r="AG141" s="123">
        <v>0.21</v>
      </c>
      <c r="AH141" s="123">
        <v>0.22</v>
      </c>
      <c r="AI141" s="123">
        <v>0.23</v>
      </c>
      <c r="AJ141" s="123">
        <v>0.24</v>
      </c>
      <c r="AK141" s="110">
        <v>6.5000000000000002E-2</v>
      </c>
    </row>
    <row r="142" spans="1:37" ht="15" hidden="1" customHeight="1" x14ac:dyDescent="0.45">
      <c r="A142" s="28" t="s">
        <v>985</v>
      </c>
      <c r="B142" s="108" t="s">
        <v>866</v>
      </c>
      <c r="C142" s="123">
        <v>0</v>
      </c>
      <c r="D142" s="123">
        <v>0</v>
      </c>
      <c r="E142" s="123">
        <v>0</v>
      </c>
      <c r="F142" s="123">
        <v>0</v>
      </c>
      <c r="G142" s="123">
        <v>0</v>
      </c>
      <c r="H142" s="123">
        <v>0</v>
      </c>
      <c r="I142" s="123">
        <v>0</v>
      </c>
      <c r="J142" s="123">
        <v>0</v>
      </c>
      <c r="K142" s="123">
        <v>0</v>
      </c>
      <c r="L142" s="123">
        <v>0</v>
      </c>
      <c r="M142" s="123">
        <v>0</v>
      </c>
      <c r="N142" s="123">
        <v>0</v>
      </c>
      <c r="O142" s="123">
        <v>0</v>
      </c>
      <c r="P142" s="123">
        <v>0</v>
      </c>
      <c r="Q142" s="123">
        <v>0</v>
      </c>
      <c r="R142" s="123">
        <v>0</v>
      </c>
      <c r="S142" s="123">
        <v>0.01</v>
      </c>
      <c r="T142" s="123">
        <v>0.01</v>
      </c>
      <c r="U142" s="123">
        <v>0.01</v>
      </c>
      <c r="V142" s="123">
        <v>0.01</v>
      </c>
      <c r="W142" s="123">
        <v>0.01</v>
      </c>
      <c r="X142" s="123">
        <v>0.01</v>
      </c>
      <c r="Y142" s="123">
        <v>0.01</v>
      </c>
      <c r="Z142" s="123">
        <v>0.01</v>
      </c>
      <c r="AA142" s="123">
        <v>0.01</v>
      </c>
      <c r="AB142" s="123">
        <v>0.01</v>
      </c>
      <c r="AC142" s="123">
        <v>0.01</v>
      </c>
      <c r="AD142" s="123">
        <v>0.01</v>
      </c>
      <c r="AE142" s="123">
        <v>0.01</v>
      </c>
      <c r="AF142" s="123">
        <v>0.01</v>
      </c>
      <c r="AG142" s="123">
        <v>0.01</v>
      </c>
      <c r="AH142" s="123">
        <v>0.01</v>
      </c>
      <c r="AI142" s="123">
        <v>0.02</v>
      </c>
      <c r="AJ142" s="123">
        <v>0.02</v>
      </c>
      <c r="AK142" s="110">
        <v>0.13800000000000001</v>
      </c>
    </row>
    <row r="143" spans="1:37" ht="15" hidden="1" customHeight="1" x14ac:dyDescent="0.45">
      <c r="A143" s="28" t="s">
        <v>986</v>
      </c>
      <c r="B143" s="108" t="s">
        <v>868</v>
      </c>
      <c r="C143" s="123">
        <v>0</v>
      </c>
      <c r="D143" s="123">
        <v>0</v>
      </c>
      <c r="E143" s="123">
        <v>0</v>
      </c>
      <c r="F143" s="123">
        <v>0</v>
      </c>
      <c r="G143" s="123">
        <v>0</v>
      </c>
      <c r="H143" s="123">
        <v>0</v>
      </c>
      <c r="I143" s="123">
        <v>0</v>
      </c>
      <c r="J143" s="123">
        <v>0</v>
      </c>
      <c r="K143" s="123">
        <v>0</v>
      </c>
      <c r="L143" s="123">
        <v>0</v>
      </c>
      <c r="M143" s="123">
        <v>0</v>
      </c>
      <c r="N143" s="123">
        <v>0</v>
      </c>
      <c r="O143" s="123">
        <v>0</v>
      </c>
      <c r="P143" s="123">
        <v>0</v>
      </c>
      <c r="Q143" s="123">
        <v>0</v>
      </c>
      <c r="R143" s="123">
        <v>0</v>
      </c>
      <c r="S143" s="123">
        <v>0</v>
      </c>
      <c r="T143" s="123">
        <v>0</v>
      </c>
      <c r="U143" s="123">
        <v>0</v>
      </c>
      <c r="V143" s="123">
        <v>0</v>
      </c>
      <c r="W143" s="123">
        <v>0</v>
      </c>
      <c r="X143" s="123">
        <v>0</v>
      </c>
      <c r="Y143" s="123">
        <v>0</v>
      </c>
      <c r="Z143" s="123">
        <v>0</v>
      </c>
      <c r="AA143" s="123">
        <v>0</v>
      </c>
      <c r="AB143" s="123">
        <v>0</v>
      </c>
      <c r="AC143" s="123">
        <v>0</v>
      </c>
      <c r="AD143" s="123">
        <v>0</v>
      </c>
      <c r="AE143" s="123">
        <v>0</v>
      </c>
      <c r="AF143" s="123">
        <v>0</v>
      </c>
      <c r="AG143" s="123">
        <v>0</v>
      </c>
      <c r="AH143" s="123">
        <v>0</v>
      </c>
      <c r="AI143" s="123">
        <v>0</v>
      </c>
      <c r="AJ143" s="123">
        <v>0</v>
      </c>
      <c r="AK143" s="116" t="s">
        <v>779</v>
      </c>
    </row>
    <row r="144" spans="1:37" ht="15" hidden="1" customHeight="1" x14ac:dyDescent="0.45">
      <c r="A144" s="28" t="s">
        <v>987</v>
      </c>
      <c r="B144" s="108" t="s">
        <v>870</v>
      </c>
      <c r="C144" s="123">
        <v>0</v>
      </c>
      <c r="D144" s="123">
        <v>0</v>
      </c>
      <c r="E144" s="123">
        <v>0</v>
      </c>
      <c r="F144" s="123">
        <v>0</v>
      </c>
      <c r="G144" s="123">
        <v>0</v>
      </c>
      <c r="H144" s="123">
        <v>0</v>
      </c>
      <c r="I144" s="123">
        <v>0</v>
      </c>
      <c r="J144" s="123">
        <v>0</v>
      </c>
      <c r="K144" s="123">
        <v>0</v>
      </c>
      <c r="L144" s="123">
        <v>0</v>
      </c>
      <c r="M144" s="123">
        <v>0</v>
      </c>
      <c r="N144" s="123">
        <v>0</v>
      </c>
      <c r="O144" s="123">
        <v>0</v>
      </c>
      <c r="P144" s="123">
        <v>0</v>
      </c>
      <c r="Q144" s="123">
        <v>0</v>
      </c>
      <c r="R144" s="123">
        <v>0</v>
      </c>
      <c r="S144" s="123">
        <v>0</v>
      </c>
      <c r="T144" s="123">
        <v>0</v>
      </c>
      <c r="U144" s="123">
        <v>0</v>
      </c>
      <c r="V144" s="123">
        <v>0</v>
      </c>
      <c r="W144" s="123">
        <v>0</v>
      </c>
      <c r="X144" s="123">
        <v>0</v>
      </c>
      <c r="Y144" s="123">
        <v>0</v>
      </c>
      <c r="Z144" s="123">
        <v>0</v>
      </c>
      <c r="AA144" s="123">
        <v>0</v>
      </c>
      <c r="AB144" s="123">
        <v>0</v>
      </c>
      <c r="AC144" s="123">
        <v>0</v>
      </c>
      <c r="AD144" s="123">
        <v>0</v>
      </c>
      <c r="AE144" s="123">
        <v>0</v>
      </c>
      <c r="AF144" s="123">
        <v>0</v>
      </c>
      <c r="AG144" s="123">
        <v>0</v>
      </c>
      <c r="AH144" s="123">
        <v>0</v>
      </c>
      <c r="AI144" s="123">
        <v>0</v>
      </c>
      <c r="AJ144" s="123">
        <v>0</v>
      </c>
      <c r="AK144" s="116" t="s">
        <v>779</v>
      </c>
    </row>
    <row r="145" spans="1:37" ht="15" hidden="1" customHeight="1" x14ac:dyDescent="0.45">
      <c r="A145" s="28" t="s">
        <v>988</v>
      </c>
      <c r="B145" s="108" t="s">
        <v>872</v>
      </c>
      <c r="C145" s="123">
        <v>0</v>
      </c>
      <c r="D145" s="123">
        <v>0</v>
      </c>
      <c r="E145" s="123">
        <v>0</v>
      </c>
      <c r="F145" s="123">
        <v>0</v>
      </c>
      <c r="G145" s="123">
        <v>0</v>
      </c>
      <c r="H145" s="123">
        <v>0</v>
      </c>
      <c r="I145" s="123">
        <v>0</v>
      </c>
      <c r="J145" s="123">
        <v>0</v>
      </c>
      <c r="K145" s="123">
        <v>0</v>
      </c>
      <c r="L145" s="123">
        <v>0</v>
      </c>
      <c r="M145" s="123">
        <v>0</v>
      </c>
      <c r="N145" s="123">
        <v>0</v>
      </c>
      <c r="O145" s="123">
        <v>0</v>
      </c>
      <c r="P145" s="123">
        <v>0</v>
      </c>
      <c r="Q145" s="123">
        <v>0</v>
      </c>
      <c r="R145" s="123">
        <v>0</v>
      </c>
      <c r="S145" s="123">
        <v>0</v>
      </c>
      <c r="T145" s="123">
        <v>0</v>
      </c>
      <c r="U145" s="123">
        <v>0</v>
      </c>
      <c r="V145" s="123">
        <v>0</v>
      </c>
      <c r="W145" s="123">
        <v>0</v>
      </c>
      <c r="X145" s="123">
        <v>0</v>
      </c>
      <c r="Y145" s="123">
        <v>0</v>
      </c>
      <c r="Z145" s="123">
        <v>0</v>
      </c>
      <c r="AA145" s="123">
        <v>0</v>
      </c>
      <c r="AB145" s="123">
        <v>0</v>
      </c>
      <c r="AC145" s="123">
        <v>0</v>
      </c>
      <c r="AD145" s="123">
        <v>0</v>
      </c>
      <c r="AE145" s="123">
        <v>0</v>
      </c>
      <c r="AF145" s="123">
        <v>0</v>
      </c>
      <c r="AG145" s="123">
        <v>0</v>
      </c>
      <c r="AH145" s="123">
        <v>0</v>
      </c>
      <c r="AI145" s="123">
        <v>0</v>
      </c>
      <c r="AJ145" s="123">
        <v>0</v>
      </c>
      <c r="AK145" s="116" t="s">
        <v>779</v>
      </c>
    </row>
    <row r="146" spans="1:37" ht="15" hidden="1" customHeight="1" x14ac:dyDescent="0.45">
      <c r="A146" s="28" t="s">
        <v>989</v>
      </c>
      <c r="B146" s="108" t="s">
        <v>874</v>
      </c>
      <c r="C146" s="123">
        <v>0.59</v>
      </c>
      <c r="D146" s="123">
        <v>0.61</v>
      </c>
      <c r="E146" s="123">
        <v>0.63</v>
      </c>
      <c r="F146" s="123">
        <v>0.65</v>
      </c>
      <c r="G146" s="123">
        <v>0.67</v>
      </c>
      <c r="H146" s="123">
        <v>0.69</v>
      </c>
      <c r="I146" s="123">
        <v>0.71</v>
      </c>
      <c r="J146" s="123">
        <v>0.73</v>
      </c>
      <c r="K146" s="123">
        <v>0.75</v>
      </c>
      <c r="L146" s="123">
        <v>0.77</v>
      </c>
      <c r="M146" s="123">
        <v>0.79</v>
      </c>
      <c r="N146" s="123">
        <v>0.8</v>
      </c>
      <c r="O146" s="123">
        <v>0.82</v>
      </c>
      <c r="P146" s="123">
        <v>0.84</v>
      </c>
      <c r="Q146" s="123">
        <v>0.86</v>
      </c>
      <c r="R146" s="123">
        <v>0.88</v>
      </c>
      <c r="S146" s="123">
        <v>0.9</v>
      </c>
      <c r="T146" s="123">
        <v>0.91</v>
      </c>
      <c r="U146" s="123">
        <v>0.93</v>
      </c>
      <c r="V146" s="123">
        <v>0.95</v>
      </c>
      <c r="W146" s="123">
        <v>0.97</v>
      </c>
      <c r="X146" s="123">
        <v>0.99</v>
      </c>
      <c r="Y146" s="123">
        <v>1</v>
      </c>
      <c r="Z146" s="123">
        <v>1.02</v>
      </c>
      <c r="AA146" s="123">
        <v>1.03</v>
      </c>
      <c r="AB146" s="123">
        <v>1.04</v>
      </c>
      <c r="AC146" s="123">
        <v>1.07</v>
      </c>
      <c r="AD146" s="123">
        <v>1.0900000000000001</v>
      </c>
      <c r="AE146" s="123">
        <v>1.1100000000000001</v>
      </c>
      <c r="AF146" s="123">
        <v>1.1299999999999999</v>
      </c>
      <c r="AG146" s="123">
        <v>1.1599999999999999</v>
      </c>
      <c r="AH146" s="123">
        <v>1.17</v>
      </c>
      <c r="AI146" s="123">
        <v>1.19</v>
      </c>
      <c r="AJ146" s="123">
        <v>1.21</v>
      </c>
      <c r="AK146" s="110">
        <v>2.1999999999999999E-2</v>
      </c>
    </row>
    <row r="147" spans="1:37" ht="15" hidden="1" customHeight="1" x14ac:dyDescent="0.35">
      <c r="B147" s="107" t="s">
        <v>875</v>
      </c>
    </row>
    <row r="148" spans="1:37" ht="15" hidden="1" customHeight="1" x14ac:dyDescent="0.45">
      <c r="A148" s="28" t="s">
        <v>990</v>
      </c>
      <c r="B148" s="108" t="s">
        <v>856</v>
      </c>
      <c r="C148" s="123">
        <v>0.34</v>
      </c>
      <c r="D148" s="123">
        <v>0.34</v>
      </c>
      <c r="E148" s="123">
        <v>0.34</v>
      </c>
      <c r="F148" s="123">
        <v>0.34</v>
      </c>
      <c r="G148" s="123">
        <v>0.35</v>
      </c>
      <c r="H148" s="123">
        <v>0.35</v>
      </c>
      <c r="I148" s="123">
        <v>0.35</v>
      </c>
      <c r="J148" s="123">
        <v>0.36</v>
      </c>
      <c r="K148" s="123">
        <v>0.36</v>
      </c>
      <c r="L148" s="123">
        <v>0.36</v>
      </c>
      <c r="M148" s="123">
        <v>0.37</v>
      </c>
      <c r="N148" s="123">
        <v>0.37</v>
      </c>
      <c r="O148" s="123">
        <v>0.37</v>
      </c>
      <c r="P148" s="123">
        <v>0.38</v>
      </c>
      <c r="Q148" s="123">
        <v>0.38</v>
      </c>
      <c r="R148" s="123">
        <v>0.39</v>
      </c>
      <c r="S148" s="123">
        <v>0.39</v>
      </c>
      <c r="T148" s="123">
        <v>0.4</v>
      </c>
      <c r="U148" s="123">
        <v>0.4</v>
      </c>
      <c r="V148" s="123">
        <v>0.41</v>
      </c>
      <c r="W148" s="123">
        <v>0.42</v>
      </c>
      <c r="X148" s="123">
        <v>0.42</v>
      </c>
      <c r="Y148" s="123">
        <v>0.43</v>
      </c>
      <c r="Z148" s="123">
        <v>0.44</v>
      </c>
      <c r="AA148" s="123">
        <v>0.44</v>
      </c>
      <c r="AB148" s="123">
        <v>0.45</v>
      </c>
      <c r="AC148" s="123">
        <v>0.46</v>
      </c>
      <c r="AD148" s="123">
        <v>0.48</v>
      </c>
      <c r="AE148" s="123">
        <v>0.49</v>
      </c>
      <c r="AF148" s="123">
        <v>0.5</v>
      </c>
      <c r="AG148" s="123">
        <v>0.51</v>
      </c>
      <c r="AH148" s="123">
        <v>0.52</v>
      </c>
      <c r="AI148" s="123">
        <v>0.54</v>
      </c>
      <c r="AJ148" s="123">
        <v>0.55000000000000004</v>
      </c>
      <c r="AK148" s="110">
        <v>1.4999999999999999E-2</v>
      </c>
    </row>
    <row r="149" spans="1:37" ht="15" hidden="1" customHeight="1" x14ac:dyDescent="0.45">
      <c r="A149" s="28" t="s">
        <v>991</v>
      </c>
      <c r="B149" s="108" t="s">
        <v>858</v>
      </c>
      <c r="C149" s="123">
        <v>0.23</v>
      </c>
      <c r="D149" s="123">
        <v>0.22</v>
      </c>
      <c r="E149" s="123">
        <v>0.22</v>
      </c>
      <c r="F149" s="123">
        <v>0.21</v>
      </c>
      <c r="G149" s="123">
        <v>0.21</v>
      </c>
      <c r="H149" s="123">
        <v>0.21</v>
      </c>
      <c r="I149" s="123">
        <v>0.21</v>
      </c>
      <c r="J149" s="123">
        <v>0.21</v>
      </c>
      <c r="K149" s="123">
        <v>0.21</v>
      </c>
      <c r="L149" s="123">
        <v>0.21</v>
      </c>
      <c r="M149" s="123">
        <v>0.21</v>
      </c>
      <c r="N149" s="123">
        <v>0.21</v>
      </c>
      <c r="O149" s="123">
        <v>0.21</v>
      </c>
      <c r="P149" s="123">
        <v>0.21</v>
      </c>
      <c r="Q149" s="123">
        <v>0.22</v>
      </c>
      <c r="R149" s="123">
        <v>0.22</v>
      </c>
      <c r="S149" s="123">
        <v>0.22</v>
      </c>
      <c r="T149" s="123">
        <v>0.22</v>
      </c>
      <c r="U149" s="123">
        <v>0.23</v>
      </c>
      <c r="V149" s="123">
        <v>0.23</v>
      </c>
      <c r="W149" s="123">
        <v>0.23</v>
      </c>
      <c r="X149" s="123">
        <v>0.24</v>
      </c>
      <c r="Y149" s="123">
        <v>0.24</v>
      </c>
      <c r="Z149" s="123">
        <v>0.25</v>
      </c>
      <c r="AA149" s="123">
        <v>0.25</v>
      </c>
      <c r="AB149" s="123">
        <v>0.25</v>
      </c>
      <c r="AC149" s="123">
        <v>0.26</v>
      </c>
      <c r="AD149" s="123">
        <v>0.27</v>
      </c>
      <c r="AE149" s="123">
        <v>0.27</v>
      </c>
      <c r="AF149" s="123">
        <v>0.28000000000000003</v>
      </c>
      <c r="AG149" s="123">
        <v>0.28000000000000003</v>
      </c>
      <c r="AH149" s="123">
        <v>0.28999999999999998</v>
      </c>
      <c r="AI149" s="123">
        <v>0.3</v>
      </c>
      <c r="AJ149" s="123">
        <v>0.3</v>
      </c>
      <c r="AK149" s="110">
        <v>0.01</v>
      </c>
    </row>
    <row r="150" spans="1:37" ht="15" hidden="1" customHeight="1" x14ac:dyDescent="0.45">
      <c r="A150" s="28" t="s">
        <v>992</v>
      </c>
      <c r="B150" s="108" t="s">
        <v>860</v>
      </c>
      <c r="C150" s="123">
        <v>0</v>
      </c>
      <c r="D150" s="123">
        <v>0</v>
      </c>
      <c r="E150" s="123">
        <v>0</v>
      </c>
      <c r="F150" s="123">
        <v>0</v>
      </c>
      <c r="G150" s="123">
        <v>0</v>
      </c>
      <c r="H150" s="123">
        <v>0</v>
      </c>
      <c r="I150" s="123">
        <v>0</v>
      </c>
      <c r="J150" s="123">
        <v>0</v>
      </c>
      <c r="K150" s="123">
        <v>0</v>
      </c>
      <c r="L150" s="123">
        <v>0</v>
      </c>
      <c r="M150" s="123">
        <v>0</v>
      </c>
      <c r="N150" s="123">
        <v>0</v>
      </c>
      <c r="O150" s="123">
        <v>0</v>
      </c>
      <c r="P150" s="123">
        <v>0</v>
      </c>
      <c r="Q150" s="123">
        <v>0</v>
      </c>
      <c r="R150" s="123">
        <v>0</v>
      </c>
      <c r="S150" s="123">
        <v>0</v>
      </c>
      <c r="T150" s="123">
        <v>0</v>
      </c>
      <c r="U150" s="123">
        <v>0</v>
      </c>
      <c r="V150" s="123">
        <v>0</v>
      </c>
      <c r="W150" s="123">
        <v>0</v>
      </c>
      <c r="X150" s="123">
        <v>0</v>
      </c>
      <c r="Y150" s="123">
        <v>0</v>
      </c>
      <c r="Z150" s="123">
        <v>0</v>
      </c>
      <c r="AA150" s="123">
        <v>0</v>
      </c>
      <c r="AB150" s="123">
        <v>0</v>
      </c>
      <c r="AC150" s="123">
        <v>0</v>
      </c>
      <c r="AD150" s="123">
        <v>0</v>
      </c>
      <c r="AE150" s="123">
        <v>0</v>
      </c>
      <c r="AF150" s="123">
        <v>0</v>
      </c>
      <c r="AG150" s="123">
        <v>0</v>
      </c>
      <c r="AH150" s="123">
        <v>0</v>
      </c>
      <c r="AI150" s="123">
        <v>0</v>
      </c>
      <c r="AJ150" s="123">
        <v>0</v>
      </c>
      <c r="AK150" s="110">
        <v>0.04</v>
      </c>
    </row>
    <row r="151" spans="1:37" ht="15" hidden="1" customHeight="1" x14ac:dyDescent="0.45">
      <c r="A151" s="28" t="s">
        <v>993</v>
      </c>
      <c r="B151" s="108" t="s">
        <v>862</v>
      </c>
      <c r="C151" s="123">
        <v>0</v>
      </c>
      <c r="D151" s="123">
        <v>0</v>
      </c>
      <c r="E151" s="123">
        <v>0</v>
      </c>
      <c r="F151" s="123">
        <v>0</v>
      </c>
      <c r="G151" s="123">
        <v>0</v>
      </c>
      <c r="H151" s="123">
        <v>0</v>
      </c>
      <c r="I151" s="123">
        <v>0</v>
      </c>
      <c r="J151" s="123">
        <v>0</v>
      </c>
      <c r="K151" s="123">
        <v>0</v>
      </c>
      <c r="L151" s="123">
        <v>0</v>
      </c>
      <c r="M151" s="123">
        <v>0</v>
      </c>
      <c r="N151" s="123">
        <v>0</v>
      </c>
      <c r="O151" s="123">
        <v>0</v>
      </c>
      <c r="P151" s="123">
        <v>0</v>
      </c>
      <c r="Q151" s="123">
        <v>0</v>
      </c>
      <c r="R151" s="123">
        <v>0</v>
      </c>
      <c r="S151" s="123">
        <v>0</v>
      </c>
      <c r="T151" s="123">
        <v>0</v>
      </c>
      <c r="U151" s="123">
        <v>0</v>
      </c>
      <c r="V151" s="123">
        <v>0</v>
      </c>
      <c r="W151" s="123">
        <v>0</v>
      </c>
      <c r="X151" s="123">
        <v>0</v>
      </c>
      <c r="Y151" s="123">
        <v>0</v>
      </c>
      <c r="Z151" s="123">
        <v>0</v>
      </c>
      <c r="AA151" s="123">
        <v>0</v>
      </c>
      <c r="AB151" s="123">
        <v>0</v>
      </c>
      <c r="AC151" s="123">
        <v>0</v>
      </c>
      <c r="AD151" s="123">
        <v>0</v>
      </c>
      <c r="AE151" s="123">
        <v>0</v>
      </c>
      <c r="AF151" s="123">
        <v>0</v>
      </c>
      <c r="AG151" s="123">
        <v>0</v>
      </c>
      <c r="AH151" s="123">
        <v>0</v>
      </c>
      <c r="AI151" s="123">
        <v>0</v>
      </c>
      <c r="AJ151" s="123">
        <v>0</v>
      </c>
      <c r="AK151" s="110">
        <v>7.3999999999999996E-2</v>
      </c>
    </row>
    <row r="152" spans="1:37" ht="15" hidden="1" customHeight="1" x14ac:dyDescent="0.45">
      <c r="A152" s="28" t="s">
        <v>994</v>
      </c>
      <c r="B152" s="108" t="s">
        <v>864</v>
      </c>
      <c r="C152" s="123">
        <v>0</v>
      </c>
      <c r="D152" s="123">
        <v>0</v>
      </c>
      <c r="E152" s="123">
        <v>0</v>
      </c>
      <c r="F152" s="123">
        <v>0.01</v>
      </c>
      <c r="G152" s="123">
        <v>0.01</v>
      </c>
      <c r="H152" s="123">
        <v>0.01</v>
      </c>
      <c r="I152" s="123">
        <v>0.01</v>
      </c>
      <c r="J152" s="123">
        <v>0.01</v>
      </c>
      <c r="K152" s="123">
        <v>0.01</v>
      </c>
      <c r="L152" s="123">
        <v>0.01</v>
      </c>
      <c r="M152" s="123">
        <v>0.01</v>
      </c>
      <c r="N152" s="123">
        <v>0.01</v>
      </c>
      <c r="O152" s="123">
        <v>0.01</v>
      </c>
      <c r="P152" s="123">
        <v>0.01</v>
      </c>
      <c r="Q152" s="123">
        <v>0.01</v>
      </c>
      <c r="R152" s="123">
        <v>0.01</v>
      </c>
      <c r="S152" s="123">
        <v>0.01</v>
      </c>
      <c r="T152" s="123">
        <v>0.02</v>
      </c>
      <c r="U152" s="123">
        <v>0.02</v>
      </c>
      <c r="V152" s="123">
        <v>0.02</v>
      </c>
      <c r="W152" s="123">
        <v>0.02</v>
      </c>
      <c r="X152" s="123">
        <v>0.02</v>
      </c>
      <c r="Y152" s="123">
        <v>0.02</v>
      </c>
      <c r="Z152" s="123">
        <v>0.02</v>
      </c>
      <c r="AA152" s="123">
        <v>0.02</v>
      </c>
      <c r="AB152" s="123">
        <v>0.02</v>
      </c>
      <c r="AC152" s="123">
        <v>0.03</v>
      </c>
      <c r="AD152" s="123">
        <v>0.03</v>
      </c>
      <c r="AE152" s="123">
        <v>0.03</v>
      </c>
      <c r="AF152" s="123">
        <v>0.03</v>
      </c>
      <c r="AG152" s="123">
        <v>0.03</v>
      </c>
      <c r="AH152" s="123">
        <v>0.03</v>
      </c>
      <c r="AI152" s="123">
        <v>0.04</v>
      </c>
      <c r="AJ152" s="123">
        <v>0.04</v>
      </c>
      <c r="AK152" s="110">
        <v>7.0000000000000007E-2</v>
      </c>
    </row>
    <row r="153" spans="1:37" ht="15" hidden="1" customHeight="1" x14ac:dyDescent="0.45">
      <c r="A153" s="28" t="s">
        <v>995</v>
      </c>
      <c r="B153" s="108" t="s">
        <v>866</v>
      </c>
      <c r="C153" s="123">
        <v>0</v>
      </c>
      <c r="D153" s="123">
        <v>0</v>
      </c>
      <c r="E153" s="123">
        <v>0</v>
      </c>
      <c r="F153" s="123">
        <v>0</v>
      </c>
      <c r="G153" s="123">
        <v>0</v>
      </c>
      <c r="H153" s="123">
        <v>0</v>
      </c>
      <c r="I153" s="123">
        <v>0</v>
      </c>
      <c r="J153" s="123">
        <v>0</v>
      </c>
      <c r="K153" s="123">
        <v>0</v>
      </c>
      <c r="L153" s="123">
        <v>0</v>
      </c>
      <c r="M153" s="123">
        <v>0</v>
      </c>
      <c r="N153" s="123">
        <v>0</v>
      </c>
      <c r="O153" s="123">
        <v>0</v>
      </c>
      <c r="P153" s="123">
        <v>0</v>
      </c>
      <c r="Q153" s="123">
        <v>0</v>
      </c>
      <c r="R153" s="123">
        <v>0</v>
      </c>
      <c r="S153" s="123">
        <v>0</v>
      </c>
      <c r="T153" s="123">
        <v>0</v>
      </c>
      <c r="U153" s="123">
        <v>0</v>
      </c>
      <c r="V153" s="123">
        <v>0.01</v>
      </c>
      <c r="W153" s="123">
        <v>0.01</v>
      </c>
      <c r="X153" s="123">
        <v>0.01</v>
      </c>
      <c r="Y153" s="123">
        <v>0.01</v>
      </c>
      <c r="Z153" s="123">
        <v>0.01</v>
      </c>
      <c r="AA153" s="123">
        <v>0.01</v>
      </c>
      <c r="AB153" s="123">
        <v>0.01</v>
      </c>
      <c r="AC153" s="123">
        <v>0.01</v>
      </c>
      <c r="AD153" s="123">
        <v>0.01</v>
      </c>
      <c r="AE153" s="123">
        <v>0.01</v>
      </c>
      <c r="AF153" s="123">
        <v>0.01</v>
      </c>
      <c r="AG153" s="123">
        <v>0.01</v>
      </c>
      <c r="AH153" s="123">
        <v>0.01</v>
      </c>
      <c r="AI153" s="123">
        <v>0.01</v>
      </c>
      <c r="AJ153" s="123">
        <v>0.01</v>
      </c>
      <c r="AK153" s="110">
        <v>0.14099999999999999</v>
      </c>
    </row>
    <row r="154" spans="1:37" ht="15" hidden="1" customHeight="1" x14ac:dyDescent="0.45">
      <c r="A154" s="28" t="s">
        <v>996</v>
      </c>
      <c r="B154" s="108" t="s">
        <v>868</v>
      </c>
      <c r="C154" s="123">
        <v>0</v>
      </c>
      <c r="D154" s="123">
        <v>0</v>
      </c>
      <c r="E154" s="123">
        <v>0</v>
      </c>
      <c r="F154" s="123">
        <v>0</v>
      </c>
      <c r="G154" s="123">
        <v>0</v>
      </c>
      <c r="H154" s="123">
        <v>0</v>
      </c>
      <c r="I154" s="123">
        <v>0</v>
      </c>
      <c r="J154" s="123">
        <v>0</v>
      </c>
      <c r="K154" s="123">
        <v>0</v>
      </c>
      <c r="L154" s="123">
        <v>0</v>
      </c>
      <c r="M154" s="123">
        <v>0</v>
      </c>
      <c r="N154" s="123">
        <v>0</v>
      </c>
      <c r="O154" s="123">
        <v>0</v>
      </c>
      <c r="P154" s="123">
        <v>0</v>
      </c>
      <c r="Q154" s="123">
        <v>0</v>
      </c>
      <c r="R154" s="123">
        <v>0</v>
      </c>
      <c r="S154" s="123">
        <v>0</v>
      </c>
      <c r="T154" s="123">
        <v>0</v>
      </c>
      <c r="U154" s="123">
        <v>0</v>
      </c>
      <c r="V154" s="123">
        <v>0</v>
      </c>
      <c r="W154" s="123">
        <v>0</v>
      </c>
      <c r="X154" s="123">
        <v>0</v>
      </c>
      <c r="Y154" s="123">
        <v>0</v>
      </c>
      <c r="Z154" s="123">
        <v>0</v>
      </c>
      <c r="AA154" s="123">
        <v>0</v>
      </c>
      <c r="AB154" s="123">
        <v>0</v>
      </c>
      <c r="AC154" s="123">
        <v>0</v>
      </c>
      <c r="AD154" s="123">
        <v>0</v>
      </c>
      <c r="AE154" s="123">
        <v>0</v>
      </c>
      <c r="AF154" s="123">
        <v>0</v>
      </c>
      <c r="AG154" s="123">
        <v>0</v>
      </c>
      <c r="AH154" s="123">
        <v>0</v>
      </c>
      <c r="AI154" s="123">
        <v>0.01</v>
      </c>
      <c r="AJ154" s="123">
        <v>0.01</v>
      </c>
      <c r="AK154" s="110">
        <v>0.14099999999999999</v>
      </c>
    </row>
    <row r="155" spans="1:37" ht="15" hidden="1" customHeight="1" x14ac:dyDescent="0.45">
      <c r="A155" s="28" t="s">
        <v>997</v>
      </c>
      <c r="B155" s="108" t="s">
        <v>870</v>
      </c>
      <c r="C155" s="123">
        <v>0</v>
      </c>
      <c r="D155" s="123">
        <v>0</v>
      </c>
      <c r="E155" s="123">
        <v>0</v>
      </c>
      <c r="F155" s="123">
        <v>0</v>
      </c>
      <c r="G155" s="123">
        <v>0</v>
      </c>
      <c r="H155" s="123">
        <v>0</v>
      </c>
      <c r="I155" s="123">
        <v>0</v>
      </c>
      <c r="J155" s="123">
        <v>0</v>
      </c>
      <c r="K155" s="123">
        <v>0</v>
      </c>
      <c r="L155" s="123">
        <v>0</v>
      </c>
      <c r="M155" s="123">
        <v>0</v>
      </c>
      <c r="N155" s="123">
        <v>0</v>
      </c>
      <c r="O155" s="123">
        <v>0</v>
      </c>
      <c r="P155" s="123">
        <v>0</v>
      </c>
      <c r="Q155" s="123">
        <v>0</v>
      </c>
      <c r="R155" s="123">
        <v>0</v>
      </c>
      <c r="S155" s="123">
        <v>0</v>
      </c>
      <c r="T155" s="123">
        <v>0</v>
      </c>
      <c r="U155" s="123">
        <v>0</v>
      </c>
      <c r="V155" s="123">
        <v>0</v>
      </c>
      <c r="W155" s="123">
        <v>0</v>
      </c>
      <c r="X155" s="123">
        <v>0</v>
      </c>
      <c r="Y155" s="123">
        <v>0</v>
      </c>
      <c r="Z155" s="123">
        <v>0</v>
      </c>
      <c r="AA155" s="123">
        <v>0</v>
      </c>
      <c r="AB155" s="123">
        <v>0</v>
      </c>
      <c r="AC155" s="123">
        <v>0</v>
      </c>
      <c r="AD155" s="123">
        <v>0</v>
      </c>
      <c r="AE155" s="123">
        <v>0</v>
      </c>
      <c r="AF155" s="123">
        <v>0</v>
      </c>
      <c r="AG155" s="123">
        <v>0</v>
      </c>
      <c r="AH155" s="123">
        <v>0</v>
      </c>
      <c r="AI155" s="123">
        <v>0</v>
      </c>
      <c r="AJ155" s="123">
        <v>0</v>
      </c>
      <c r="AK155" s="110">
        <v>0.14099999999999999</v>
      </c>
    </row>
    <row r="156" spans="1:37" ht="15" hidden="1" customHeight="1" x14ac:dyDescent="0.45">
      <c r="A156" s="28" t="s">
        <v>998</v>
      </c>
      <c r="B156" s="108" t="s">
        <v>872</v>
      </c>
      <c r="C156" s="123">
        <v>0</v>
      </c>
      <c r="D156" s="123">
        <v>0</v>
      </c>
      <c r="E156" s="123">
        <v>0</v>
      </c>
      <c r="F156" s="123">
        <v>0</v>
      </c>
      <c r="G156" s="123">
        <v>0</v>
      </c>
      <c r="H156" s="123">
        <v>0</v>
      </c>
      <c r="I156" s="123">
        <v>0</v>
      </c>
      <c r="J156" s="123">
        <v>0</v>
      </c>
      <c r="K156" s="123">
        <v>0</v>
      </c>
      <c r="L156" s="123">
        <v>0</v>
      </c>
      <c r="M156" s="123">
        <v>0</v>
      </c>
      <c r="N156" s="123">
        <v>0</v>
      </c>
      <c r="O156" s="123">
        <v>0</v>
      </c>
      <c r="P156" s="123">
        <v>0</v>
      </c>
      <c r="Q156" s="123">
        <v>0</v>
      </c>
      <c r="R156" s="123">
        <v>0</v>
      </c>
      <c r="S156" s="123">
        <v>0</v>
      </c>
      <c r="T156" s="123">
        <v>0</v>
      </c>
      <c r="U156" s="123">
        <v>0</v>
      </c>
      <c r="V156" s="123">
        <v>0</v>
      </c>
      <c r="W156" s="123">
        <v>0</v>
      </c>
      <c r="X156" s="123">
        <v>0</v>
      </c>
      <c r="Y156" s="123">
        <v>0</v>
      </c>
      <c r="Z156" s="123">
        <v>0</v>
      </c>
      <c r="AA156" s="123">
        <v>0</v>
      </c>
      <c r="AB156" s="123">
        <v>0</v>
      </c>
      <c r="AC156" s="123">
        <v>0.01</v>
      </c>
      <c r="AD156" s="123">
        <v>0.01</v>
      </c>
      <c r="AE156" s="123">
        <v>0.01</v>
      </c>
      <c r="AF156" s="123">
        <v>0.01</v>
      </c>
      <c r="AG156" s="123">
        <v>0.01</v>
      </c>
      <c r="AH156" s="123">
        <v>0.01</v>
      </c>
      <c r="AI156" s="123">
        <v>0.01</v>
      </c>
      <c r="AJ156" s="123">
        <v>0.01</v>
      </c>
      <c r="AK156" s="110">
        <v>0.14099999999999999</v>
      </c>
    </row>
    <row r="157" spans="1:37" ht="15" hidden="1" customHeight="1" x14ac:dyDescent="0.45">
      <c r="A157" s="28" t="s">
        <v>999</v>
      </c>
      <c r="B157" s="108" t="s">
        <v>886</v>
      </c>
      <c r="C157" s="123">
        <v>0.56999999999999995</v>
      </c>
      <c r="D157" s="123">
        <v>0.56000000000000005</v>
      </c>
      <c r="E157" s="123">
        <v>0.56000000000000005</v>
      </c>
      <c r="F157" s="123">
        <v>0.56999999999999995</v>
      </c>
      <c r="G157" s="123">
        <v>0.56999999999999995</v>
      </c>
      <c r="H157" s="123">
        <v>0.56999999999999995</v>
      </c>
      <c r="I157" s="123">
        <v>0.56999999999999995</v>
      </c>
      <c r="J157" s="123">
        <v>0.57999999999999996</v>
      </c>
      <c r="K157" s="123">
        <v>0.57999999999999996</v>
      </c>
      <c r="L157" s="123">
        <v>0.59</v>
      </c>
      <c r="M157" s="123">
        <v>0.6</v>
      </c>
      <c r="N157" s="123">
        <v>0.6</v>
      </c>
      <c r="O157" s="123">
        <v>0.61</v>
      </c>
      <c r="P157" s="123">
        <v>0.61</v>
      </c>
      <c r="Q157" s="123">
        <v>0.63</v>
      </c>
      <c r="R157" s="123">
        <v>0.63</v>
      </c>
      <c r="S157" s="123">
        <v>0.64</v>
      </c>
      <c r="T157" s="123">
        <v>0.65</v>
      </c>
      <c r="U157" s="123">
        <v>0.66</v>
      </c>
      <c r="V157" s="123">
        <v>0.67</v>
      </c>
      <c r="W157" s="123">
        <v>0.69</v>
      </c>
      <c r="X157" s="123">
        <v>0.7</v>
      </c>
      <c r="Y157" s="123">
        <v>0.71</v>
      </c>
      <c r="Z157" s="123">
        <v>0.73</v>
      </c>
      <c r="AA157" s="123">
        <v>0.74</v>
      </c>
      <c r="AB157" s="123">
        <v>0.75</v>
      </c>
      <c r="AC157" s="123">
        <v>0.78</v>
      </c>
      <c r="AD157" s="123">
        <v>0.8</v>
      </c>
      <c r="AE157" s="123">
        <v>0.82</v>
      </c>
      <c r="AF157" s="123">
        <v>0.84</v>
      </c>
      <c r="AG157" s="123">
        <v>0.86</v>
      </c>
      <c r="AH157" s="123">
        <v>0.88</v>
      </c>
      <c r="AI157" s="123">
        <v>0.9</v>
      </c>
      <c r="AJ157" s="123">
        <v>0.92</v>
      </c>
      <c r="AK157" s="110">
        <v>1.6E-2</v>
      </c>
    </row>
    <row r="158" spans="1:37" ht="15" hidden="1" customHeight="1" x14ac:dyDescent="0.35">
      <c r="B158" s="107" t="s">
        <v>887</v>
      </c>
    </row>
    <row r="159" spans="1:37" ht="15" hidden="1" customHeight="1" x14ac:dyDescent="0.45">
      <c r="A159" s="28" t="s">
        <v>1000</v>
      </c>
      <c r="B159" s="108" t="s">
        <v>856</v>
      </c>
      <c r="C159" s="123">
        <v>0.88</v>
      </c>
      <c r="D159" s="123">
        <v>0.88</v>
      </c>
      <c r="E159" s="123">
        <v>0.89</v>
      </c>
      <c r="F159" s="123">
        <v>0.89</v>
      </c>
      <c r="G159" s="123">
        <v>0.89</v>
      </c>
      <c r="H159" s="123">
        <v>0.89</v>
      </c>
      <c r="I159" s="123">
        <v>0.89</v>
      </c>
      <c r="J159" s="123">
        <v>0.89</v>
      </c>
      <c r="K159" s="123">
        <v>0.89</v>
      </c>
      <c r="L159" s="123">
        <v>0.89</v>
      </c>
      <c r="M159" s="123">
        <v>0.89</v>
      </c>
      <c r="N159" s="123">
        <v>0.89</v>
      </c>
      <c r="O159" s="123">
        <v>0.89</v>
      </c>
      <c r="P159" s="123">
        <v>0.89</v>
      </c>
      <c r="Q159" s="123">
        <v>0.89</v>
      </c>
      <c r="R159" s="123">
        <v>0.89</v>
      </c>
      <c r="S159" s="123">
        <v>0.88</v>
      </c>
      <c r="T159" s="123">
        <v>0.88</v>
      </c>
      <c r="U159" s="123">
        <v>0.88</v>
      </c>
      <c r="V159" s="123">
        <v>0.88</v>
      </c>
      <c r="W159" s="123">
        <v>0.88</v>
      </c>
      <c r="X159" s="123">
        <v>0.88</v>
      </c>
      <c r="Y159" s="123">
        <v>0.88</v>
      </c>
      <c r="Z159" s="123">
        <v>0.87</v>
      </c>
      <c r="AA159" s="123">
        <v>0.87</v>
      </c>
      <c r="AB159" s="123">
        <v>0.87</v>
      </c>
      <c r="AC159" s="123">
        <v>0.88</v>
      </c>
      <c r="AD159" s="123">
        <v>0.88</v>
      </c>
      <c r="AE159" s="123">
        <v>0.88</v>
      </c>
      <c r="AF159" s="123">
        <v>0.88</v>
      </c>
      <c r="AG159" s="123">
        <v>0.89</v>
      </c>
      <c r="AH159" s="123">
        <v>0.89</v>
      </c>
      <c r="AI159" s="123">
        <v>0.88</v>
      </c>
      <c r="AJ159" s="123">
        <v>0.88</v>
      </c>
      <c r="AK159" s="110">
        <v>0</v>
      </c>
    </row>
    <row r="160" spans="1:37" ht="15" hidden="1" customHeight="1" x14ac:dyDescent="0.45">
      <c r="A160" s="28" t="s">
        <v>1001</v>
      </c>
      <c r="B160" s="108" t="s">
        <v>858</v>
      </c>
      <c r="C160" s="123">
        <v>0.01</v>
      </c>
      <c r="D160" s="123">
        <v>0.01</v>
      </c>
      <c r="E160" s="123">
        <v>0.01</v>
      </c>
      <c r="F160" s="123">
        <v>0.01</v>
      </c>
      <c r="G160" s="123">
        <v>0.01</v>
      </c>
      <c r="H160" s="123">
        <v>0.01</v>
      </c>
      <c r="I160" s="123">
        <v>0</v>
      </c>
      <c r="J160" s="123">
        <v>0</v>
      </c>
      <c r="K160" s="123">
        <v>0</v>
      </c>
      <c r="L160" s="123">
        <v>0</v>
      </c>
      <c r="M160" s="123">
        <v>0</v>
      </c>
      <c r="N160" s="123">
        <v>0</v>
      </c>
      <c r="O160" s="123">
        <v>0</v>
      </c>
      <c r="P160" s="123">
        <v>0</v>
      </c>
      <c r="Q160" s="123">
        <v>0</v>
      </c>
      <c r="R160" s="123">
        <v>0</v>
      </c>
      <c r="S160" s="123">
        <v>0</v>
      </c>
      <c r="T160" s="123">
        <v>0</v>
      </c>
      <c r="U160" s="123">
        <v>0</v>
      </c>
      <c r="V160" s="123">
        <v>0</v>
      </c>
      <c r="W160" s="123">
        <v>0</v>
      </c>
      <c r="X160" s="123">
        <v>0</v>
      </c>
      <c r="Y160" s="123">
        <v>0</v>
      </c>
      <c r="Z160" s="123">
        <v>0</v>
      </c>
      <c r="AA160" s="123">
        <v>0</v>
      </c>
      <c r="AB160" s="123">
        <v>0</v>
      </c>
      <c r="AC160" s="123">
        <v>0</v>
      </c>
      <c r="AD160" s="123">
        <v>0</v>
      </c>
      <c r="AE160" s="123">
        <v>0</v>
      </c>
      <c r="AF160" s="123">
        <v>0</v>
      </c>
      <c r="AG160" s="123">
        <v>0</v>
      </c>
      <c r="AH160" s="123">
        <v>0</v>
      </c>
      <c r="AI160" s="123">
        <v>0</v>
      </c>
      <c r="AJ160" s="123">
        <v>0</v>
      </c>
      <c r="AK160" s="110">
        <v>-5.7000000000000002E-2</v>
      </c>
    </row>
    <row r="161" spans="1:37" ht="15" hidden="1" customHeight="1" x14ac:dyDescent="0.45">
      <c r="A161" s="28" t="s">
        <v>1002</v>
      </c>
      <c r="B161" s="108" t="s">
        <v>860</v>
      </c>
      <c r="C161" s="123">
        <v>0</v>
      </c>
      <c r="D161" s="123">
        <v>0</v>
      </c>
      <c r="E161" s="123">
        <v>0</v>
      </c>
      <c r="F161" s="123">
        <v>0</v>
      </c>
      <c r="G161" s="123">
        <v>0</v>
      </c>
      <c r="H161" s="123">
        <v>0</v>
      </c>
      <c r="I161" s="123">
        <v>0</v>
      </c>
      <c r="J161" s="123">
        <v>0</v>
      </c>
      <c r="K161" s="123">
        <v>0</v>
      </c>
      <c r="L161" s="123">
        <v>0</v>
      </c>
      <c r="M161" s="123">
        <v>0</v>
      </c>
      <c r="N161" s="123">
        <v>0</v>
      </c>
      <c r="O161" s="123">
        <v>0</v>
      </c>
      <c r="P161" s="123">
        <v>0</v>
      </c>
      <c r="Q161" s="123">
        <v>0</v>
      </c>
      <c r="R161" s="123">
        <v>0</v>
      </c>
      <c r="S161" s="123">
        <v>0</v>
      </c>
      <c r="T161" s="123">
        <v>0</v>
      </c>
      <c r="U161" s="123">
        <v>0</v>
      </c>
      <c r="V161" s="123">
        <v>0</v>
      </c>
      <c r="W161" s="123">
        <v>0</v>
      </c>
      <c r="X161" s="123">
        <v>0</v>
      </c>
      <c r="Y161" s="123">
        <v>0</v>
      </c>
      <c r="Z161" s="123">
        <v>0</v>
      </c>
      <c r="AA161" s="123">
        <v>0</v>
      </c>
      <c r="AB161" s="123">
        <v>0</v>
      </c>
      <c r="AC161" s="123">
        <v>0</v>
      </c>
      <c r="AD161" s="123">
        <v>0</v>
      </c>
      <c r="AE161" s="123">
        <v>0</v>
      </c>
      <c r="AF161" s="123">
        <v>0</v>
      </c>
      <c r="AG161" s="123">
        <v>0</v>
      </c>
      <c r="AH161" s="123">
        <v>0</v>
      </c>
      <c r="AI161" s="123">
        <v>0</v>
      </c>
      <c r="AJ161" s="123">
        <v>0</v>
      </c>
      <c r="AK161" s="110">
        <v>1.2999999999999999E-2</v>
      </c>
    </row>
    <row r="162" spans="1:37" ht="15" hidden="1" customHeight="1" x14ac:dyDescent="0.45">
      <c r="A162" s="28" t="s">
        <v>1003</v>
      </c>
      <c r="B162" s="108" t="s">
        <v>862</v>
      </c>
      <c r="C162" s="123">
        <v>0.01</v>
      </c>
      <c r="D162" s="123">
        <v>0.01</v>
      </c>
      <c r="E162" s="123">
        <v>0.01</v>
      </c>
      <c r="F162" s="123">
        <v>0.01</v>
      </c>
      <c r="G162" s="123">
        <v>0.01</v>
      </c>
      <c r="H162" s="123">
        <v>0.01</v>
      </c>
      <c r="I162" s="123">
        <v>0.01</v>
      </c>
      <c r="J162" s="123">
        <v>0.01</v>
      </c>
      <c r="K162" s="123">
        <v>0.01</v>
      </c>
      <c r="L162" s="123">
        <v>0.01</v>
      </c>
      <c r="M162" s="123">
        <v>0.01</v>
      </c>
      <c r="N162" s="123">
        <v>0.01</v>
      </c>
      <c r="O162" s="123">
        <v>0.01</v>
      </c>
      <c r="P162" s="123">
        <v>0.01</v>
      </c>
      <c r="Q162" s="123">
        <v>0.01</v>
      </c>
      <c r="R162" s="123">
        <v>0.01</v>
      </c>
      <c r="S162" s="123">
        <v>0.01</v>
      </c>
      <c r="T162" s="123">
        <v>0.01</v>
      </c>
      <c r="U162" s="123">
        <v>0.01</v>
      </c>
      <c r="V162" s="123">
        <v>0.02</v>
      </c>
      <c r="W162" s="123">
        <v>0.02</v>
      </c>
      <c r="X162" s="123">
        <v>0.02</v>
      </c>
      <c r="Y162" s="123">
        <v>0.02</v>
      </c>
      <c r="Z162" s="123">
        <v>0.02</v>
      </c>
      <c r="AA162" s="123">
        <v>0.02</v>
      </c>
      <c r="AB162" s="123">
        <v>0.02</v>
      </c>
      <c r="AC162" s="123">
        <v>0.02</v>
      </c>
      <c r="AD162" s="123">
        <v>0.03</v>
      </c>
      <c r="AE162" s="123">
        <v>0.03</v>
      </c>
      <c r="AF162" s="123">
        <v>0.03</v>
      </c>
      <c r="AG162" s="123">
        <v>0.03</v>
      </c>
      <c r="AH162" s="123">
        <v>0.03</v>
      </c>
      <c r="AI162" s="123">
        <v>0.04</v>
      </c>
      <c r="AJ162" s="123">
        <v>0.04</v>
      </c>
      <c r="AK162" s="110">
        <v>6.0999999999999999E-2</v>
      </c>
    </row>
    <row r="163" spans="1:37" ht="15" hidden="1" customHeight="1" x14ac:dyDescent="0.45">
      <c r="A163" s="28" t="s">
        <v>1004</v>
      </c>
      <c r="B163" s="108" t="s">
        <v>864</v>
      </c>
      <c r="C163" s="123">
        <v>0</v>
      </c>
      <c r="D163" s="123">
        <v>0</v>
      </c>
      <c r="E163" s="123">
        <v>0</v>
      </c>
      <c r="F163" s="123">
        <v>0</v>
      </c>
      <c r="G163" s="123">
        <v>0</v>
      </c>
      <c r="H163" s="123">
        <v>0</v>
      </c>
      <c r="I163" s="123">
        <v>0</v>
      </c>
      <c r="J163" s="123">
        <v>0</v>
      </c>
      <c r="K163" s="123">
        <v>0</v>
      </c>
      <c r="L163" s="123">
        <v>0</v>
      </c>
      <c r="M163" s="123">
        <v>0</v>
      </c>
      <c r="N163" s="123">
        <v>0</v>
      </c>
      <c r="O163" s="123">
        <v>0</v>
      </c>
      <c r="P163" s="123">
        <v>0</v>
      </c>
      <c r="Q163" s="123">
        <v>0</v>
      </c>
      <c r="R163" s="123">
        <v>0</v>
      </c>
      <c r="S163" s="123">
        <v>0</v>
      </c>
      <c r="T163" s="123">
        <v>0</v>
      </c>
      <c r="U163" s="123">
        <v>0</v>
      </c>
      <c r="V163" s="123">
        <v>0</v>
      </c>
      <c r="W163" s="123">
        <v>0</v>
      </c>
      <c r="X163" s="123">
        <v>0</v>
      </c>
      <c r="Y163" s="123">
        <v>0</v>
      </c>
      <c r="Z163" s="123">
        <v>0</v>
      </c>
      <c r="AA163" s="123">
        <v>0</v>
      </c>
      <c r="AB163" s="123">
        <v>0</v>
      </c>
      <c r="AC163" s="123">
        <v>0</v>
      </c>
      <c r="AD163" s="123">
        <v>0</v>
      </c>
      <c r="AE163" s="123">
        <v>0</v>
      </c>
      <c r="AF163" s="123">
        <v>0</v>
      </c>
      <c r="AG163" s="123">
        <v>0</v>
      </c>
      <c r="AH163" s="123">
        <v>0</v>
      </c>
      <c r="AI163" s="123">
        <v>0</v>
      </c>
      <c r="AJ163" s="123">
        <v>0</v>
      </c>
      <c r="AK163" s="116" t="s">
        <v>779</v>
      </c>
    </row>
    <row r="164" spans="1:37" ht="15" hidden="1" customHeight="1" x14ac:dyDescent="0.45">
      <c r="A164" s="28" t="s">
        <v>1005</v>
      </c>
      <c r="B164" s="108" t="s">
        <v>866</v>
      </c>
      <c r="C164" s="123">
        <v>0</v>
      </c>
      <c r="D164" s="123">
        <v>0</v>
      </c>
      <c r="E164" s="123">
        <v>0</v>
      </c>
      <c r="F164" s="123">
        <v>0</v>
      </c>
      <c r="G164" s="123">
        <v>0</v>
      </c>
      <c r="H164" s="123">
        <v>0</v>
      </c>
      <c r="I164" s="123">
        <v>0</v>
      </c>
      <c r="J164" s="123">
        <v>0</v>
      </c>
      <c r="K164" s="123">
        <v>0</v>
      </c>
      <c r="L164" s="123">
        <v>0</v>
      </c>
      <c r="M164" s="123">
        <v>0</v>
      </c>
      <c r="N164" s="123">
        <v>0</v>
      </c>
      <c r="O164" s="123">
        <v>0</v>
      </c>
      <c r="P164" s="123">
        <v>0</v>
      </c>
      <c r="Q164" s="123">
        <v>0</v>
      </c>
      <c r="R164" s="123">
        <v>0</v>
      </c>
      <c r="S164" s="123">
        <v>0</v>
      </c>
      <c r="T164" s="123">
        <v>0</v>
      </c>
      <c r="U164" s="123">
        <v>0</v>
      </c>
      <c r="V164" s="123">
        <v>0</v>
      </c>
      <c r="W164" s="123">
        <v>0</v>
      </c>
      <c r="X164" s="123">
        <v>0</v>
      </c>
      <c r="Y164" s="123">
        <v>0</v>
      </c>
      <c r="Z164" s="123">
        <v>0</v>
      </c>
      <c r="AA164" s="123">
        <v>0</v>
      </c>
      <c r="AB164" s="123">
        <v>0</v>
      </c>
      <c r="AC164" s="123">
        <v>0</v>
      </c>
      <c r="AD164" s="123">
        <v>0</v>
      </c>
      <c r="AE164" s="123">
        <v>0</v>
      </c>
      <c r="AF164" s="123">
        <v>0</v>
      </c>
      <c r="AG164" s="123">
        <v>0</v>
      </c>
      <c r="AH164" s="123">
        <v>0</v>
      </c>
      <c r="AI164" s="123">
        <v>0</v>
      </c>
      <c r="AJ164" s="123">
        <v>0</v>
      </c>
      <c r="AK164" s="110">
        <v>0.124</v>
      </c>
    </row>
    <row r="165" spans="1:37" ht="15" hidden="1" customHeight="1" x14ac:dyDescent="0.45">
      <c r="A165" s="28" t="s">
        <v>1006</v>
      </c>
      <c r="B165" s="108" t="s">
        <v>868</v>
      </c>
      <c r="C165" s="123">
        <v>0</v>
      </c>
      <c r="D165" s="123">
        <v>0</v>
      </c>
      <c r="E165" s="123">
        <v>0</v>
      </c>
      <c r="F165" s="123">
        <v>0</v>
      </c>
      <c r="G165" s="123">
        <v>0</v>
      </c>
      <c r="H165" s="123">
        <v>0</v>
      </c>
      <c r="I165" s="123">
        <v>0</v>
      </c>
      <c r="J165" s="123">
        <v>0</v>
      </c>
      <c r="K165" s="123">
        <v>0</v>
      </c>
      <c r="L165" s="123">
        <v>0</v>
      </c>
      <c r="M165" s="123">
        <v>0</v>
      </c>
      <c r="N165" s="123">
        <v>0</v>
      </c>
      <c r="O165" s="123">
        <v>0</v>
      </c>
      <c r="P165" s="123">
        <v>0</v>
      </c>
      <c r="Q165" s="123">
        <v>0</v>
      </c>
      <c r="R165" s="123">
        <v>0</v>
      </c>
      <c r="S165" s="123">
        <v>0</v>
      </c>
      <c r="T165" s="123">
        <v>0</v>
      </c>
      <c r="U165" s="123">
        <v>0</v>
      </c>
      <c r="V165" s="123">
        <v>0</v>
      </c>
      <c r="W165" s="123">
        <v>0</v>
      </c>
      <c r="X165" s="123">
        <v>0</v>
      </c>
      <c r="Y165" s="123">
        <v>0</v>
      </c>
      <c r="Z165" s="123">
        <v>0</v>
      </c>
      <c r="AA165" s="123">
        <v>0</v>
      </c>
      <c r="AB165" s="123">
        <v>0</v>
      </c>
      <c r="AC165" s="123">
        <v>0</v>
      </c>
      <c r="AD165" s="123">
        <v>0</v>
      </c>
      <c r="AE165" s="123">
        <v>0</v>
      </c>
      <c r="AF165" s="123">
        <v>0</v>
      </c>
      <c r="AG165" s="123">
        <v>0</v>
      </c>
      <c r="AH165" s="123">
        <v>0</v>
      </c>
      <c r="AI165" s="123">
        <v>0</v>
      </c>
      <c r="AJ165" s="123">
        <v>0</v>
      </c>
      <c r="AK165" s="110">
        <v>0.124</v>
      </c>
    </row>
    <row r="166" spans="1:37" ht="15" hidden="1" customHeight="1" x14ac:dyDescent="0.45">
      <c r="A166" s="28" t="s">
        <v>1007</v>
      </c>
      <c r="B166" s="108" t="s">
        <v>870</v>
      </c>
      <c r="C166" s="123">
        <v>0</v>
      </c>
      <c r="D166" s="123">
        <v>0</v>
      </c>
      <c r="E166" s="123">
        <v>0</v>
      </c>
      <c r="F166" s="123">
        <v>0</v>
      </c>
      <c r="G166" s="123">
        <v>0</v>
      </c>
      <c r="H166" s="123">
        <v>0</v>
      </c>
      <c r="I166" s="123">
        <v>0</v>
      </c>
      <c r="J166" s="123">
        <v>0</v>
      </c>
      <c r="K166" s="123">
        <v>0</v>
      </c>
      <c r="L166" s="123">
        <v>0</v>
      </c>
      <c r="M166" s="123">
        <v>0</v>
      </c>
      <c r="N166" s="123">
        <v>0</v>
      </c>
      <c r="O166" s="123">
        <v>0</v>
      </c>
      <c r="P166" s="123">
        <v>0</v>
      </c>
      <c r="Q166" s="123">
        <v>0</v>
      </c>
      <c r="R166" s="123">
        <v>0</v>
      </c>
      <c r="S166" s="123">
        <v>0</v>
      </c>
      <c r="T166" s="123">
        <v>0</v>
      </c>
      <c r="U166" s="123">
        <v>0</v>
      </c>
      <c r="V166" s="123">
        <v>0</v>
      </c>
      <c r="W166" s="123">
        <v>0</v>
      </c>
      <c r="X166" s="123">
        <v>0</v>
      </c>
      <c r="Y166" s="123">
        <v>0</v>
      </c>
      <c r="Z166" s="123">
        <v>0</v>
      </c>
      <c r="AA166" s="123">
        <v>0</v>
      </c>
      <c r="AB166" s="123">
        <v>0</v>
      </c>
      <c r="AC166" s="123">
        <v>0</v>
      </c>
      <c r="AD166" s="123">
        <v>0</v>
      </c>
      <c r="AE166" s="123">
        <v>0</v>
      </c>
      <c r="AF166" s="123">
        <v>0</v>
      </c>
      <c r="AG166" s="123">
        <v>0</v>
      </c>
      <c r="AH166" s="123">
        <v>0</v>
      </c>
      <c r="AI166" s="123">
        <v>0</v>
      </c>
      <c r="AJ166" s="123">
        <v>0</v>
      </c>
      <c r="AK166" s="110">
        <v>0.124</v>
      </c>
    </row>
    <row r="167" spans="1:37" ht="15" hidden="1" customHeight="1" x14ac:dyDescent="0.45">
      <c r="A167" s="28" t="s">
        <v>1008</v>
      </c>
      <c r="B167" s="108" t="s">
        <v>872</v>
      </c>
      <c r="C167" s="123">
        <v>0</v>
      </c>
      <c r="D167" s="123">
        <v>0</v>
      </c>
      <c r="E167" s="123">
        <v>0</v>
      </c>
      <c r="F167" s="123">
        <v>0</v>
      </c>
      <c r="G167" s="123">
        <v>0</v>
      </c>
      <c r="H167" s="123">
        <v>0</v>
      </c>
      <c r="I167" s="123">
        <v>0</v>
      </c>
      <c r="J167" s="123">
        <v>0</v>
      </c>
      <c r="K167" s="123">
        <v>0</v>
      </c>
      <c r="L167" s="123">
        <v>0</v>
      </c>
      <c r="M167" s="123">
        <v>0</v>
      </c>
      <c r="N167" s="123">
        <v>0</v>
      </c>
      <c r="O167" s="123">
        <v>0</v>
      </c>
      <c r="P167" s="123">
        <v>0</v>
      </c>
      <c r="Q167" s="123">
        <v>0</v>
      </c>
      <c r="R167" s="123">
        <v>0</v>
      </c>
      <c r="S167" s="123">
        <v>0</v>
      </c>
      <c r="T167" s="123">
        <v>0</v>
      </c>
      <c r="U167" s="123">
        <v>0</v>
      </c>
      <c r="V167" s="123">
        <v>0</v>
      </c>
      <c r="W167" s="123">
        <v>0</v>
      </c>
      <c r="X167" s="123">
        <v>0</v>
      </c>
      <c r="Y167" s="123">
        <v>0</v>
      </c>
      <c r="Z167" s="123">
        <v>0</v>
      </c>
      <c r="AA167" s="123">
        <v>0</v>
      </c>
      <c r="AB167" s="123">
        <v>0</v>
      </c>
      <c r="AC167" s="123">
        <v>0</v>
      </c>
      <c r="AD167" s="123">
        <v>0</v>
      </c>
      <c r="AE167" s="123">
        <v>0</v>
      </c>
      <c r="AF167" s="123">
        <v>0</v>
      </c>
      <c r="AG167" s="123">
        <v>0</v>
      </c>
      <c r="AH167" s="123">
        <v>0</v>
      </c>
      <c r="AI167" s="123">
        <v>0</v>
      </c>
      <c r="AJ167" s="123">
        <v>0</v>
      </c>
      <c r="AK167" s="110">
        <v>0.124</v>
      </c>
    </row>
    <row r="168" spans="1:37" ht="15" hidden="1" customHeight="1" x14ac:dyDescent="0.45">
      <c r="A168" s="28" t="s">
        <v>1009</v>
      </c>
      <c r="B168" s="108" t="s">
        <v>898</v>
      </c>
      <c r="C168" s="123">
        <v>0.9</v>
      </c>
      <c r="D168" s="123">
        <v>0.9</v>
      </c>
      <c r="E168" s="123">
        <v>0.9</v>
      </c>
      <c r="F168" s="123">
        <v>0.9</v>
      </c>
      <c r="G168" s="123">
        <v>0.9</v>
      </c>
      <c r="H168" s="123">
        <v>0.9</v>
      </c>
      <c r="I168" s="123">
        <v>0.9</v>
      </c>
      <c r="J168" s="123">
        <v>0.9</v>
      </c>
      <c r="K168" s="123">
        <v>0.9</v>
      </c>
      <c r="L168" s="123">
        <v>0.9</v>
      </c>
      <c r="M168" s="123">
        <v>0.91</v>
      </c>
      <c r="N168" s="123">
        <v>0.9</v>
      </c>
      <c r="O168" s="123">
        <v>0.9</v>
      </c>
      <c r="P168" s="123">
        <v>0.9</v>
      </c>
      <c r="Q168" s="123">
        <v>0.91</v>
      </c>
      <c r="R168" s="123">
        <v>0.91</v>
      </c>
      <c r="S168" s="123">
        <v>0.9</v>
      </c>
      <c r="T168" s="123">
        <v>0.9</v>
      </c>
      <c r="U168" s="123">
        <v>0.9</v>
      </c>
      <c r="V168" s="123">
        <v>0.9</v>
      </c>
      <c r="W168" s="123">
        <v>0.91</v>
      </c>
      <c r="X168" s="123">
        <v>0.91</v>
      </c>
      <c r="Y168" s="123">
        <v>0.91</v>
      </c>
      <c r="Z168" s="123">
        <v>0.9</v>
      </c>
      <c r="AA168" s="123">
        <v>0.9</v>
      </c>
      <c r="AB168" s="123">
        <v>0.9</v>
      </c>
      <c r="AC168" s="123">
        <v>0.91</v>
      </c>
      <c r="AD168" s="123">
        <v>0.92</v>
      </c>
      <c r="AE168" s="123">
        <v>0.92</v>
      </c>
      <c r="AF168" s="123">
        <v>0.92</v>
      </c>
      <c r="AG168" s="123">
        <v>0.93</v>
      </c>
      <c r="AH168" s="123">
        <v>0.93</v>
      </c>
      <c r="AI168" s="123">
        <v>0.93</v>
      </c>
      <c r="AJ168" s="123">
        <v>0.93</v>
      </c>
      <c r="AK168" s="110">
        <v>1E-3</v>
      </c>
    </row>
    <row r="169" spans="1:37" ht="15" hidden="1" customHeight="1" x14ac:dyDescent="0.35">
      <c r="A169" s="28" t="s">
        <v>1010</v>
      </c>
      <c r="B169" s="107" t="s">
        <v>1011</v>
      </c>
      <c r="C169" s="124">
        <v>2.0499999999999998</v>
      </c>
      <c r="D169" s="124">
        <v>2.0699999999999998</v>
      </c>
      <c r="E169" s="124">
        <v>2.1</v>
      </c>
      <c r="F169" s="124">
        <v>2.12</v>
      </c>
      <c r="G169" s="124">
        <v>2.14</v>
      </c>
      <c r="H169" s="124">
        <v>2.17</v>
      </c>
      <c r="I169" s="124">
        <v>2.19</v>
      </c>
      <c r="J169" s="124">
        <v>2.21</v>
      </c>
      <c r="K169" s="124">
        <v>2.2400000000000002</v>
      </c>
      <c r="L169" s="124">
        <v>2.2599999999999998</v>
      </c>
      <c r="M169" s="124">
        <v>2.29</v>
      </c>
      <c r="N169" s="124">
        <v>2.31</v>
      </c>
      <c r="O169" s="124">
        <v>2.34</v>
      </c>
      <c r="P169" s="124">
        <v>2.36</v>
      </c>
      <c r="Q169" s="124">
        <v>2.4</v>
      </c>
      <c r="R169" s="124">
        <v>2.42</v>
      </c>
      <c r="S169" s="124">
        <v>2.44</v>
      </c>
      <c r="T169" s="124">
        <v>2.46</v>
      </c>
      <c r="U169" s="124">
        <v>2.4900000000000002</v>
      </c>
      <c r="V169" s="124">
        <v>2.52</v>
      </c>
      <c r="W169" s="124">
        <v>2.56</v>
      </c>
      <c r="X169" s="124">
        <v>2.59</v>
      </c>
      <c r="Y169" s="124">
        <v>2.62</v>
      </c>
      <c r="Z169" s="124">
        <v>2.64</v>
      </c>
      <c r="AA169" s="124">
        <v>2.67</v>
      </c>
      <c r="AB169" s="124">
        <v>2.7</v>
      </c>
      <c r="AC169" s="124">
        <v>2.75</v>
      </c>
      <c r="AD169" s="124">
        <v>2.8</v>
      </c>
      <c r="AE169" s="124">
        <v>2.84</v>
      </c>
      <c r="AF169" s="124">
        <v>2.89</v>
      </c>
      <c r="AG169" s="124">
        <v>2.94</v>
      </c>
      <c r="AH169" s="124">
        <v>2.98</v>
      </c>
      <c r="AI169" s="124">
        <v>3.02</v>
      </c>
      <c r="AJ169" s="124">
        <v>3.07</v>
      </c>
      <c r="AK169" s="112">
        <v>1.2E-2</v>
      </c>
    </row>
    <row r="170" spans="1:37" ht="15.75" hidden="1" customHeight="1" x14ac:dyDescent="0.45">
      <c r="C170" s="8">
        <v>0</v>
      </c>
      <c r="D170" s="8">
        <v>0</v>
      </c>
      <c r="E170" s="8">
        <v>0</v>
      </c>
      <c r="F170" s="8">
        <v>0</v>
      </c>
      <c r="G170" s="8">
        <v>0</v>
      </c>
      <c r="H170" s="8">
        <v>0</v>
      </c>
      <c r="I170" s="8">
        <v>0</v>
      </c>
      <c r="J170" s="8">
        <v>0</v>
      </c>
      <c r="K170" s="8">
        <v>0</v>
      </c>
      <c r="L170" s="8">
        <v>0</v>
      </c>
      <c r="M170" s="8">
        <v>0</v>
      </c>
      <c r="N170" s="8">
        <v>0</v>
      </c>
      <c r="O170" s="8">
        <v>0</v>
      </c>
      <c r="P170" s="8">
        <v>0</v>
      </c>
      <c r="Q170" s="8">
        <v>0</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row>
    <row r="171" spans="1:37" ht="15" hidden="1" customHeight="1" x14ac:dyDescent="0.45">
      <c r="B171" s="107" t="s">
        <v>1012</v>
      </c>
      <c r="C171" s="8">
        <v>0</v>
      </c>
      <c r="D171" s="8">
        <v>0</v>
      </c>
      <c r="E171" s="8">
        <v>0</v>
      </c>
      <c r="F171" s="8">
        <v>0</v>
      </c>
      <c r="G171" s="8">
        <v>0</v>
      </c>
      <c r="H171" s="8">
        <v>0</v>
      </c>
      <c r="I171" s="8">
        <v>0</v>
      </c>
      <c r="J171" s="8">
        <v>0</v>
      </c>
      <c r="K171" s="8">
        <v>0</v>
      </c>
      <c r="L171" s="8">
        <v>0</v>
      </c>
      <c r="M171" s="8">
        <v>0</v>
      </c>
      <c r="N171" s="8">
        <v>0</v>
      </c>
      <c r="O171" s="8">
        <v>0</v>
      </c>
      <c r="P171" s="8">
        <v>0</v>
      </c>
      <c r="Q171" s="8">
        <v>0</v>
      </c>
      <c r="R171" s="8">
        <v>0</v>
      </c>
      <c r="S171" s="8">
        <v>0</v>
      </c>
      <c r="T171" s="8">
        <v>0</v>
      </c>
      <c r="U171" s="8">
        <v>0</v>
      </c>
      <c r="V171" s="8">
        <v>0</v>
      </c>
      <c r="W171" s="8">
        <v>0</v>
      </c>
      <c r="X171" s="8">
        <v>0</v>
      </c>
      <c r="Y171" s="8">
        <v>0</v>
      </c>
      <c r="Z171" s="8">
        <v>0</v>
      </c>
      <c r="AA171" s="8">
        <v>0</v>
      </c>
      <c r="AB171" s="8">
        <v>0</v>
      </c>
      <c r="AC171" s="8">
        <v>0</v>
      </c>
      <c r="AD171" s="8">
        <v>0</v>
      </c>
      <c r="AE171" s="8">
        <v>0</v>
      </c>
      <c r="AF171" s="8">
        <v>0</v>
      </c>
      <c r="AG171" s="8">
        <v>0</v>
      </c>
      <c r="AH171" s="8">
        <v>0</v>
      </c>
      <c r="AI171" s="8">
        <v>0</v>
      </c>
      <c r="AJ171" s="8">
        <v>0</v>
      </c>
    </row>
    <row r="172" spans="1:37" ht="15.75" customHeight="1" x14ac:dyDescent="0.35"/>
    <row r="173" spans="1:37" ht="15" customHeight="1" x14ac:dyDescent="0.35">
      <c r="B173" s="107" t="s">
        <v>943</v>
      </c>
    </row>
    <row r="174" spans="1:37" ht="15" customHeight="1" x14ac:dyDescent="0.35">
      <c r="B174" s="107" t="s">
        <v>854</v>
      </c>
    </row>
    <row r="175" spans="1:37" ht="15" hidden="1" customHeight="1" x14ac:dyDescent="0.45">
      <c r="A175" s="28" t="s">
        <v>1013</v>
      </c>
      <c r="B175" s="108" t="s">
        <v>856</v>
      </c>
      <c r="C175" s="121">
        <v>14.4</v>
      </c>
      <c r="D175" s="121">
        <v>15.8</v>
      </c>
      <c r="E175" s="121">
        <v>15.8</v>
      </c>
      <c r="F175" s="121">
        <v>15.9</v>
      </c>
      <c r="G175" s="121">
        <v>16.2</v>
      </c>
      <c r="H175" s="121">
        <v>16.399999999999999</v>
      </c>
      <c r="I175" s="121">
        <v>16.7</v>
      </c>
      <c r="J175" s="121">
        <v>17.100000000000001</v>
      </c>
      <c r="K175" s="121">
        <v>17.600000000000001</v>
      </c>
      <c r="L175" s="121">
        <v>18.100000000000001</v>
      </c>
      <c r="M175" s="121">
        <v>18.5</v>
      </c>
      <c r="N175" s="121">
        <v>18.600000000000001</v>
      </c>
      <c r="O175" s="121">
        <v>18.7</v>
      </c>
      <c r="P175" s="121">
        <v>18.8</v>
      </c>
      <c r="Q175" s="121">
        <v>18.7</v>
      </c>
      <c r="R175" s="121">
        <v>18.7</v>
      </c>
      <c r="S175" s="121">
        <v>18.8</v>
      </c>
      <c r="T175" s="121">
        <v>18.8</v>
      </c>
      <c r="U175" s="121">
        <v>18.7</v>
      </c>
      <c r="V175" s="121">
        <v>18.7</v>
      </c>
      <c r="W175" s="121">
        <v>18.8</v>
      </c>
      <c r="X175" s="121">
        <v>18.899999999999999</v>
      </c>
      <c r="Y175" s="121">
        <v>19</v>
      </c>
      <c r="Z175" s="121">
        <v>19</v>
      </c>
      <c r="AA175" s="121">
        <v>19.100000000000001</v>
      </c>
      <c r="AB175" s="121">
        <v>19.2</v>
      </c>
      <c r="AC175" s="121">
        <v>19.3</v>
      </c>
      <c r="AD175" s="121">
        <v>19.3</v>
      </c>
      <c r="AE175" s="121">
        <v>19.399999999999999</v>
      </c>
      <c r="AF175" s="121">
        <v>19.399999999999999</v>
      </c>
      <c r="AG175" s="121">
        <v>19.399999999999999</v>
      </c>
      <c r="AH175" s="121">
        <v>19.399999999999999</v>
      </c>
      <c r="AI175" s="121">
        <v>19.399999999999999</v>
      </c>
      <c r="AJ175" s="121">
        <v>19.399999999999999</v>
      </c>
      <c r="AK175" s="110">
        <v>7.0000000000000001E-3</v>
      </c>
    </row>
    <row r="176" spans="1:37" ht="15" hidden="1" customHeight="1" x14ac:dyDescent="0.45">
      <c r="A176" s="28" t="s">
        <v>1014</v>
      </c>
      <c r="B176" s="108" t="s">
        <v>858</v>
      </c>
      <c r="C176" s="121">
        <v>10.4</v>
      </c>
      <c r="D176" s="121">
        <v>10.9</v>
      </c>
      <c r="E176" s="121">
        <v>11</v>
      </c>
      <c r="F176" s="121">
        <v>11.1</v>
      </c>
      <c r="G176" s="121">
        <v>11.4</v>
      </c>
      <c r="H176" s="121">
        <v>11.6</v>
      </c>
      <c r="I176" s="121">
        <v>11.8</v>
      </c>
      <c r="J176" s="121">
        <v>12.1</v>
      </c>
      <c r="K176" s="121">
        <v>12.5</v>
      </c>
      <c r="L176" s="121">
        <v>12.9</v>
      </c>
      <c r="M176" s="121">
        <v>13.2</v>
      </c>
      <c r="N176" s="121">
        <v>13.4</v>
      </c>
      <c r="O176" s="121">
        <v>13.6</v>
      </c>
      <c r="P176" s="121">
        <v>13.9</v>
      </c>
      <c r="Q176" s="121">
        <v>14</v>
      </c>
      <c r="R176" s="121">
        <v>14.1</v>
      </c>
      <c r="S176" s="121">
        <v>14.2</v>
      </c>
      <c r="T176" s="121">
        <v>14.2</v>
      </c>
      <c r="U176" s="121">
        <v>14.2</v>
      </c>
      <c r="V176" s="121">
        <v>14.3</v>
      </c>
      <c r="W176" s="121">
        <v>14.3</v>
      </c>
      <c r="X176" s="121">
        <v>14.2</v>
      </c>
      <c r="Y176" s="121">
        <v>14.3</v>
      </c>
      <c r="Z176" s="121">
        <v>14.3</v>
      </c>
      <c r="AA176" s="121">
        <v>14.4</v>
      </c>
      <c r="AB176" s="121">
        <v>14.4</v>
      </c>
      <c r="AC176" s="121">
        <v>14.5</v>
      </c>
      <c r="AD176" s="121">
        <v>14.5</v>
      </c>
      <c r="AE176" s="121">
        <v>14.6</v>
      </c>
      <c r="AF176" s="121">
        <v>14.7</v>
      </c>
      <c r="AG176" s="121">
        <v>14.8</v>
      </c>
      <c r="AH176" s="121">
        <v>15</v>
      </c>
      <c r="AI176" s="121">
        <v>15</v>
      </c>
      <c r="AJ176" s="121">
        <v>15.1</v>
      </c>
      <c r="AK176" s="110">
        <v>0.01</v>
      </c>
    </row>
    <row r="177" spans="1:37" ht="15" hidden="1" customHeight="1" x14ac:dyDescent="0.45">
      <c r="A177" s="28" t="s">
        <v>1015</v>
      </c>
      <c r="B177" s="108" t="s">
        <v>860</v>
      </c>
      <c r="C177" s="121">
        <v>10.199999999999999</v>
      </c>
      <c r="D177" s="121">
        <v>11.9</v>
      </c>
      <c r="E177" s="121">
        <v>12.2</v>
      </c>
      <c r="F177" s="121">
        <v>12.2</v>
      </c>
      <c r="G177" s="121">
        <v>12.4</v>
      </c>
      <c r="H177" s="121">
        <v>12.5</v>
      </c>
      <c r="I177" s="121">
        <v>12.6</v>
      </c>
      <c r="J177" s="121">
        <v>12.8</v>
      </c>
      <c r="K177" s="121">
        <v>13.1</v>
      </c>
      <c r="L177" s="121">
        <v>13.4</v>
      </c>
      <c r="M177" s="121">
        <v>13.8</v>
      </c>
      <c r="N177" s="121">
        <v>13.9</v>
      </c>
      <c r="O177" s="121">
        <v>14.1</v>
      </c>
      <c r="P177" s="121">
        <v>14.3</v>
      </c>
      <c r="Q177" s="121">
        <v>14.4</v>
      </c>
      <c r="R177" s="121">
        <v>14.4</v>
      </c>
      <c r="S177" s="121">
        <v>14.4</v>
      </c>
      <c r="T177" s="121">
        <v>14.4</v>
      </c>
      <c r="U177" s="121">
        <v>14.1</v>
      </c>
      <c r="V177" s="121">
        <v>14.2</v>
      </c>
      <c r="W177" s="121">
        <v>14.2</v>
      </c>
      <c r="X177" s="121">
        <v>14.2</v>
      </c>
      <c r="Y177" s="121">
        <v>14.2</v>
      </c>
      <c r="Z177" s="121">
        <v>14.3</v>
      </c>
      <c r="AA177" s="121">
        <v>14.4</v>
      </c>
      <c r="AB177" s="121">
        <v>14.4</v>
      </c>
      <c r="AC177" s="121">
        <v>14.5</v>
      </c>
      <c r="AD177" s="121">
        <v>14.6</v>
      </c>
      <c r="AE177" s="121">
        <v>14.7</v>
      </c>
      <c r="AF177" s="121">
        <v>14.7</v>
      </c>
      <c r="AG177" s="121">
        <v>14.7</v>
      </c>
      <c r="AH177" s="121">
        <v>14.8</v>
      </c>
      <c r="AI177" s="121">
        <v>14.8</v>
      </c>
      <c r="AJ177" s="121">
        <v>14.8</v>
      </c>
      <c r="AK177" s="110">
        <v>7.0000000000000001E-3</v>
      </c>
    </row>
    <row r="178" spans="1:37" ht="15" hidden="1" customHeight="1" x14ac:dyDescent="0.45">
      <c r="A178" s="28" t="s">
        <v>1016</v>
      </c>
      <c r="B178" s="108" t="s">
        <v>862</v>
      </c>
      <c r="C178" s="121">
        <v>10.1</v>
      </c>
      <c r="D178" s="121">
        <v>13</v>
      </c>
      <c r="E178" s="121">
        <v>12</v>
      </c>
      <c r="F178" s="121">
        <v>12.1</v>
      </c>
      <c r="G178" s="121">
        <v>12.2</v>
      </c>
      <c r="H178" s="121">
        <v>12.4</v>
      </c>
      <c r="I178" s="121">
        <v>12.5</v>
      </c>
      <c r="J178" s="121">
        <v>12.7</v>
      </c>
      <c r="K178" s="121">
        <v>12.9</v>
      </c>
      <c r="L178" s="121">
        <v>13.2</v>
      </c>
      <c r="M178" s="121">
        <v>13.5</v>
      </c>
      <c r="N178" s="121">
        <v>13.6</v>
      </c>
      <c r="O178" s="121">
        <v>13.8</v>
      </c>
      <c r="P178" s="121">
        <v>13.9</v>
      </c>
      <c r="Q178" s="121">
        <v>14</v>
      </c>
      <c r="R178" s="121">
        <v>14</v>
      </c>
      <c r="S178" s="121">
        <v>14</v>
      </c>
      <c r="T178" s="121">
        <v>14</v>
      </c>
      <c r="U178" s="121">
        <v>14</v>
      </c>
      <c r="V178" s="121">
        <v>13.9</v>
      </c>
      <c r="W178" s="121">
        <v>13.9</v>
      </c>
      <c r="X178" s="121">
        <v>13.9</v>
      </c>
      <c r="Y178" s="121">
        <v>13.9</v>
      </c>
      <c r="Z178" s="121">
        <v>13.9</v>
      </c>
      <c r="AA178" s="121">
        <v>13.9</v>
      </c>
      <c r="AB178" s="121">
        <v>13.9</v>
      </c>
      <c r="AC178" s="121">
        <v>13.9</v>
      </c>
      <c r="AD178" s="121">
        <v>13.9</v>
      </c>
      <c r="AE178" s="121">
        <v>13.8</v>
      </c>
      <c r="AF178" s="121">
        <v>13.8</v>
      </c>
      <c r="AG178" s="121">
        <v>13.8</v>
      </c>
      <c r="AH178" s="121">
        <v>13.8</v>
      </c>
      <c r="AI178" s="121">
        <v>13.8</v>
      </c>
      <c r="AJ178" s="121">
        <v>13.8</v>
      </c>
      <c r="AK178" s="110">
        <v>2E-3</v>
      </c>
    </row>
    <row r="179" spans="1:37" ht="15" hidden="1" customHeight="1" x14ac:dyDescent="0.45">
      <c r="A179" s="28" t="s">
        <v>1017</v>
      </c>
      <c r="B179" s="108" t="s">
        <v>864</v>
      </c>
      <c r="C179" s="121">
        <v>10.199999999999999</v>
      </c>
      <c r="D179" s="121">
        <v>10.5</v>
      </c>
      <c r="E179" s="121">
        <v>10.6</v>
      </c>
      <c r="F179" s="121">
        <v>10.7</v>
      </c>
      <c r="G179" s="121">
        <v>11.1</v>
      </c>
      <c r="H179" s="121">
        <v>11.3</v>
      </c>
      <c r="I179" s="121">
        <v>11.5</v>
      </c>
      <c r="J179" s="121">
        <v>11.8</v>
      </c>
      <c r="K179" s="121">
        <v>12.2</v>
      </c>
      <c r="L179" s="121">
        <v>12.6</v>
      </c>
      <c r="M179" s="121">
        <v>13</v>
      </c>
      <c r="N179" s="121">
        <v>13.2</v>
      </c>
      <c r="O179" s="121">
        <v>13.4</v>
      </c>
      <c r="P179" s="121">
        <v>13.6</v>
      </c>
      <c r="Q179" s="121">
        <v>13.8</v>
      </c>
      <c r="R179" s="121">
        <v>13.8</v>
      </c>
      <c r="S179" s="121">
        <v>13.8</v>
      </c>
      <c r="T179" s="121">
        <v>13.8</v>
      </c>
      <c r="U179" s="121">
        <v>13.8</v>
      </c>
      <c r="V179" s="121">
        <v>13.8</v>
      </c>
      <c r="W179" s="121">
        <v>13.8</v>
      </c>
      <c r="X179" s="121">
        <v>13.7</v>
      </c>
      <c r="Y179" s="121">
        <v>13.7</v>
      </c>
      <c r="Z179" s="121">
        <v>13.8</v>
      </c>
      <c r="AA179" s="121">
        <v>13.8</v>
      </c>
      <c r="AB179" s="121">
        <v>13.7</v>
      </c>
      <c r="AC179" s="121">
        <v>13.8</v>
      </c>
      <c r="AD179" s="121">
        <v>13.8</v>
      </c>
      <c r="AE179" s="121">
        <v>13.9</v>
      </c>
      <c r="AF179" s="121">
        <v>14</v>
      </c>
      <c r="AG179" s="121">
        <v>14</v>
      </c>
      <c r="AH179" s="121">
        <v>14.1</v>
      </c>
      <c r="AI179" s="121">
        <v>14.3</v>
      </c>
      <c r="AJ179" s="121">
        <v>14.4</v>
      </c>
      <c r="AK179" s="110">
        <v>0.01</v>
      </c>
    </row>
    <row r="180" spans="1:37" ht="15" hidden="1" customHeight="1" x14ac:dyDescent="0.45">
      <c r="A180" s="28" t="s">
        <v>1018</v>
      </c>
      <c r="B180" s="108" t="s">
        <v>866</v>
      </c>
      <c r="C180" s="121">
        <v>23.5</v>
      </c>
      <c r="D180" s="121">
        <v>26.8</v>
      </c>
      <c r="E180" s="121">
        <v>26.9</v>
      </c>
      <c r="F180" s="121">
        <v>26.9</v>
      </c>
      <c r="G180" s="121">
        <v>27.1</v>
      </c>
      <c r="H180" s="121">
        <v>27.3</v>
      </c>
      <c r="I180" s="121">
        <v>27.5</v>
      </c>
      <c r="J180" s="121">
        <v>27.8</v>
      </c>
      <c r="K180" s="121">
        <v>28.2</v>
      </c>
      <c r="L180" s="121">
        <v>28.6</v>
      </c>
      <c r="M180" s="121">
        <v>29</v>
      </c>
      <c r="N180" s="121">
        <v>29.1</v>
      </c>
      <c r="O180" s="121">
        <v>29.3</v>
      </c>
      <c r="P180" s="121">
        <v>29.5</v>
      </c>
      <c r="Q180" s="121">
        <v>29.6</v>
      </c>
      <c r="R180" s="121">
        <v>29.6</v>
      </c>
      <c r="S180" s="121">
        <v>29.6</v>
      </c>
      <c r="T180" s="121">
        <v>29.6</v>
      </c>
      <c r="U180" s="121">
        <v>29.6</v>
      </c>
      <c r="V180" s="121">
        <v>29.6</v>
      </c>
      <c r="W180" s="121">
        <v>29.5</v>
      </c>
      <c r="X180" s="121">
        <v>29.5</v>
      </c>
      <c r="Y180" s="121">
        <v>29.5</v>
      </c>
      <c r="Z180" s="121">
        <v>29.5</v>
      </c>
      <c r="AA180" s="121">
        <v>29.5</v>
      </c>
      <c r="AB180" s="121">
        <v>29.5</v>
      </c>
      <c r="AC180" s="121">
        <v>29.5</v>
      </c>
      <c r="AD180" s="121">
        <v>29.5</v>
      </c>
      <c r="AE180" s="121">
        <v>29.5</v>
      </c>
      <c r="AF180" s="121">
        <v>29.5</v>
      </c>
      <c r="AG180" s="121">
        <v>29.5</v>
      </c>
      <c r="AH180" s="121">
        <v>29.5</v>
      </c>
      <c r="AI180" s="121">
        <v>29.4</v>
      </c>
      <c r="AJ180" s="121">
        <v>29.4</v>
      </c>
      <c r="AK180" s="110">
        <v>3.0000000000000001E-3</v>
      </c>
    </row>
    <row r="181" spans="1:37" ht="15" hidden="1" customHeight="1" x14ac:dyDescent="0.45">
      <c r="A181" s="28" t="s">
        <v>1019</v>
      </c>
      <c r="B181" s="108" t="s">
        <v>868</v>
      </c>
      <c r="C181" s="121">
        <v>0</v>
      </c>
      <c r="D181" s="121">
        <v>0</v>
      </c>
      <c r="E181" s="121">
        <v>0</v>
      </c>
      <c r="F181" s="121">
        <v>22.6</v>
      </c>
      <c r="G181" s="121">
        <v>23.1</v>
      </c>
      <c r="H181" s="121">
        <v>23.5</v>
      </c>
      <c r="I181" s="121">
        <v>23.9</v>
      </c>
      <c r="J181" s="121">
        <v>24.4</v>
      </c>
      <c r="K181" s="121">
        <v>25.1</v>
      </c>
      <c r="L181" s="121">
        <v>25.9</v>
      </c>
      <c r="M181" s="121">
        <v>26.8</v>
      </c>
      <c r="N181" s="121">
        <v>27.3</v>
      </c>
      <c r="O181" s="121">
        <v>28.2</v>
      </c>
      <c r="P181" s="121">
        <v>28.8</v>
      </c>
      <c r="Q181" s="121">
        <v>29</v>
      </c>
      <c r="R181" s="121">
        <v>29.1</v>
      </c>
      <c r="S181" s="121">
        <v>29.2</v>
      </c>
      <c r="T181" s="121">
        <v>29.3</v>
      </c>
      <c r="U181" s="121">
        <v>29.4</v>
      </c>
      <c r="V181" s="121">
        <v>29.4</v>
      </c>
      <c r="W181" s="121">
        <v>29.4</v>
      </c>
      <c r="X181" s="121">
        <v>29.4</v>
      </c>
      <c r="Y181" s="121">
        <v>29.4</v>
      </c>
      <c r="Z181" s="121">
        <v>29.4</v>
      </c>
      <c r="AA181" s="121">
        <v>29.4</v>
      </c>
      <c r="AB181" s="121">
        <v>29.4</v>
      </c>
      <c r="AC181" s="121">
        <v>29.4</v>
      </c>
      <c r="AD181" s="121">
        <v>29.4</v>
      </c>
      <c r="AE181" s="121">
        <v>29.4</v>
      </c>
      <c r="AF181" s="121">
        <v>29.4</v>
      </c>
      <c r="AG181" s="121">
        <v>29.4</v>
      </c>
      <c r="AH181" s="121">
        <v>29.4</v>
      </c>
      <c r="AI181" s="121">
        <v>29.4</v>
      </c>
      <c r="AJ181" s="121">
        <v>29.4</v>
      </c>
      <c r="AK181" s="116" t="s">
        <v>779</v>
      </c>
    </row>
    <row r="182" spans="1:37" ht="15" hidden="1" customHeight="1" x14ac:dyDescent="0.45">
      <c r="A182" s="28" t="s">
        <v>1020</v>
      </c>
      <c r="B182" s="108" t="s">
        <v>870</v>
      </c>
      <c r="C182" s="121">
        <v>0</v>
      </c>
      <c r="D182" s="121">
        <v>0</v>
      </c>
      <c r="E182" s="121">
        <v>0</v>
      </c>
      <c r="F182" s="121">
        <v>18</v>
      </c>
      <c r="G182" s="121">
        <v>18.399999999999999</v>
      </c>
      <c r="H182" s="121">
        <v>18.600000000000001</v>
      </c>
      <c r="I182" s="121">
        <v>18.8</v>
      </c>
      <c r="J182" s="121">
        <v>19</v>
      </c>
      <c r="K182" s="121">
        <v>19.3</v>
      </c>
      <c r="L182" s="121">
        <v>19.7</v>
      </c>
      <c r="M182" s="121">
        <v>20.2</v>
      </c>
      <c r="N182" s="121">
        <v>20.399999999999999</v>
      </c>
      <c r="O182" s="121">
        <v>20.7</v>
      </c>
      <c r="P182" s="121">
        <v>21</v>
      </c>
      <c r="Q182" s="121">
        <v>21.2</v>
      </c>
      <c r="R182" s="121">
        <v>21.3</v>
      </c>
      <c r="S182" s="121">
        <v>21.4</v>
      </c>
      <c r="T182" s="121">
        <v>21.4</v>
      </c>
      <c r="U182" s="121">
        <v>21.4</v>
      </c>
      <c r="V182" s="121">
        <v>21.4</v>
      </c>
      <c r="W182" s="121">
        <v>21.3</v>
      </c>
      <c r="X182" s="121">
        <v>21.3</v>
      </c>
      <c r="Y182" s="121">
        <v>21.2</v>
      </c>
      <c r="Z182" s="121">
        <v>21.2</v>
      </c>
      <c r="AA182" s="121">
        <v>21.3</v>
      </c>
      <c r="AB182" s="121">
        <v>21.3</v>
      </c>
      <c r="AC182" s="121">
        <v>21.3</v>
      </c>
      <c r="AD182" s="121">
        <v>21.4</v>
      </c>
      <c r="AE182" s="121">
        <v>21.4</v>
      </c>
      <c r="AF182" s="121">
        <v>21.4</v>
      </c>
      <c r="AG182" s="121">
        <v>21.5</v>
      </c>
      <c r="AH182" s="121">
        <v>21.5</v>
      </c>
      <c r="AI182" s="121">
        <v>21.5</v>
      </c>
      <c r="AJ182" s="121">
        <v>21.5</v>
      </c>
      <c r="AK182" s="116" t="s">
        <v>779</v>
      </c>
    </row>
    <row r="183" spans="1:37" ht="15" hidden="1" customHeight="1" x14ac:dyDescent="0.45">
      <c r="A183" s="28" t="s">
        <v>1021</v>
      </c>
      <c r="B183" s="108" t="s">
        <v>872</v>
      </c>
      <c r="C183" s="121">
        <v>0</v>
      </c>
      <c r="D183" s="121">
        <v>0</v>
      </c>
      <c r="E183" s="121">
        <v>0</v>
      </c>
      <c r="F183" s="121">
        <v>0</v>
      </c>
      <c r="G183" s="121">
        <v>0</v>
      </c>
      <c r="H183" s="121">
        <v>0</v>
      </c>
      <c r="I183" s="121">
        <v>0</v>
      </c>
      <c r="J183" s="121">
        <v>0</v>
      </c>
      <c r="K183" s="121">
        <v>0</v>
      </c>
      <c r="L183" s="121">
        <v>0</v>
      </c>
      <c r="M183" s="121">
        <v>0</v>
      </c>
      <c r="N183" s="121">
        <v>0</v>
      </c>
      <c r="O183" s="121">
        <v>0</v>
      </c>
      <c r="P183" s="121">
        <v>0</v>
      </c>
      <c r="Q183" s="121">
        <v>0</v>
      </c>
      <c r="R183" s="121">
        <v>0</v>
      </c>
      <c r="S183" s="121">
        <v>0</v>
      </c>
      <c r="T183" s="121">
        <v>0</v>
      </c>
      <c r="U183" s="121">
        <v>0</v>
      </c>
      <c r="V183" s="121">
        <v>0</v>
      </c>
      <c r="W183" s="121">
        <v>0</v>
      </c>
      <c r="X183" s="121">
        <v>0</v>
      </c>
      <c r="Y183" s="121">
        <v>0</v>
      </c>
      <c r="Z183" s="121">
        <v>0</v>
      </c>
      <c r="AA183" s="121">
        <v>0</v>
      </c>
      <c r="AB183" s="121">
        <v>0</v>
      </c>
      <c r="AC183" s="121">
        <v>0</v>
      </c>
      <c r="AD183" s="121">
        <v>0</v>
      </c>
      <c r="AE183" s="121">
        <v>0</v>
      </c>
      <c r="AF183" s="121">
        <v>0</v>
      </c>
      <c r="AG183" s="121">
        <v>0</v>
      </c>
      <c r="AH183" s="121">
        <v>0</v>
      </c>
      <c r="AI183" s="121">
        <v>0</v>
      </c>
      <c r="AJ183" s="121">
        <v>0</v>
      </c>
      <c r="AK183" s="116" t="s">
        <v>779</v>
      </c>
    </row>
    <row r="184" spans="1:37" ht="15" hidden="1" customHeight="1" x14ac:dyDescent="0.45">
      <c r="A184" s="28" t="s">
        <v>1022</v>
      </c>
      <c r="B184" s="108" t="s">
        <v>954</v>
      </c>
      <c r="C184" s="121">
        <v>13.6</v>
      </c>
      <c r="D184" s="121">
        <v>14.7</v>
      </c>
      <c r="E184" s="121">
        <v>14.7</v>
      </c>
      <c r="F184" s="121">
        <v>14.8</v>
      </c>
      <c r="G184" s="121">
        <v>15.1</v>
      </c>
      <c r="H184" s="121">
        <v>15.3</v>
      </c>
      <c r="I184" s="121">
        <v>15.6</v>
      </c>
      <c r="J184" s="121">
        <v>15.9</v>
      </c>
      <c r="K184" s="121">
        <v>16.399999999999999</v>
      </c>
      <c r="L184" s="121">
        <v>16.8</v>
      </c>
      <c r="M184" s="121">
        <v>17.2</v>
      </c>
      <c r="N184" s="121">
        <v>17.3</v>
      </c>
      <c r="O184" s="121">
        <v>17.399999999999999</v>
      </c>
      <c r="P184" s="121">
        <v>17.5</v>
      </c>
      <c r="Q184" s="121">
        <v>17.5</v>
      </c>
      <c r="R184" s="121">
        <v>17.600000000000001</v>
      </c>
      <c r="S184" s="121">
        <v>17.600000000000001</v>
      </c>
      <c r="T184" s="121">
        <v>17.600000000000001</v>
      </c>
      <c r="U184" s="121">
        <v>17.5</v>
      </c>
      <c r="V184" s="121">
        <v>17.5</v>
      </c>
      <c r="W184" s="121">
        <v>17.600000000000001</v>
      </c>
      <c r="X184" s="121">
        <v>17.600000000000001</v>
      </c>
      <c r="Y184" s="121">
        <v>17.7</v>
      </c>
      <c r="Z184" s="121">
        <v>17.7</v>
      </c>
      <c r="AA184" s="121">
        <v>17.8</v>
      </c>
      <c r="AB184" s="121">
        <v>17.8</v>
      </c>
      <c r="AC184" s="121">
        <v>17.8</v>
      </c>
      <c r="AD184" s="121">
        <v>17.899999999999999</v>
      </c>
      <c r="AE184" s="121">
        <v>18</v>
      </c>
      <c r="AF184" s="121">
        <v>18</v>
      </c>
      <c r="AG184" s="121">
        <v>18</v>
      </c>
      <c r="AH184" s="121">
        <v>18.100000000000001</v>
      </c>
      <c r="AI184" s="121">
        <v>18.100000000000001</v>
      </c>
      <c r="AJ184" s="121">
        <v>18.100000000000001</v>
      </c>
      <c r="AK184" s="110">
        <v>7.0000000000000001E-3</v>
      </c>
    </row>
    <row r="185" spans="1:37" ht="15" hidden="1" customHeight="1" x14ac:dyDescent="0.35">
      <c r="B185" s="107" t="s">
        <v>875</v>
      </c>
    </row>
    <row r="186" spans="1:37" ht="15" hidden="1" customHeight="1" x14ac:dyDescent="0.45">
      <c r="A186" s="28" t="s">
        <v>1023</v>
      </c>
      <c r="B186" s="108" t="s">
        <v>856</v>
      </c>
      <c r="C186" s="121">
        <v>9</v>
      </c>
      <c r="D186" s="121">
        <v>9.6</v>
      </c>
      <c r="E186" s="121">
        <v>9.6</v>
      </c>
      <c r="F186" s="121">
        <v>9.6999999999999993</v>
      </c>
      <c r="G186" s="121">
        <v>10</v>
      </c>
      <c r="H186" s="121">
        <v>10.199999999999999</v>
      </c>
      <c r="I186" s="121">
        <v>10.5</v>
      </c>
      <c r="J186" s="121">
        <v>10.8</v>
      </c>
      <c r="K186" s="121">
        <v>11.1</v>
      </c>
      <c r="L186" s="121">
        <v>11.5</v>
      </c>
      <c r="M186" s="121">
        <v>11.9</v>
      </c>
      <c r="N186" s="121">
        <v>12</v>
      </c>
      <c r="O186" s="121">
        <v>12.4</v>
      </c>
      <c r="P186" s="121">
        <v>12.7</v>
      </c>
      <c r="Q186" s="121">
        <v>13</v>
      </c>
      <c r="R186" s="121">
        <v>13.1</v>
      </c>
      <c r="S186" s="121">
        <v>13.1</v>
      </c>
      <c r="T186" s="121">
        <v>13.1</v>
      </c>
      <c r="U186" s="121">
        <v>13.1</v>
      </c>
      <c r="V186" s="121">
        <v>13.1</v>
      </c>
      <c r="W186" s="121">
        <v>13.1</v>
      </c>
      <c r="X186" s="121">
        <v>13.1</v>
      </c>
      <c r="Y186" s="121">
        <v>13.1</v>
      </c>
      <c r="Z186" s="121">
        <v>13.2</v>
      </c>
      <c r="AA186" s="121">
        <v>13.2</v>
      </c>
      <c r="AB186" s="121">
        <v>13.2</v>
      </c>
      <c r="AC186" s="121">
        <v>13.2</v>
      </c>
      <c r="AD186" s="121">
        <v>13.2</v>
      </c>
      <c r="AE186" s="121">
        <v>13.2</v>
      </c>
      <c r="AF186" s="121">
        <v>13.2</v>
      </c>
      <c r="AG186" s="121">
        <v>13.2</v>
      </c>
      <c r="AH186" s="121">
        <v>13.2</v>
      </c>
      <c r="AI186" s="121">
        <v>13.2</v>
      </c>
      <c r="AJ186" s="121">
        <v>13.2</v>
      </c>
      <c r="AK186" s="110">
        <v>0.01</v>
      </c>
    </row>
    <row r="187" spans="1:37" ht="15" hidden="1" customHeight="1" x14ac:dyDescent="0.45">
      <c r="A187" s="28" t="s">
        <v>1024</v>
      </c>
      <c r="B187" s="108" t="s">
        <v>858</v>
      </c>
      <c r="C187" s="121">
        <v>7</v>
      </c>
      <c r="D187" s="121">
        <v>7</v>
      </c>
      <c r="E187" s="121">
        <v>7</v>
      </c>
      <c r="F187" s="121">
        <v>7.1</v>
      </c>
      <c r="G187" s="121">
        <v>7.3</v>
      </c>
      <c r="H187" s="121">
        <v>7.4</v>
      </c>
      <c r="I187" s="121">
        <v>7.6</v>
      </c>
      <c r="J187" s="121">
        <v>7.7</v>
      </c>
      <c r="K187" s="121">
        <v>7.9</v>
      </c>
      <c r="L187" s="121">
        <v>8.1999999999999993</v>
      </c>
      <c r="M187" s="121">
        <v>8.4</v>
      </c>
      <c r="N187" s="121">
        <v>8.5</v>
      </c>
      <c r="O187" s="121">
        <v>8.6999999999999993</v>
      </c>
      <c r="P187" s="121">
        <v>8.9</v>
      </c>
      <c r="Q187" s="121">
        <v>9.1</v>
      </c>
      <c r="R187" s="121">
        <v>9.1999999999999993</v>
      </c>
      <c r="S187" s="121">
        <v>9.1999999999999993</v>
      </c>
      <c r="T187" s="121">
        <v>9.1999999999999993</v>
      </c>
      <c r="U187" s="121">
        <v>9.1999999999999993</v>
      </c>
      <c r="V187" s="121">
        <v>9.1999999999999993</v>
      </c>
      <c r="W187" s="121">
        <v>9.1999999999999993</v>
      </c>
      <c r="X187" s="121">
        <v>9.1999999999999993</v>
      </c>
      <c r="Y187" s="121">
        <v>9.1999999999999993</v>
      </c>
      <c r="Z187" s="121">
        <v>9.1999999999999993</v>
      </c>
      <c r="AA187" s="121">
        <v>9.1999999999999993</v>
      </c>
      <c r="AB187" s="121">
        <v>9.1999999999999993</v>
      </c>
      <c r="AC187" s="121">
        <v>9.1999999999999993</v>
      </c>
      <c r="AD187" s="121">
        <v>9.1999999999999993</v>
      </c>
      <c r="AE187" s="121">
        <v>9.1999999999999993</v>
      </c>
      <c r="AF187" s="121">
        <v>9.1999999999999993</v>
      </c>
      <c r="AG187" s="121">
        <v>9.3000000000000007</v>
      </c>
      <c r="AH187" s="121">
        <v>9.3000000000000007</v>
      </c>
      <c r="AI187" s="121">
        <v>9.3000000000000007</v>
      </c>
      <c r="AJ187" s="121">
        <v>9.3000000000000007</v>
      </c>
      <c r="AK187" s="110">
        <v>8.9999999999999993E-3</v>
      </c>
    </row>
    <row r="188" spans="1:37" ht="15" hidden="1" customHeight="1" x14ac:dyDescent="0.45">
      <c r="A188" s="28" t="s">
        <v>1025</v>
      </c>
      <c r="B188" s="108" t="s">
        <v>860</v>
      </c>
      <c r="C188" s="121">
        <v>7.1</v>
      </c>
      <c r="D188" s="121">
        <v>7.3</v>
      </c>
      <c r="E188" s="121">
        <v>7.1</v>
      </c>
      <c r="F188" s="121">
        <v>7.1</v>
      </c>
      <c r="G188" s="121">
        <v>7.4</v>
      </c>
      <c r="H188" s="121">
        <v>7.5</v>
      </c>
      <c r="I188" s="121">
        <v>7.7</v>
      </c>
      <c r="J188" s="121">
        <v>7.9</v>
      </c>
      <c r="K188" s="121">
        <v>8.1999999999999993</v>
      </c>
      <c r="L188" s="121">
        <v>8.4</v>
      </c>
      <c r="M188" s="121">
        <v>8.6999999999999993</v>
      </c>
      <c r="N188" s="121">
        <v>8.8000000000000007</v>
      </c>
      <c r="O188" s="121">
        <v>9</v>
      </c>
      <c r="P188" s="121">
        <v>9.1999999999999993</v>
      </c>
      <c r="Q188" s="121">
        <v>9.4</v>
      </c>
      <c r="R188" s="121">
        <v>9.5</v>
      </c>
      <c r="S188" s="121">
        <v>9.5</v>
      </c>
      <c r="T188" s="121">
        <v>9.5</v>
      </c>
      <c r="U188" s="121">
        <v>9.5</v>
      </c>
      <c r="V188" s="121">
        <v>9.5</v>
      </c>
      <c r="W188" s="121">
        <v>9.5</v>
      </c>
      <c r="X188" s="121">
        <v>9.5</v>
      </c>
      <c r="Y188" s="121">
        <v>9.5</v>
      </c>
      <c r="Z188" s="121">
        <v>9.5</v>
      </c>
      <c r="AA188" s="121">
        <v>9.5</v>
      </c>
      <c r="AB188" s="121">
        <v>9.5</v>
      </c>
      <c r="AC188" s="121">
        <v>9.5</v>
      </c>
      <c r="AD188" s="121">
        <v>9.5</v>
      </c>
      <c r="AE188" s="121">
        <v>9.5</v>
      </c>
      <c r="AF188" s="121">
        <v>9.5</v>
      </c>
      <c r="AG188" s="121">
        <v>9.5</v>
      </c>
      <c r="AH188" s="121">
        <v>9.5</v>
      </c>
      <c r="AI188" s="121">
        <v>9.5</v>
      </c>
      <c r="AJ188" s="121">
        <v>9.5</v>
      </c>
      <c r="AK188" s="110">
        <v>8.0000000000000002E-3</v>
      </c>
    </row>
    <row r="189" spans="1:37" ht="15" hidden="1" customHeight="1" x14ac:dyDescent="0.45">
      <c r="A189" s="28" t="s">
        <v>1026</v>
      </c>
      <c r="B189" s="108" t="s">
        <v>862</v>
      </c>
      <c r="C189" s="121">
        <v>6.6</v>
      </c>
      <c r="D189" s="121">
        <v>7</v>
      </c>
      <c r="E189" s="121">
        <v>6.9</v>
      </c>
      <c r="F189" s="121">
        <v>7</v>
      </c>
      <c r="G189" s="121">
        <v>7.2</v>
      </c>
      <c r="H189" s="121">
        <v>7.4</v>
      </c>
      <c r="I189" s="121">
        <v>7.6</v>
      </c>
      <c r="J189" s="121">
        <v>7.8</v>
      </c>
      <c r="K189" s="121">
        <v>8.1</v>
      </c>
      <c r="L189" s="121">
        <v>8.4</v>
      </c>
      <c r="M189" s="121">
        <v>8.6999999999999993</v>
      </c>
      <c r="N189" s="121">
        <v>8.8000000000000007</v>
      </c>
      <c r="O189" s="121">
        <v>9.1</v>
      </c>
      <c r="P189" s="121">
        <v>9.3000000000000007</v>
      </c>
      <c r="Q189" s="121">
        <v>9.5</v>
      </c>
      <c r="R189" s="121">
        <v>9.6</v>
      </c>
      <c r="S189" s="121">
        <v>9.6</v>
      </c>
      <c r="T189" s="121">
        <v>9.6</v>
      </c>
      <c r="U189" s="121">
        <v>9.6</v>
      </c>
      <c r="V189" s="121">
        <v>9.6</v>
      </c>
      <c r="W189" s="121">
        <v>9.6</v>
      </c>
      <c r="X189" s="121">
        <v>9.6</v>
      </c>
      <c r="Y189" s="121">
        <v>9.6</v>
      </c>
      <c r="Z189" s="121">
        <v>9.6</v>
      </c>
      <c r="AA189" s="121">
        <v>9.6</v>
      </c>
      <c r="AB189" s="121">
        <v>9.6</v>
      </c>
      <c r="AC189" s="121">
        <v>9.6</v>
      </c>
      <c r="AD189" s="121">
        <v>9.6</v>
      </c>
      <c r="AE189" s="121">
        <v>9.6</v>
      </c>
      <c r="AF189" s="121">
        <v>9.6</v>
      </c>
      <c r="AG189" s="121">
        <v>9.6</v>
      </c>
      <c r="AH189" s="121">
        <v>9.6</v>
      </c>
      <c r="AI189" s="121">
        <v>9.6</v>
      </c>
      <c r="AJ189" s="121">
        <v>9.6</v>
      </c>
      <c r="AK189" s="110">
        <v>0.01</v>
      </c>
    </row>
    <row r="190" spans="1:37" ht="15" hidden="1" customHeight="1" x14ac:dyDescent="0.45">
      <c r="A190" s="28" t="s">
        <v>1027</v>
      </c>
      <c r="B190" s="108" t="s">
        <v>864</v>
      </c>
      <c r="C190" s="121">
        <v>7.2</v>
      </c>
      <c r="D190" s="121">
        <v>7</v>
      </c>
      <c r="E190" s="121">
        <v>7</v>
      </c>
      <c r="F190" s="121">
        <v>7</v>
      </c>
      <c r="G190" s="121">
        <v>7.3</v>
      </c>
      <c r="H190" s="121">
        <v>7.4</v>
      </c>
      <c r="I190" s="121">
        <v>7.5</v>
      </c>
      <c r="J190" s="121">
        <v>7.7</v>
      </c>
      <c r="K190" s="121">
        <v>7.9</v>
      </c>
      <c r="L190" s="121">
        <v>8.1</v>
      </c>
      <c r="M190" s="121">
        <v>8.3000000000000007</v>
      </c>
      <c r="N190" s="121">
        <v>8.5</v>
      </c>
      <c r="O190" s="121">
        <v>8.6999999999999993</v>
      </c>
      <c r="P190" s="121">
        <v>8.9</v>
      </c>
      <c r="Q190" s="121">
        <v>9.1</v>
      </c>
      <c r="R190" s="121">
        <v>9.1999999999999993</v>
      </c>
      <c r="S190" s="121">
        <v>9.1999999999999993</v>
      </c>
      <c r="T190" s="121">
        <v>9.1999999999999993</v>
      </c>
      <c r="U190" s="121">
        <v>9.1999999999999993</v>
      </c>
      <c r="V190" s="121">
        <v>9.1999999999999993</v>
      </c>
      <c r="W190" s="121">
        <v>9.1999999999999993</v>
      </c>
      <c r="X190" s="121">
        <v>9.1999999999999993</v>
      </c>
      <c r="Y190" s="121">
        <v>9.1999999999999993</v>
      </c>
      <c r="Z190" s="121">
        <v>9.1999999999999993</v>
      </c>
      <c r="AA190" s="121">
        <v>9.1999999999999993</v>
      </c>
      <c r="AB190" s="121">
        <v>9.1999999999999993</v>
      </c>
      <c r="AC190" s="121">
        <v>9.1999999999999993</v>
      </c>
      <c r="AD190" s="121">
        <v>9.1999999999999993</v>
      </c>
      <c r="AE190" s="121">
        <v>9.1999999999999993</v>
      </c>
      <c r="AF190" s="121">
        <v>9.1999999999999993</v>
      </c>
      <c r="AG190" s="121">
        <v>9.1999999999999993</v>
      </c>
      <c r="AH190" s="121">
        <v>9.1999999999999993</v>
      </c>
      <c r="AI190" s="121">
        <v>9.1999999999999993</v>
      </c>
      <c r="AJ190" s="121">
        <v>9.3000000000000007</v>
      </c>
      <c r="AK190" s="110">
        <v>8.9999999999999993E-3</v>
      </c>
    </row>
    <row r="191" spans="1:37" ht="15" hidden="1" customHeight="1" x14ac:dyDescent="0.45">
      <c r="A191" s="28" t="s">
        <v>1028</v>
      </c>
      <c r="B191" s="108" t="s">
        <v>866</v>
      </c>
      <c r="C191" s="121">
        <v>15.2</v>
      </c>
      <c r="D191" s="121">
        <v>16.8</v>
      </c>
      <c r="E191" s="121">
        <v>17</v>
      </c>
      <c r="F191" s="121">
        <v>17</v>
      </c>
      <c r="G191" s="121">
        <v>17.5</v>
      </c>
      <c r="H191" s="121">
        <v>17.7</v>
      </c>
      <c r="I191" s="121">
        <v>18</v>
      </c>
      <c r="J191" s="121">
        <v>18.399999999999999</v>
      </c>
      <c r="K191" s="121">
        <v>18.899999999999999</v>
      </c>
      <c r="L191" s="121">
        <v>19.5</v>
      </c>
      <c r="M191" s="121">
        <v>20.100000000000001</v>
      </c>
      <c r="N191" s="121">
        <v>20.3</v>
      </c>
      <c r="O191" s="121">
        <v>20.9</v>
      </c>
      <c r="P191" s="121">
        <v>21.4</v>
      </c>
      <c r="Q191" s="121">
        <v>21.8</v>
      </c>
      <c r="R191" s="121">
        <v>22.1</v>
      </c>
      <c r="S191" s="121">
        <v>22.2</v>
      </c>
      <c r="T191" s="121">
        <v>22.2</v>
      </c>
      <c r="U191" s="121">
        <v>22.2</v>
      </c>
      <c r="V191" s="121">
        <v>22.2</v>
      </c>
      <c r="W191" s="121">
        <v>22.2</v>
      </c>
      <c r="X191" s="121">
        <v>22.2</v>
      </c>
      <c r="Y191" s="121">
        <v>22.2</v>
      </c>
      <c r="Z191" s="121">
        <v>22.2</v>
      </c>
      <c r="AA191" s="121">
        <v>22.2</v>
      </c>
      <c r="AB191" s="121">
        <v>22.2</v>
      </c>
      <c r="AC191" s="121">
        <v>22.2</v>
      </c>
      <c r="AD191" s="121">
        <v>22.2</v>
      </c>
      <c r="AE191" s="121">
        <v>22.2</v>
      </c>
      <c r="AF191" s="121">
        <v>22.2</v>
      </c>
      <c r="AG191" s="121">
        <v>22.2</v>
      </c>
      <c r="AH191" s="121">
        <v>22.2</v>
      </c>
      <c r="AI191" s="121">
        <v>22.2</v>
      </c>
      <c r="AJ191" s="121">
        <v>22.2</v>
      </c>
      <c r="AK191" s="110">
        <v>8.9999999999999993E-3</v>
      </c>
    </row>
    <row r="192" spans="1:37" ht="15" hidden="1" customHeight="1" x14ac:dyDescent="0.45">
      <c r="A192" s="28" t="s">
        <v>1029</v>
      </c>
      <c r="B192" s="108" t="s">
        <v>868</v>
      </c>
      <c r="C192" s="121">
        <v>0</v>
      </c>
      <c r="D192" s="121">
        <v>14.1</v>
      </c>
      <c r="E192" s="121">
        <v>14.4</v>
      </c>
      <c r="F192" s="121">
        <v>14.5</v>
      </c>
      <c r="G192" s="121">
        <v>15</v>
      </c>
      <c r="H192" s="121">
        <v>15.4</v>
      </c>
      <c r="I192" s="121">
        <v>15.9</v>
      </c>
      <c r="J192" s="121">
        <v>16.3</v>
      </c>
      <c r="K192" s="121">
        <v>16.8</v>
      </c>
      <c r="L192" s="121">
        <v>17.399999999999999</v>
      </c>
      <c r="M192" s="121">
        <v>18</v>
      </c>
      <c r="N192" s="121">
        <v>18.2</v>
      </c>
      <c r="O192" s="121">
        <v>18.600000000000001</v>
      </c>
      <c r="P192" s="121">
        <v>19</v>
      </c>
      <c r="Q192" s="121">
        <v>19.399999999999999</v>
      </c>
      <c r="R192" s="121">
        <v>19.600000000000001</v>
      </c>
      <c r="S192" s="121">
        <v>19.5</v>
      </c>
      <c r="T192" s="121">
        <v>19.600000000000001</v>
      </c>
      <c r="U192" s="121">
        <v>19.600000000000001</v>
      </c>
      <c r="V192" s="121">
        <v>19.7</v>
      </c>
      <c r="W192" s="121">
        <v>19.8</v>
      </c>
      <c r="X192" s="121">
        <v>19.8</v>
      </c>
      <c r="Y192" s="121">
        <v>19.899999999999999</v>
      </c>
      <c r="Z192" s="121">
        <v>19.899999999999999</v>
      </c>
      <c r="AA192" s="121">
        <v>20</v>
      </c>
      <c r="AB192" s="121">
        <v>20</v>
      </c>
      <c r="AC192" s="121">
        <v>20</v>
      </c>
      <c r="AD192" s="121">
        <v>20.100000000000001</v>
      </c>
      <c r="AE192" s="121">
        <v>20.100000000000001</v>
      </c>
      <c r="AF192" s="121">
        <v>20.100000000000001</v>
      </c>
      <c r="AG192" s="121">
        <v>20.100000000000001</v>
      </c>
      <c r="AH192" s="121">
        <v>20.100000000000001</v>
      </c>
      <c r="AI192" s="121">
        <v>20.100000000000001</v>
      </c>
      <c r="AJ192" s="121">
        <v>20.100000000000001</v>
      </c>
      <c r="AK192" s="110">
        <v>1.0999999999999999E-2</v>
      </c>
    </row>
    <row r="193" spans="1:37" ht="15" hidden="1" customHeight="1" x14ac:dyDescent="0.45">
      <c r="A193" s="28" t="s">
        <v>1030</v>
      </c>
      <c r="B193" s="108" t="s">
        <v>870</v>
      </c>
      <c r="C193" s="121">
        <v>0</v>
      </c>
      <c r="D193" s="121">
        <v>10.3</v>
      </c>
      <c r="E193" s="121">
        <v>10.4</v>
      </c>
      <c r="F193" s="121">
        <v>10.4</v>
      </c>
      <c r="G193" s="121">
        <v>10.8</v>
      </c>
      <c r="H193" s="121">
        <v>11</v>
      </c>
      <c r="I193" s="121">
        <v>11.2</v>
      </c>
      <c r="J193" s="121">
        <v>11.6</v>
      </c>
      <c r="K193" s="121">
        <v>11.9</v>
      </c>
      <c r="L193" s="121">
        <v>12.4</v>
      </c>
      <c r="M193" s="121">
        <v>12.8</v>
      </c>
      <c r="N193" s="121">
        <v>13</v>
      </c>
      <c r="O193" s="121">
        <v>13.3</v>
      </c>
      <c r="P193" s="121">
        <v>13.7</v>
      </c>
      <c r="Q193" s="121">
        <v>13.9</v>
      </c>
      <c r="R193" s="121">
        <v>14.1</v>
      </c>
      <c r="S193" s="121">
        <v>14.2</v>
      </c>
      <c r="T193" s="121">
        <v>14.2</v>
      </c>
      <c r="U193" s="121">
        <v>14.2</v>
      </c>
      <c r="V193" s="121">
        <v>14.2</v>
      </c>
      <c r="W193" s="121">
        <v>14.2</v>
      </c>
      <c r="X193" s="121">
        <v>14.2</v>
      </c>
      <c r="Y193" s="121">
        <v>14.2</v>
      </c>
      <c r="Z193" s="121">
        <v>14.2</v>
      </c>
      <c r="AA193" s="121">
        <v>14.2</v>
      </c>
      <c r="AB193" s="121">
        <v>14.2</v>
      </c>
      <c r="AC193" s="121">
        <v>14.2</v>
      </c>
      <c r="AD193" s="121">
        <v>14.2</v>
      </c>
      <c r="AE193" s="121">
        <v>14.2</v>
      </c>
      <c r="AF193" s="121">
        <v>14.2</v>
      </c>
      <c r="AG193" s="121">
        <v>14.2</v>
      </c>
      <c r="AH193" s="121">
        <v>14.2</v>
      </c>
      <c r="AI193" s="121">
        <v>14.2</v>
      </c>
      <c r="AJ193" s="121">
        <v>14.2</v>
      </c>
      <c r="AK193" s="110">
        <v>0.01</v>
      </c>
    </row>
    <row r="194" spans="1:37" ht="15" hidden="1" customHeight="1" x14ac:dyDescent="0.45">
      <c r="A194" s="28" t="s">
        <v>1031</v>
      </c>
      <c r="B194" s="108" t="s">
        <v>872</v>
      </c>
      <c r="C194" s="121">
        <v>0</v>
      </c>
      <c r="D194" s="121">
        <v>11.5</v>
      </c>
      <c r="E194" s="121">
        <v>11.5</v>
      </c>
      <c r="F194" s="121">
        <v>11.5</v>
      </c>
      <c r="G194" s="121">
        <v>11.5</v>
      </c>
      <c r="H194" s="121">
        <v>11.5</v>
      </c>
      <c r="I194" s="121">
        <v>11.5</v>
      </c>
      <c r="J194" s="121">
        <v>11.5</v>
      </c>
      <c r="K194" s="121">
        <v>11.5</v>
      </c>
      <c r="L194" s="121">
        <v>11.5</v>
      </c>
      <c r="M194" s="121">
        <v>11.5</v>
      </c>
      <c r="N194" s="121">
        <v>11.5</v>
      </c>
      <c r="O194" s="121">
        <v>11.5</v>
      </c>
      <c r="P194" s="121">
        <v>11.5</v>
      </c>
      <c r="Q194" s="121">
        <v>11.5</v>
      </c>
      <c r="R194" s="121">
        <v>11.5</v>
      </c>
      <c r="S194" s="121">
        <v>11.5</v>
      </c>
      <c r="T194" s="121">
        <v>11.5</v>
      </c>
      <c r="U194" s="121">
        <v>11.5</v>
      </c>
      <c r="V194" s="121">
        <v>11.5</v>
      </c>
      <c r="W194" s="121">
        <v>11.5</v>
      </c>
      <c r="X194" s="121">
        <v>11.5</v>
      </c>
      <c r="Y194" s="121">
        <v>11.5</v>
      </c>
      <c r="Z194" s="121">
        <v>11.5</v>
      </c>
      <c r="AA194" s="121">
        <v>11.5</v>
      </c>
      <c r="AB194" s="121">
        <v>11.5</v>
      </c>
      <c r="AC194" s="121">
        <v>11.5</v>
      </c>
      <c r="AD194" s="121">
        <v>11.5</v>
      </c>
      <c r="AE194" s="121">
        <v>11.5</v>
      </c>
      <c r="AF194" s="121">
        <v>11.5</v>
      </c>
      <c r="AG194" s="121">
        <v>11.5</v>
      </c>
      <c r="AH194" s="121">
        <v>11.5</v>
      </c>
      <c r="AI194" s="121">
        <v>11.5</v>
      </c>
      <c r="AJ194" s="121">
        <v>11.5</v>
      </c>
      <c r="AK194" s="110">
        <v>0</v>
      </c>
    </row>
    <row r="195" spans="1:37" ht="15" hidden="1" customHeight="1" x14ac:dyDescent="0.45">
      <c r="A195" s="28" t="s">
        <v>1032</v>
      </c>
      <c r="B195" s="108" t="s">
        <v>965</v>
      </c>
      <c r="C195" s="121">
        <v>8.4</v>
      </c>
      <c r="D195" s="121">
        <v>8.8000000000000007</v>
      </c>
      <c r="E195" s="121">
        <v>8.9</v>
      </c>
      <c r="F195" s="121">
        <v>8.9</v>
      </c>
      <c r="G195" s="121">
        <v>9.1999999999999993</v>
      </c>
      <c r="H195" s="121">
        <v>9.4</v>
      </c>
      <c r="I195" s="121">
        <v>9.6</v>
      </c>
      <c r="J195" s="121">
        <v>9.8000000000000007</v>
      </c>
      <c r="K195" s="121">
        <v>10.1</v>
      </c>
      <c r="L195" s="121">
        <v>10.4</v>
      </c>
      <c r="M195" s="121">
        <v>10.8</v>
      </c>
      <c r="N195" s="121">
        <v>10.9</v>
      </c>
      <c r="O195" s="121">
        <v>11.2</v>
      </c>
      <c r="P195" s="121">
        <v>11.5</v>
      </c>
      <c r="Q195" s="121">
        <v>11.8</v>
      </c>
      <c r="R195" s="121">
        <v>11.9</v>
      </c>
      <c r="S195" s="121">
        <v>11.9</v>
      </c>
      <c r="T195" s="121">
        <v>11.9</v>
      </c>
      <c r="U195" s="121">
        <v>11.9</v>
      </c>
      <c r="V195" s="121">
        <v>11.9</v>
      </c>
      <c r="W195" s="121">
        <v>11.9</v>
      </c>
      <c r="X195" s="121">
        <v>11.9</v>
      </c>
      <c r="Y195" s="121">
        <v>11.9</v>
      </c>
      <c r="Z195" s="121">
        <v>11.9</v>
      </c>
      <c r="AA195" s="121">
        <v>12</v>
      </c>
      <c r="AB195" s="121">
        <v>12</v>
      </c>
      <c r="AC195" s="121">
        <v>12</v>
      </c>
      <c r="AD195" s="121">
        <v>12</v>
      </c>
      <c r="AE195" s="121">
        <v>12</v>
      </c>
      <c r="AF195" s="121">
        <v>12</v>
      </c>
      <c r="AG195" s="121">
        <v>12</v>
      </c>
      <c r="AH195" s="121">
        <v>12</v>
      </c>
      <c r="AI195" s="121">
        <v>12</v>
      </c>
      <c r="AJ195" s="121">
        <v>12</v>
      </c>
      <c r="AK195" s="110">
        <v>0.01</v>
      </c>
    </row>
    <row r="196" spans="1:37" ht="15" hidden="1" customHeight="1" x14ac:dyDescent="0.35">
      <c r="B196" s="107" t="s">
        <v>887</v>
      </c>
    </row>
    <row r="197" spans="1:37" ht="15" hidden="1" customHeight="1" x14ac:dyDescent="0.45">
      <c r="A197" s="28" t="s">
        <v>1033</v>
      </c>
      <c r="B197" s="108" t="s">
        <v>856</v>
      </c>
      <c r="C197" s="121">
        <v>6.6</v>
      </c>
      <c r="D197" s="121">
        <v>6.8</v>
      </c>
      <c r="E197" s="121">
        <v>6.9</v>
      </c>
      <c r="F197" s="121">
        <v>6.9</v>
      </c>
      <c r="G197" s="121">
        <v>7</v>
      </c>
      <c r="H197" s="121">
        <v>7.1</v>
      </c>
      <c r="I197" s="121">
        <v>7.2</v>
      </c>
      <c r="J197" s="121">
        <v>7.4</v>
      </c>
      <c r="K197" s="121">
        <v>7.6</v>
      </c>
      <c r="L197" s="121">
        <v>7.8</v>
      </c>
      <c r="M197" s="121">
        <v>8</v>
      </c>
      <c r="N197" s="121">
        <v>8.1999999999999993</v>
      </c>
      <c r="O197" s="121">
        <v>8.3000000000000007</v>
      </c>
      <c r="P197" s="121">
        <v>8.5</v>
      </c>
      <c r="Q197" s="121">
        <v>8.6</v>
      </c>
      <c r="R197" s="121">
        <v>8.6</v>
      </c>
      <c r="S197" s="121">
        <v>8.6</v>
      </c>
      <c r="T197" s="121">
        <v>8.6</v>
      </c>
      <c r="U197" s="121">
        <v>8.6</v>
      </c>
      <c r="V197" s="121">
        <v>8.6</v>
      </c>
      <c r="W197" s="121">
        <v>8.6999999999999993</v>
      </c>
      <c r="X197" s="121">
        <v>8.6999999999999993</v>
      </c>
      <c r="Y197" s="121">
        <v>8.6999999999999993</v>
      </c>
      <c r="Z197" s="121">
        <v>8.6999999999999993</v>
      </c>
      <c r="AA197" s="121">
        <v>8.6999999999999993</v>
      </c>
      <c r="AB197" s="121">
        <v>8.6999999999999993</v>
      </c>
      <c r="AC197" s="121">
        <v>8.6999999999999993</v>
      </c>
      <c r="AD197" s="121">
        <v>8.6999999999999993</v>
      </c>
      <c r="AE197" s="121">
        <v>8.6999999999999993</v>
      </c>
      <c r="AF197" s="121">
        <v>8.6999999999999993</v>
      </c>
      <c r="AG197" s="121">
        <v>8.6999999999999993</v>
      </c>
      <c r="AH197" s="121">
        <v>8.6999999999999993</v>
      </c>
      <c r="AI197" s="121">
        <v>8.6999999999999993</v>
      </c>
      <c r="AJ197" s="121">
        <v>8.6999999999999993</v>
      </c>
      <c r="AK197" s="110">
        <v>8.0000000000000002E-3</v>
      </c>
    </row>
    <row r="198" spans="1:37" ht="15" hidden="1" customHeight="1" x14ac:dyDescent="0.45">
      <c r="A198" s="28" t="s">
        <v>1034</v>
      </c>
      <c r="B198" s="108" t="s">
        <v>858</v>
      </c>
      <c r="C198" s="121">
        <v>6.4</v>
      </c>
      <c r="D198" s="121">
        <v>5.9</v>
      </c>
      <c r="E198" s="121">
        <v>6</v>
      </c>
      <c r="F198" s="121">
        <v>6.1</v>
      </c>
      <c r="G198" s="121">
        <v>6.2</v>
      </c>
      <c r="H198" s="121">
        <v>6.3</v>
      </c>
      <c r="I198" s="121">
        <v>6.5</v>
      </c>
      <c r="J198" s="121">
        <v>6.6</v>
      </c>
      <c r="K198" s="121">
        <v>6.8</v>
      </c>
      <c r="L198" s="121">
        <v>6.9</v>
      </c>
      <c r="M198" s="121">
        <v>7.1</v>
      </c>
      <c r="N198" s="121">
        <v>7.2</v>
      </c>
      <c r="O198" s="121">
        <v>7.3</v>
      </c>
      <c r="P198" s="121">
        <v>7.4</v>
      </c>
      <c r="Q198" s="121">
        <v>7.6</v>
      </c>
      <c r="R198" s="121">
        <v>7.6</v>
      </c>
      <c r="S198" s="121">
        <v>7.6</v>
      </c>
      <c r="T198" s="121">
        <v>7.6</v>
      </c>
      <c r="U198" s="121">
        <v>7.6</v>
      </c>
      <c r="V198" s="121">
        <v>7.6</v>
      </c>
      <c r="W198" s="121">
        <v>7.6</v>
      </c>
      <c r="X198" s="121">
        <v>7.6</v>
      </c>
      <c r="Y198" s="121">
        <v>7.6</v>
      </c>
      <c r="Z198" s="121">
        <v>7.6</v>
      </c>
      <c r="AA198" s="121">
        <v>7.6</v>
      </c>
      <c r="AB198" s="121">
        <v>7.6</v>
      </c>
      <c r="AC198" s="121">
        <v>7.6</v>
      </c>
      <c r="AD198" s="121">
        <v>7.6</v>
      </c>
      <c r="AE198" s="121">
        <v>7.6</v>
      </c>
      <c r="AF198" s="121">
        <v>7.6</v>
      </c>
      <c r="AG198" s="121">
        <v>7.6</v>
      </c>
      <c r="AH198" s="121">
        <v>7.6</v>
      </c>
      <c r="AI198" s="121">
        <v>7.6</v>
      </c>
      <c r="AJ198" s="121">
        <v>7.6</v>
      </c>
      <c r="AK198" s="110">
        <v>8.0000000000000002E-3</v>
      </c>
    </row>
    <row r="199" spans="1:37" ht="15" hidden="1" customHeight="1" x14ac:dyDescent="0.45">
      <c r="A199" s="28" t="s">
        <v>1035</v>
      </c>
      <c r="B199" s="108" t="s">
        <v>860</v>
      </c>
      <c r="C199" s="121">
        <v>5.5</v>
      </c>
      <c r="D199" s="121">
        <v>6.4</v>
      </c>
      <c r="E199" s="121">
        <v>6.3</v>
      </c>
      <c r="F199" s="121">
        <v>6.3</v>
      </c>
      <c r="G199" s="121">
        <v>6.5</v>
      </c>
      <c r="H199" s="121">
        <v>6.6</v>
      </c>
      <c r="I199" s="121">
        <v>6.7</v>
      </c>
      <c r="J199" s="121">
        <v>6.9</v>
      </c>
      <c r="K199" s="121">
        <v>7.1</v>
      </c>
      <c r="L199" s="121">
        <v>7.3</v>
      </c>
      <c r="M199" s="121">
        <v>7.4</v>
      </c>
      <c r="N199" s="121">
        <v>7.5</v>
      </c>
      <c r="O199" s="121">
        <v>7.7</v>
      </c>
      <c r="P199" s="121">
        <v>7.8</v>
      </c>
      <c r="Q199" s="121">
        <v>7.9</v>
      </c>
      <c r="R199" s="121">
        <v>7.9</v>
      </c>
      <c r="S199" s="121">
        <v>7.9</v>
      </c>
      <c r="T199" s="121">
        <v>7.9</v>
      </c>
      <c r="U199" s="121">
        <v>7.9</v>
      </c>
      <c r="V199" s="121">
        <v>7.8</v>
      </c>
      <c r="W199" s="121">
        <v>7.8</v>
      </c>
      <c r="X199" s="121">
        <v>7.8</v>
      </c>
      <c r="Y199" s="121">
        <v>7.8</v>
      </c>
      <c r="Z199" s="121">
        <v>7.8</v>
      </c>
      <c r="AA199" s="121">
        <v>7.7</v>
      </c>
      <c r="AB199" s="121">
        <v>7.7</v>
      </c>
      <c r="AC199" s="121">
        <v>7.7</v>
      </c>
      <c r="AD199" s="121">
        <v>7.7</v>
      </c>
      <c r="AE199" s="121">
        <v>7.7</v>
      </c>
      <c r="AF199" s="121">
        <v>7.7</v>
      </c>
      <c r="AG199" s="121">
        <v>7.7</v>
      </c>
      <c r="AH199" s="121">
        <v>7.6</v>
      </c>
      <c r="AI199" s="121">
        <v>7.6</v>
      </c>
      <c r="AJ199" s="121">
        <v>7.6</v>
      </c>
      <c r="AK199" s="110">
        <v>6.0000000000000001E-3</v>
      </c>
    </row>
    <row r="200" spans="1:37" ht="15" hidden="1" customHeight="1" x14ac:dyDescent="0.45">
      <c r="A200" s="28" t="s">
        <v>1036</v>
      </c>
      <c r="B200" s="108" t="s">
        <v>862</v>
      </c>
      <c r="C200" s="121">
        <v>6.2</v>
      </c>
      <c r="D200" s="121">
        <v>6.4</v>
      </c>
      <c r="E200" s="121">
        <v>6.5</v>
      </c>
      <c r="F200" s="121">
        <v>6.6</v>
      </c>
      <c r="G200" s="121">
        <v>6.7</v>
      </c>
      <c r="H200" s="121">
        <v>6.8</v>
      </c>
      <c r="I200" s="121">
        <v>7</v>
      </c>
      <c r="J200" s="121">
        <v>7.2</v>
      </c>
      <c r="K200" s="121">
        <v>7.4</v>
      </c>
      <c r="L200" s="121">
        <v>7.6</v>
      </c>
      <c r="M200" s="121">
        <v>7.8</v>
      </c>
      <c r="N200" s="121">
        <v>7.9</v>
      </c>
      <c r="O200" s="121">
        <v>8.1</v>
      </c>
      <c r="P200" s="121">
        <v>8.1999999999999993</v>
      </c>
      <c r="Q200" s="121">
        <v>8.3000000000000007</v>
      </c>
      <c r="R200" s="121">
        <v>8.4</v>
      </c>
      <c r="S200" s="121">
        <v>8.4</v>
      </c>
      <c r="T200" s="121">
        <v>8.4</v>
      </c>
      <c r="U200" s="121">
        <v>8.4</v>
      </c>
      <c r="V200" s="121">
        <v>8.4</v>
      </c>
      <c r="W200" s="121">
        <v>8.4</v>
      </c>
      <c r="X200" s="121">
        <v>8.4</v>
      </c>
      <c r="Y200" s="121">
        <v>8.4</v>
      </c>
      <c r="Z200" s="121">
        <v>8.4</v>
      </c>
      <c r="AA200" s="121">
        <v>8.4</v>
      </c>
      <c r="AB200" s="121">
        <v>8.4</v>
      </c>
      <c r="AC200" s="121">
        <v>8.4</v>
      </c>
      <c r="AD200" s="121">
        <v>8.4</v>
      </c>
      <c r="AE200" s="121">
        <v>8.4</v>
      </c>
      <c r="AF200" s="121">
        <v>8.4</v>
      </c>
      <c r="AG200" s="121">
        <v>8.4</v>
      </c>
      <c r="AH200" s="121">
        <v>8.4</v>
      </c>
      <c r="AI200" s="121">
        <v>8.4</v>
      </c>
      <c r="AJ200" s="121">
        <v>8.4</v>
      </c>
      <c r="AK200" s="110">
        <v>8.0000000000000002E-3</v>
      </c>
    </row>
    <row r="201" spans="1:37" ht="15" hidden="1" customHeight="1" x14ac:dyDescent="0.45">
      <c r="A201" s="28" t="s">
        <v>1037</v>
      </c>
      <c r="B201" s="108" t="s">
        <v>864</v>
      </c>
      <c r="C201" s="121">
        <v>0</v>
      </c>
      <c r="D201" s="121">
        <v>0</v>
      </c>
      <c r="E201" s="121">
        <v>0</v>
      </c>
      <c r="F201" s="121">
        <v>0</v>
      </c>
      <c r="G201" s="121">
        <v>0</v>
      </c>
      <c r="H201" s="121">
        <v>0</v>
      </c>
      <c r="I201" s="121">
        <v>0</v>
      </c>
      <c r="J201" s="121">
        <v>0</v>
      </c>
      <c r="K201" s="121">
        <v>0</v>
      </c>
      <c r="L201" s="121">
        <v>0</v>
      </c>
      <c r="M201" s="121">
        <v>0</v>
      </c>
      <c r="N201" s="121">
        <v>0</v>
      </c>
      <c r="O201" s="121">
        <v>0</v>
      </c>
      <c r="P201" s="121">
        <v>0</v>
      </c>
      <c r="Q201" s="121">
        <v>0</v>
      </c>
      <c r="R201" s="121">
        <v>0</v>
      </c>
      <c r="S201" s="121">
        <v>0</v>
      </c>
      <c r="T201" s="121">
        <v>0</v>
      </c>
      <c r="U201" s="121">
        <v>0</v>
      </c>
      <c r="V201" s="121">
        <v>0</v>
      </c>
      <c r="W201" s="121">
        <v>0</v>
      </c>
      <c r="X201" s="121">
        <v>0</v>
      </c>
      <c r="Y201" s="121">
        <v>0</v>
      </c>
      <c r="Z201" s="121">
        <v>0</v>
      </c>
      <c r="AA201" s="121">
        <v>0</v>
      </c>
      <c r="AB201" s="121">
        <v>0</v>
      </c>
      <c r="AC201" s="121">
        <v>0</v>
      </c>
      <c r="AD201" s="121">
        <v>0</v>
      </c>
      <c r="AE201" s="121">
        <v>0</v>
      </c>
      <c r="AF201" s="121">
        <v>0</v>
      </c>
      <c r="AG201" s="121">
        <v>0</v>
      </c>
      <c r="AH201" s="121">
        <v>0</v>
      </c>
      <c r="AI201" s="121">
        <v>0</v>
      </c>
      <c r="AJ201" s="121">
        <v>0</v>
      </c>
      <c r="AK201" s="116" t="s">
        <v>779</v>
      </c>
    </row>
    <row r="202" spans="1:37" ht="15" hidden="1" customHeight="1" x14ac:dyDescent="0.45">
      <c r="A202" s="28" t="s">
        <v>1038</v>
      </c>
      <c r="B202" s="108" t="s">
        <v>866</v>
      </c>
      <c r="C202" s="121">
        <v>0</v>
      </c>
      <c r="D202" s="121">
        <v>7.9</v>
      </c>
      <c r="E202" s="121">
        <v>11.9</v>
      </c>
      <c r="F202" s="121">
        <v>11.9</v>
      </c>
      <c r="G202" s="121">
        <v>12.2</v>
      </c>
      <c r="H202" s="121">
        <v>12.3</v>
      </c>
      <c r="I202" s="121">
        <v>12.5</v>
      </c>
      <c r="J202" s="121">
        <v>12.7</v>
      </c>
      <c r="K202" s="121">
        <v>12.9</v>
      </c>
      <c r="L202" s="121">
        <v>13.2</v>
      </c>
      <c r="M202" s="121">
        <v>13.5</v>
      </c>
      <c r="N202" s="121">
        <v>13.6</v>
      </c>
      <c r="O202" s="121">
        <v>13.9</v>
      </c>
      <c r="P202" s="121">
        <v>14.1</v>
      </c>
      <c r="Q202" s="121">
        <v>14.4</v>
      </c>
      <c r="R202" s="121">
        <v>14.5</v>
      </c>
      <c r="S202" s="121">
        <v>14.5</v>
      </c>
      <c r="T202" s="121">
        <v>14.5</v>
      </c>
      <c r="U202" s="121">
        <v>14.5</v>
      </c>
      <c r="V202" s="121">
        <v>14.5</v>
      </c>
      <c r="W202" s="121">
        <v>14.5</v>
      </c>
      <c r="X202" s="121">
        <v>14.5</v>
      </c>
      <c r="Y202" s="121">
        <v>14.5</v>
      </c>
      <c r="Z202" s="121">
        <v>14.5</v>
      </c>
      <c r="AA202" s="121">
        <v>14.5</v>
      </c>
      <c r="AB202" s="121">
        <v>14.5</v>
      </c>
      <c r="AC202" s="121">
        <v>14.5</v>
      </c>
      <c r="AD202" s="121">
        <v>14.5</v>
      </c>
      <c r="AE202" s="121">
        <v>14.5</v>
      </c>
      <c r="AF202" s="121">
        <v>14.5</v>
      </c>
      <c r="AG202" s="121">
        <v>14.5</v>
      </c>
      <c r="AH202" s="121">
        <v>14.5</v>
      </c>
      <c r="AI202" s="121">
        <v>14.5</v>
      </c>
      <c r="AJ202" s="121">
        <v>14.5</v>
      </c>
      <c r="AK202" s="110">
        <v>1.9E-2</v>
      </c>
    </row>
    <row r="203" spans="1:37" ht="15" hidden="1" customHeight="1" x14ac:dyDescent="0.45">
      <c r="A203" s="28" t="s">
        <v>1039</v>
      </c>
      <c r="B203" s="108" t="s">
        <v>868</v>
      </c>
      <c r="C203" s="121">
        <v>0</v>
      </c>
      <c r="D203" s="121">
        <v>1.4</v>
      </c>
      <c r="E203" s="121">
        <v>10.1</v>
      </c>
      <c r="F203" s="121">
        <v>10.1</v>
      </c>
      <c r="G203" s="121">
        <v>10.4</v>
      </c>
      <c r="H203" s="121">
        <v>10.6</v>
      </c>
      <c r="I203" s="121">
        <v>10.9</v>
      </c>
      <c r="J203" s="121">
        <v>11.2</v>
      </c>
      <c r="K203" s="121">
        <v>11.6</v>
      </c>
      <c r="L203" s="121">
        <v>11.9</v>
      </c>
      <c r="M203" s="121">
        <v>12.3</v>
      </c>
      <c r="N203" s="121">
        <v>12.4</v>
      </c>
      <c r="O203" s="121">
        <v>12.6</v>
      </c>
      <c r="P203" s="121">
        <v>12.8</v>
      </c>
      <c r="Q203" s="121">
        <v>13</v>
      </c>
      <c r="R203" s="121">
        <v>13.1</v>
      </c>
      <c r="S203" s="121">
        <v>13.1</v>
      </c>
      <c r="T203" s="121">
        <v>13.1</v>
      </c>
      <c r="U203" s="121">
        <v>13</v>
      </c>
      <c r="V203" s="121">
        <v>13.1</v>
      </c>
      <c r="W203" s="121">
        <v>13.1</v>
      </c>
      <c r="X203" s="121">
        <v>13.1</v>
      </c>
      <c r="Y203" s="121">
        <v>13.2</v>
      </c>
      <c r="Z203" s="121">
        <v>13.2</v>
      </c>
      <c r="AA203" s="121">
        <v>13.2</v>
      </c>
      <c r="AB203" s="121">
        <v>13.2</v>
      </c>
      <c r="AC203" s="121">
        <v>13.3</v>
      </c>
      <c r="AD203" s="121">
        <v>13.3</v>
      </c>
      <c r="AE203" s="121">
        <v>13.3</v>
      </c>
      <c r="AF203" s="121">
        <v>13.3</v>
      </c>
      <c r="AG203" s="121">
        <v>13.3</v>
      </c>
      <c r="AH203" s="121">
        <v>13.3</v>
      </c>
      <c r="AI203" s="121">
        <v>13.3</v>
      </c>
      <c r="AJ203" s="121">
        <v>13.4</v>
      </c>
      <c r="AK203" s="110">
        <v>7.3999999999999996E-2</v>
      </c>
    </row>
    <row r="204" spans="1:37" ht="15" hidden="1" customHeight="1" x14ac:dyDescent="0.45">
      <c r="A204" s="28" t="s">
        <v>1040</v>
      </c>
      <c r="B204" s="108" t="s">
        <v>870</v>
      </c>
      <c r="C204" s="121">
        <v>0</v>
      </c>
      <c r="D204" s="121">
        <v>1.4</v>
      </c>
      <c r="E204" s="121">
        <v>8.9</v>
      </c>
      <c r="F204" s="121">
        <v>9</v>
      </c>
      <c r="G204" s="121">
        <v>9.1999999999999993</v>
      </c>
      <c r="H204" s="121">
        <v>9.4</v>
      </c>
      <c r="I204" s="121">
        <v>9.5</v>
      </c>
      <c r="J204" s="121">
        <v>9.8000000000000007</v>
      </c>
      <c r="K204" s="121">
        <v>10</v>
      </c>
      <c r="L204" s="121">
        <v>10.3</v>
      </c>
      <c r="M204" s="121">
        <v>10.6</v>
      </c>
      <c r="N204" s="121">
        <v>10.7</v>
      </c>
      <c r="O204" s="121">
        <v>10.9</v>
      </c>
      <c r="P204" s="121">
        <v>11.1</v>
      </c>
      <c r="Q204" s="121">
        <v>11.3</v>
      </c>
      <c r="R204" s="121">
        <v>11.4</v>
      </c>
      <c r="S204" s="121">
        <v>11.4</v>
      </c>
      <c r="T204" s="121">
        <v>11.4</v>
      </c>
      <c r="U204" s="121">
        <v>11.3</v>
      </c>
      <c r="V204" s="121">
        <v>11.3</v>
      </c>
      <c r="W204" s="121">
        <v>11.3</v>
      </c>
      <c r="X204" s="121">
        <v>11.3</v>
      </c>
      <c r="Y204" s="121">
        <v>11.3</v>
      </c>
      <c r="Z204" s="121">
        <v>11.3</v>
      </c>
      <c r="AA204" s="121">
        <v>11.4</v>
      </c>
      <c r="AB204" s="121">
        <v>11.4</v>
      </c>
      <c r="AC204" s="121">
        <v>11.4</v>
      </c>
      <c r="AD204" s="121">
        <v>11.4</v>
      </c>
      <c r="AE204" s="121">
        <v>11.5</v>
      </c>
      <c r="AF204" s="121">
        <v>11.5</v>
      </c>
      <c r="AG204" s="121">
        <v>11.5</v>
      </c>
      <c r="AH204" s="121">
        <v>11.5</v>
      </c>
      <c r="AI204" s="121">
        <v>11.5</v>
      </c>
      <c r="AJ204" s="121">
        <v>11.5</v>
      </c>
      <c r="AK204" s="110">
        <v>6.9000000000000006E-2</v>
      </c>
    </row>
    <row r="205" spans="1:37" ht="15" hidden="1" customHeight="1" x14ac:dyDescent="0.45">
      <c r="A205" s="28" t="s">
        <v>1041</v>
      </c>
      <c r="B205" s="108" t="s">
        <v>872</v>
      </c>
      <c r="C205" s="121">
        <v>0</v>
      </c>
      <c r="D205" s="121">
        <v>7.9</v>
      </c>
      <c r="E205" s="121">
        <v>8.1</v>
      </c>
      <c r="F205" s="121">
        <v>8.1</v>
      </c>
      <c r="G205" s="121">
        <v>8.1</v>
      </c>
      <c r="H205" s="121">
        <v>8.1</v>
      </c>
      <c r="I205" s="121">
        <v>8.1</v>
      </c>
      <c r="J205" s="121">
        <v>8.1</v>
      </c>
      <c r="K205" s="121">
        <v>8.1</v>
      </c>
      <c r="L205" s="121">
        <v>8.1</v>
      </c>
      <c r="M205" s="121">
        <v>8.1</v>
      </c>
      <c r="N205" s="121">
        <v>8.1</v>
      </c>
      <c r="O205" s="121">
        <v>8.1</v>
      </c>
      <c r="P205" s="121">
        <v>8.1</v>
      </c>
      <c r="Q205" s="121">
        <v>8.1</v>
      </c>
      <c r="R205" s="121">
        <v>8.1</v>
      </c>
      <c r="S205" s="121">
        <v>8.1</v>
      </c>
      <c r="T205" s="121">
        <v>8.1</v>
      </c>
      <c r="U205" s="121">
        <v>8.1</v>
      </c>
      <c r="V205" s="121">
        <v>8.1</v>
      </c>
      <c r="W205" s="121">
        <v>8.1</v>
      </c>
      <c r="X205" s="121">
        <v>8.1</v>
      </c>
      <c r="Y205" s="121">
        <v>8.1</v>
      </c>
      <c r="Z205" s="121">
        <v>8.1</v>
      </c>
      <c r="AA205" s="121">
        <v>8.1</v>
      </c>
      <c r="AB205" s="121">
        <v>8.1</v>
      </c>
      <c r="AC205" s="121">
        <v>8.1</v>
      </c>
      <c r="AD205" s="121">
        <v>8.1</v>
      </c>
      <c r="AE205" s="121">
        <v>8.1</v>
      </c>
      <c r="AF205" s="121">
        <v>8.1</v>
      </c>
      <c r="AG205" s="121">
        <v>8.1</v>
      </c>
      <c r="AH205" s="121">
        <v>8.1</v>
      </c>
      <c r="AI205" s="121">
        <v>8.1</v>
      </c>
      <c r="AJ205" s="121">
        <v>8.1</v>
      </c>
      <c r="AK205" s="110">
        <v>1E-3</v>
      </c>
    </row>
    <row r="206" spans="1:37" ht="15" hidden="1" customHeight="1" x14ac:dyDescent="0.45">
      <c r="A206" s="28" t="s">
        <v>1042</v>
      </c>
      <c r="B206" s="108" t="s">
        <v>976</v>
      </c>
      <c r="C206" s="121">
        <v>6.6</v>
      </c>
      <c r="D206" s="121">
        <v>6.8</v>
      </c>
      <c r="E206" s="121">
        <v>6.9</v>
      </c>
      <c r="F206" s="121">
        <v>6.9</v>
      </c>
      <c r="G206" s="121">
        <v>7</v>
      </c>
      <c r="H206" s="121">
        <v>7.1</v>
      </c>
      <c r="I206" s="121">
        <v>7.2</v>
      </c>
      <c r="J206" s="121">
        <v>7.4</v>
      </c>
      <c r="K206" s="121">
        <v>7.6</v>
      </c>
      <c r="L206" s="121">
        <v>7.8</v>
      </c>
      <c r="M206" s="121">
        <v>8</v>
      </c>
      <c r="N206" s="121">
        <v>8.1999999999999993</v>
      </c>
      <c r="O206" s="121">
        <v>8.3000000000000007</v>
      </c>
      <c r="P206" s="121">
        <v>8.5</v>
      </c>
      <c r="Q206" s="121">
        <v>8.6</v>
      </c>
      <c r="R206" s="121">
        <v>8.6</v>
      </c>
      <c r="S206" s="121">
        <v>8.6</v>
      </c>
      <c r="T206" s="121">
        <v>8.6</v>
      </c>
      <c r="U206" s="121">
        <v>8.6</v>
      </c>
      <c r="V206" s="121">
        <v>8.6</v>
      </c>
      <c r="W206" s="121">
        <v>8.6</v>
      </c>
      <c r="X206" s="121">
        <v>8.6</v>
      </c>
      <c r="Y206" s="121">
        <v>8.6</v>
      </c>
      <c r="Z206" s="121">
        <v>8.6</v>
      </c>
      <c r="AA206" s="121">
        <v>8.6</v>
      </c>
      <c r="AB206" s="121">
        <v>8.6</v>
      </c>
      <c r="AC206" s="121">
        <v>8.6</v>
      </c>
      <c r="AD206" s="121">
        <v>8.6</v>
      </c>
      <c r="AE206" s="121">
        <v>8.6</v>
      </c>
      <c r="AF206" s="121">
        <v>8.6</v>
      </c>
      <c r="AG206" s="121">
        <v>8.6</v>
      </c>
      <c r="AH206" s="121">
        <v>8.6</v>
      </c>
      <c r="AI206" s="121">
        <v>8.6</v>
      </c>
      <c r="AJ206" s="121">
        <v>8.6</v>
      </c>
      <c r="AK206" s="110">
        <v>7.0000000000000001E-3</v>
      </c>
    </row>
    <row r="207" spans="1:37" ht="15" customHeight="1" x14ac:dyDescent="0.35">
      <c r="A207" s="28" t="s">
        <v>1043</v>
      </c>
      <c r="B207" s="107" t="s">
        <v>978</v>
      </c>
      <c r="C207" s="122">
        <v>7.6</v>
      </c>
      <c r="D207" s="122">
        <v>7.9</v>
      </c>
      <c r="E207" s="122">
        <v>7.9</v>
      </c>
      <c r="F207" s="122">
        <v>8</v>
      </c>
      <c r="G207" s="122">
        <v>8.1999999999999993</v>
      </c>
      <c r="H207" s="122">
        <v>8.1999999999999993</v>
      </c>
      <c r="I207" s="122">
        <v>8.4</v>
      </c>
      <c r="J207" s="122">
        <v>8.6999999999999993</v>
      </c>
      <c r="K207" s="122">
        <v>8.9</v>
      </c>
      <c r="L207" s="122">
        <v>9.1999999999999993</v>
      </c>
      <c r="M207" s="122">
        <v>9.5</v>
      </c>
      <c r="N207" s="122">
        <v>9.6</v>
      </c>
      <c r="O207" s="122">
        <v>9.8000000000000007</v>
      </c>
      <c r="P207" s="122">
        <v>10</v>
      </c>
      <c r="Q207" s="122">
        <v>10.199999999999999</v>
      </c>
      <c r="R207" s="122">
        <v>10.3</v>
      </c>
      <c r="S207" s="122">
        <v>10.3</v>
      </c>
      <c r="T207" s="122">
        <v>10.3</v>
      </c>
      <c r="U207" s="122">
        <v>10.3</v>
      </c>
      <c r="V207" s="122">
        <v>10.3</v>
      </c>
      <c r="W207" s="122">
        <v>10.4</v>
      </c>
      <c r="X207" s="122">
        <v>10.4</v>
      </c>
      <c r="Y207" s="122">
        <v>10.4</v>
      </c>
      <c r="Z207" s="122">
        <v>10.4</v>
      </c>
      <c r="AA207" s="122">
        <v>10.4</v>
      </c>
      <c r="AB207" s="122">
        <v>10.4</v>
      </c>
      <c r="AC207" s="122">
        <v>10.4</v>
      </c>
      <c r="AD207" s="122">
        <v>10.5</v>
      </c>
      <c r="AE207" s="122">
        <v>10.5</v>
      </c>
      <c r="AF207" s="122">
        <v>10.5</v>
      </c>
      <c r="AG207" s="122">
        <v>10.5</v>
      </c>
      <c r="AH207" s="122">
        <v>10.5</v>
      </c>
      <c r="AI207" s="122">
        <v>10.6</v>
      </c>
      <c r="AJ207" s="122">
        <v>10.6</v>
      </c>
      <c r="AK207" s="112">
        <v>8.9999999999999993E-3</v>
      </c>
    </row>
    <row r="208" spans="1:37" ht="15.75" hidden="1" customHeight="1" x14ac:dyDescent="0.35"/>
    <row r="209" spans="1:37" ht="15" hidden="1" customHeight="1" x14ac:dyDescent="0.35">
      <c r="B209" s="107" t="s">
        <v>1044</v>
      </c>
    </row>
    <row r="210" spans="1:37" ht="15" hidden="1" customHeight="1" x14ac:dyDescent="0.35">
      <c r="B210" s="107" t="s">
        <v>854</v>
      </c>
    </row>
    <row r="211" spans="1:37" ht="15" hidden="1" customHeight="1" x14ac:dyDescent="0.45">
      <c r="A211" s="28" t="s">
        <v>1045</v>
      </c>
      <c r="B211" s="108" t="s">
        <v>856</v>
      </c>
      <c r="C211" s="121">
        <v>25.4</v>
      </c>
      <c r="D211" s="121">
        <v>26.4</v>
      </c>
      <c r="E211" s="121">
        <v>26.9</v>
      </c>
      <c r="F211" s="121">
        <v>26.9</v>
      </c>
      <c r="G211" s="121">
        <v>26.8</v>
      </c>
      <c r="H211" s="121">
        <v>26.2</v>
      </c>
      <c r="I211" s="121">
        <v>26.3</v>
      </c>
      <c r="J211" s="121">
        <v>26.2</v>
      </c>
      <c r="K211" s="121">
        <v>26.1</v>
      </c>
      <c r="L211" s="121">
        <v>26.1</v>
      </c>
      <c r="M211" s="121">
        <v>26.2</v>
      </c>
      <c r="N211" s="121">
        <v>26.4</v>
      </c>
      <c r="O211" s="121">
        <v>26.4</v>
      </c>
      <c r="P211" s="121">
        <v>26.7</v>
      </c>
      <c r="Q211" s="121">
        <v>27.2</v>
      </c>
      <c r="R211" s="121">
        <v>27.3</v>
      </c>
      <c r="S211" s="121">
        <v>27.5</v>
      </c>
      <c r="T211" s="121">
        <v>27.8</v>
      </c>
      <c r="U211" s="121">
        <v>27.9</v>
      </c>
      <c r="V211" s="121">
        <v>28</v>
      </c>
      <c r="W211" s="121">
        <v>28.2</v>
      </c>
      <c r="X211" s="121">
        <v>28.3</v>
      </c>
      <c r="Y211" s="121">
        <v>28.4</v>
      </c>
      <c r="Z211" s="121">
        <v>28.4</v>
      </c>
      <c r="AA211" s="121">
        <v>28.5</v>
      </c>
      <c r="AB211" s="121">
        <v>28.4</v>
      </c>
      <c r="AC211" s="121">
        <v>28.3</v>
      </c>
      <c r="AD211" s="121">
        <v>28.4</v>
      </c>
      <c r="AE211" s="121">
        <v>28.5</v>
      </c>
      <c r="AF211" s="121">
        <v>28.5</v>
      </c>
      <c r="AG211" s="121">
        <v>28.3</v>
      </c>
      <c r="AH211" s="121">
        <v>28.1</v>
      </c>
      <c r="AI211" s="121">
        <v>28</v>
      </c>
      <c r="AJ211" s="121">
        <v>28</v>
      </c>
      <c r="AK211" s="110">
        <v>2E-3</v>
      </c>
    </row>
    <row r="212" spans="1:37" ht="15" hidden="1" customHeight="1" x14ac:dyDescent="0.45">
      <c r="A212" s="28" t="s">
        <v>1046</v>
      </c>
      <c r="B212" s="108" t="s">
        <v>858</v>
      </c>
      <c r="C212" s="121">
        <v>8.4</v>
      </c>
      <c r="D212" s="121">
        <v>8.9</v>
      </c>
      <c r="E212" s="121">
        <v>9.3000000000000007</v>
      </c>
      <c r="F212" s="121">
        <v>9.5</v>
      </c>
      <c r="G212" s="121">
        <v>9.6999999999999993</v>
      </c>
      <c r="H212" s="121">
        <v>9.6999999999999993</v>
      </c>
      <c r="I212" s="121">
        <v>9.9</v>
      </c>
      <c r="J212" s="121">
        <v>10.1</v>
      </c>
      <c r="K212" s="121">
        <v>10.199999999999999</v>
      </c>
      <c r="L212" s="121">
        <v>10.4</v>
      </c>
      <c r="M212" s="121">
        <v>10.6</v>
      </c>
      <c r="N212" s="121">
        <v>10.9</v>
      </c>
      <c r="O212" s="121">
        <v>11.1</v>
      </c>
      <c r="P212" s="121">
        <v>11.4</v>
      </c>
      <c r="Q212" s="121">
        <v>11.8</v>
      </c>
      <c r="R212" s="121">
        <v>12.2</v>
      </c>
      <c r="S212" s="121">
        <v>12.5</v>
      </c>
      <c r="T212" s="121">
        <v>12.9</v>
      </c>
      <c r="U212" s="121">
        <v>13.1</v>
      </c>
      <c r="V212" s="121">
        <v>13.4</v>
      </c>
      <c r="W212" s="121">
        <v>13.7</v>
      </c>
      <c r="X212" s="121">
        <v>14</v>
      </c>
      <c r="Y212" s="121">
        <v>14.1</v>
      </c>
      <c r="Z212" s="121">
        <v>14.3</v>
      </c>
      <c r="AA212" s="121">
        <v>14.6</v>
      </c>
      <c r="AB212" s="121">
        <v>14.7</v>
      </c>
      <c r="AC212" s="121">
        <v>14.9</v>
      </c>
      <c r="AD212" s="121">
        <v>15.1</v>
      </c>
      <c r="AE212" s="121">
        <v>15.3</v>
      </c>
      <c r="AF212" s="121">
        <v>15.6</v>
      </c>
      <c r="AG212" s="121">
        <v>15.8</v>
      </c>
      <c r="AH212" s="121">
        <v>15.8</v>
      </c>
      <c r="AI212" s="121">
        <v>16</v>
      </c>
      <c r="AJ212" s="121">
        <v>16.100000000000001</v>
      </c>
      <c r="AK212" s="110">
        <v>1.9E-2</v>
      </c>
    </row>
    <row r="213" spans="1:37" ht="15" hidden="1" customHeight="1" x14ac:dyDescent="0.45">
      <c r="A213" s="28" t="s">
        <v>1047</v>
      </c>
      <c r="B213" s="108" t="s">
        <v>860</v>
      </c>
      <c r="C213" s="121">
        <v>0</v>
      </c>
      <c r="D213" s="121">
        <v>0</v>
      </c>
      <c r="E213" s="121">
        <v>0</v>
      </c>
      <c r="F213" s="121">
        <v>0</v>
      </c>
      <c r="G213" s="121">
        <v>0</v>
      </c>
      <c r="H213" s="121">
        <v>0</v>
      </c>
      <c r="I213" s="121">
        <v>0</v>
      </c>
      <c r="J213" s="121">
        <v>0</v>
      </c>
      <c r="K213" s="121">
        <v>0</v>
      </c>
      <c r="L213" s="121">
        <v>0</v>
      </c>
      <c r="M213" s="121">
        <v>0</v>
      </c>
      <c r="N213" s="121">
        <v>0</v>
      </c>
      <c r="O213" s="121">
        <v>0</v>
      </c>
      <c r="P213" s="121">
        <v>0</v>
      </c>
      <c r="Q213" s="121">
        <v>0.1</v>
      </c>
      <c r="R213" s="121">
        <v>0.1</v>
      </c>
      <c r="S213" s="121">
        <v>0.1</v>
      </c>
      <c r="T213" s="121">
        <v>0.1</v>
      </c>
      <c r="U213" s="121">
        <v>0.1</v>
      </c>
      <c r="V213" s="121">
        <v>0.1</v>
      </c>
      <c r="W213" s="121">
        <v>0.1</v>
      </c>
      <c r="X213" s="121">
        <v>0.1</v>
      </c>
      <c r="Y213" s="121">
        <v>0.1</v>
      </c>
      <c r="Z213" s="121">
        <v>0.1</v>
      </c>
      <c r="AA213" s="121">
        <v>0.1</v>
      </c>
      <c r="AB213" s="121">
        <v>0.1</v>
      </c>
      <c r="AC213" s="121">
        <v>0.1</v>
      </c>
      <c r="AD213" s="121">
        <v>0.1</v>
      </c>
      <c r="AE213" s="121">
        <v>0.1</v>
      </c>
      <c r="AF213" s="121">
        <v>0.1</v>
      </c>
      <c r="AG213" s="121">
        <v>0.1</v>
      </c>
      <c r="AH213" s="121">
        <v>0.1</v>
      </c>
      <c r="AI213" s="121">
        <v>0.1</v>
      </c>
      <c r="AJ213" s="121">
        <v>0.1</v>
      </c>
      <c r="AK213" s="110">
        <v>4.2999999999999997E-2</v>
      </c>
    </row>
    <row r="214" spans="1:37" ht="15" hidden="1" customHeight="1" x14ac:dyDescent="0.45">
      <c r="A214" s="28" t="s">
        <v>1048</v>
      </c>
      <c r="B214" s="108" t="s">
        <v>862</v>
      </c>
      <c r="C214" s="121">
        <v>0</v>
      </c>
      <c r="D214" s="121">
        <v>0</v>
      </c>
      <c r="E214" s="121">
        <v>0</v>
      </c>
      <c r="F214" s="121">
        <v>0</v>
      </c>
      <c r="G214" s="121">
        <v>0</v>
      </c>
      <c r="H214" s="121">
        <v>0</v>
      </c>
      <c r="I214" s="121">
        <v>0</v>
      </c>
      <c r="J214" s="121">
        <v>0</v>
      </c>
      <c r="K214" s="121">
        <v>0</v>
      </c>
      <c r="L214" s="121">
        <v>0</v>
      </c>
      <c r="M214" s="121">
        <v>0</v>
      </c>
      <c r="N214" s="121">
        <v>0</v>
      </c>
      <c r="O214" s="121">
        <v>0</v>
      </c>
      <c r="P214" s="121">
        <v>0</v>
      </c>
      <c r="Q214" s="121">
        <v>0</v>
      </c>
      <c r="R214" s="121">
        <v>0</v>
      </c>
      <c r="S214" s="121">
        <v>0</v>
      </c>
      <c r="T214" s="121">
        <v>0.1</v>
      </c>
      <c r="U214" s="121">
        <v>0.1</v>
      </c>
      <c r="V214" s="121">
        <v>0.1</v>
      </c>
      <c r="W214" s="121">
        <v>0.1</v>
      </c>
      <c r="X214" s="121">
        <v>0.1</v>
      </c>
      <c r="Y214" s="121">
        <v>0.1</v>
      </c>
      <c r="Z214" s="121">
        <v>0.1</v>
      </c>
      <c r="AA214" s="121">
        <v>0.1</v>
      </c>
      <c r="AB214" s="121">
        <v>0.1</v>
      </c>
      <c r="AC214" s="121">
        <v>0.1</v>
      </c>
      <c r="AD214" s="121">
        <v>0.1</v>
      </c>
      <c r="AE214" s="121">
        <v>0.2</v>
      </c>
      <c r="AF214" s="121">
        <v>0.2</v>
      </c>
      <c r="AG214" s="121">
        <v>0.2</v>
      </c>
      <c r="AH214" s="121">
        <v>0.2</v>
      </c>
      <c r="AI214" s="121">
        <v>0.2</v>
      </c>
      <c r="AJ214" s="121">
        <v>0.3</v>
      </c>
      <c r="AK214" s="110">
        <v>8.5000000000000006E-2</v>
      </c>
    </row>
    <row r="215" spans="1:37" ht="15" hidden="1" customHeight="1" x14ac:dyDescent="0.45">
      <c r="A215" s="28" t="s">
        <v>1049</v>
      </c>
      <c r="B215" s="108" t="s">
        <v>864</v>
      </c>
      <c r="C215" s="121">
        <v>3.7</v>
      </c>
      <c r="D215" s="121">
        <v>3.9</v>
      </c>
      <c r="E215" s="121">
        <v>4</v>
      </c>
      <c r="F215" s="121">
        <v>4.0999999999999996</v>
      </c>
      <c r="G215" s="121">
        <v>4.2</v>
      </c>
      <c r="H215" s="121">
        <v>4.2</v>
      </c>
      <c r="I215" s="121">
        <v>4.3</v>
      </c>
      <c r="J215" s="121">
        <v>4.3</v>
      </c>
      <c r="K215" s="121">
        <v>4.5</v>
      </c>
      <c r="L215" s="121">
        <v>4.7</v>
      </c>
      <c r="M215" s="121">
        <v>4.8</v>
      </c>
      <c r="N215" s="121">
        <v>5</v>
      </c>
      <c r="O215" s="121">
        <v>5.2</v>
      </c>
      <c r="P215" s="121">
        <v>5.5</v>
      </c>
      <c r="Q215" s="121">
        <v>5.9</v>
      </c>
      <c r="R215" s="121">
        <v>6.1</v>
      </c>
      <c r="S215" s="121">
        <v>6.5</v>
      </c>
      <c r="T215" s="121">
        <v>6.8</v>
      </c>
      <c r="U215" s="121">
        <v>7.1</v>
      </c>
      <c r="V215" s="121">
        <v>7.4</v>
      </c>
      <c r="W215" s="121">
        <v>7.8</v>
      </c>
      <c r="X215" s="121">
        <v>8.1999999999999993</v>
      </c>
      <c r="Y215" s="121">
        <v>8.6999999999999993</v>
      </c>
      <c r="Z215" s="121">
        <v>9.1</v>
      </c>
      <c r="AA215" s="121">
        <v>9.5</v>
      </c>
      <c r="AB215" s="121">
        <v>9.9</v>
      </c>
      <c r="AC215" s="121">
        <v>10.3</v>
      </c>
      <c r="AD215" s="121">
        <v>10.8</v>
      </c>
      <c r="AE215" s="121">
        <v>11.3</v>
      </c>
      <c r="AF215" s="121">
        <v>11.8</v>
      </c>
      <c r="AG215" s="121">
        <v>12.2</v>
      </c>
      <c r="AH215" s="121">
        <v>12.6</v>
      </c>
      <c r="AI215" s="121">
        <v>13.1</v>
      </c>
      <c r="AJ215" s="121">
        <v>13.5</v>
      </c>
      <c r="AK215" s="110">
        <v>0.04</v>
      </c>
    </row>
    <row r="216" spans="1:37" ht="15" hidden="1" customHeight="1" x14ac:dyDescent="0.45">
      <c r="A216" s="28" t="s">
        <v>1050</v>
      </c>
      <c r="B216" s="108" t="s">
        <v>866</v>
      </c>
      <c r="C216" s="121">
        <v>0</v>
      </c>
      <c r="D216" s="121">
        <v>0.2</v>
      </c>
      <c r="E216" s="121">
        <v>0.3</v>
      </c>
      <c r="F216" s="121">
        <v>0.3</v>
      </c>
      <c r="G216" s="121">
        <v>0.3</v>
      </c>
      <c r="H216" s="121">
        <v>0.3</v>
      </c>
      <c r="I216" s="121">
        <v>0.3</v>
      </c>
      <c r="J216" s="121">
        <v>0.3</v>
      </c>
      <c r="K216" s="121">
        <v>0.3</v>
      </c>
      <c r="L216" s="121">
        <v>0.3</v>
      </c>
      <c r="M216" s="121">
        <v>0.3</v>
      </c>
      <c r="N216" s="121">
        <v>0.4</v>
      </c>
      <c r="O216" s="121">
        <v>0.4</v>
      </c>
      <c r="P216" s="121">
        <v>0.4</v>
      </c>
      <c r="Q216" s="121">
        <v>0.4</v>
      </c>
      <c r="R216" s="121">
        <v>0.4</v>
      </c>
      <c r="S216" s="121">
        <v>0.5</v>
      </c>
      <c r="T216" s="121">
        <v>0.5</v>
      </c>
      <c r="U216" s="121">
        <v>0.5</v>
      </c>
      <c r="V216" s="121">
        <v>0.5</v>
      </c>
      <c r="W216" s="121">
        <v>0.6</v>
      </c>
      <c r="X216" s="121">
        <v>0.6</v>
      </c>
      <c r="Y216" s="121">
        <v>0.6</v>
      </c>
      <c r="Z216" s="121">
        <v>0.6</v>
      </c>
      <c r="AA216" s="121">
        <v>0.7</v>
      </c>
      <c r="AB216" s="121">
        <v>0.7</v>
      </c>
      <c r="AC216" s="121">
        <v>0.7</v>
      </c>
      <c r="AD216" s="121">
        <v>0.7</v>
      </c>
      <c r="AE216" s="121">
        <v>0.8</v>
      </c>
      <c r="AF216" s="121">
        <v>0.8</v>
      </c>
      <c r="AG216" s="121">
        <v>0.8</v>
      </c>
      <c r="AH216" s="121">
        <v>0.9</v>
      </c>
      <c r="AI216" s="121">
        <v>0.9</v>
      </c>
      <c r="AJ216" s="121">
        <v>1</v>
      </c>
      <c r="AK216" s="110">
        <v>4.2999999999999997E-2</v>
      </c>
    </row>
    <row r="217" spans="1:37" ht="15" hidden="1" customHeight="1" x14ac:dyDescent="0.45">
      <c r="A217" s="28" t="s">
        <v>1051</v>
      </c>
      <c r="B217" s="108" t="s">
        <v>868</v>
      </c>
      <c r="C217" s="121">
        <v>0</v>
      </c>
      <c r="D217" s="121">
        <v>0</v>
      </c>
      <c r="E217" s="121">
        <v>0</v>
      </c>
      <c r="F217" s="121">
        <v>0.1</v>
      </c>
      <c r="G217" s="121">
        <v>0.1</v>
      </c>
      <c r="H217" s="121">
        <v>0.1</v>
      </c>
      <c r="I217" s="121">
        <v>0.1</v>
      </c>
      <c r="J217" s="121">
        <v>0.1</v>
      </c>
      <c r="K217" s="121">
        <v>0.1</v>
      </c>
      <c r="L217" s="121">
        <v>0.1</v>
      </c>
      <c r="M217" s="121">
        <v>0.1</v>
      </c>
      <c r="N217" s="121">
        <v>0.1</v>
      </c>
      <c r="O217" s="121">
        <v>0.1</v>
      </c>
      <c r="P217" s="121">
        <v>0.1</v>
      </c>
      <c r="Q217" s="121">
        <v>0.1</v>
      </c>
      <c r="R217" s="121">
        <v>0.1</v>
      </c>
      <c r="S217" s="121">
        <v>0.1</v>
      </c>
      <c r="T217" s="121">
        <v>0.1</v>
      </c>
      <c r="U217" s="121">
        <v>0.1</v>
      </c>
      <c r="V217" s="121">
        <v>0.1</v>
      </c>
      <c r="W217" s="121">
        <v>0.1</v>
      </c>
      <c r="X217" s="121">
        <v>0.1</v>
      </c>
      <c r="Y217" s="121">
        <v>0.1</v>
      </c>
      <c r="Z217" s="121">
        <v>0.1</v>
      </c>
      <c r="AA217" s="121">
        <v>0.1</v>
      </c>
      <c r="AB217" s="121">
        <v>0.1</v>
      </c>
      <c r="AC217" s="121">
        <v>0.1</v>
      </c>
      <c r="AD217" s="121">
        <v>0.1</v>
      </c>
      <c r="AE217" s="121">
        <v>0.2</v>
      </c>
      <c r="AF217" s="121">
        <v>0.2</v>
      </c>
      <c r="AG217" s="121">
        <v>0.2</v>
      </c>
      <c r="AH217" s="121">
        <v>0.2</v>
      </c>
      <c r="AI217" s="121">
        <v>0.2</v>
      </c>
      <c r="AJ217" s="121">
        <v>0.2</v>
      </c>
      <c r="AK217" s="116" t="s">
        <v>779</v>
      </c>
    </row>
    <row r="218" spans="1:37" ht="15" hidden="1" customHeight="1" x14ac:dyDescent="0.45">
      <c r="A218" s="28" t="s">
        <v>1052</v>
      </c>
      <c r="B218" s="108" t="s">
        <v>870</v>
      </c>
      <c r="C218" s="121">
        <v>0</v>
      </c>
      <c r="D218" s="121">
        <v>0</v>
      </c>
      <c r="E218" s="121">
        <v>0</v>
      </c>
      <c r="F218" s="121">
        <v>0</v>
      </c>
      <c r="G218" s="121">
        <v>0</v>
      </c>
      <c r="H218" s="121">
        <v>0.1</v>
      </c>
      <c r="I218" s="121">
        <v>0.1</v>
      </c>
      <c r="J218" s="121">
        <v>0.1</v>
      </c>
      <c r="K218" s="121">
        <v>0.1</v>
      </c>
      <c r="L218" s="121">
        <v>0.1</v>
      </c>
      <c r="M218" s="121">
        <v>0.1</v>
      </c>
      <c r="N218" s="121">
        <v>0.1</v>
      </c>
      <c r="O218" s="121">
        <v>0.1</v>
      </c>
      <c r="P218" s="121">
        <v>0.1</v>
      </c>
      <c r="Q218" s="121">
        <v>0.1</v>
      </c>
      <c r="R218" s="121">
        <v>0.1</v>
      </c>
      <c r="S218" s="121">
        <v>0.1</v>
      </c>
      <c r="T218" s="121">
        <v>0.1</v>
      </c>
      <c r="U218" s="121">
        <v>0.1</v>
      </c>
      <c r="V218" s="121">
        <v>0.1</v>
      </c>
      <c r="W218" s="121">
        <v>0.1</v>
      </c>
      <c r="X218" s="121">
        <v>0.1</v>
      </c>
      <c r="Y218" s="121">
        <v>0.1</v>
      </c>
      <c r="Z218" s="121">
        <v>0.1</v>
      </c>
      <c r="AA218" s="121">
        <v>0.1</v>
      </c>
      <c r="AB218" s="121">
        <v>0.1</v>
      </c>
      <c r="AC218" s="121">
        <v>0.1</v>
      </c>
      <c r="AD218" s="121">
        <v>0.1</v>
      </c>
      <c r="AE218" s="121">
        <v>0.1</v>
      </c>
      <c r="AF218" s="121">
        <v>0.1</v>
      </c>
      <c r="AG218" s="121">
        <v>0.2</v>
      </c>
      <c r="AH218" s="121">
        <v>0.2</v>
      </c>
      <c r="AI218" s="121">
        <v>0.2</v>
      </c>
      <c r="AJ218" s="121">
        <v>0.2</v>
      </c>
      <c r="AK218" s="116" t="s">
        <v>779</v>
      </c>
    </row>
    <row r="219" spans="1:37" ht="15" hidden="1" customHeight="1" x14ac:dyDescent="0.45">
      <c r="A219" s="28" t="s">
        <v>1053</v>
      </c>
      <c r="B219" s="108" t="s">
        <v>872</v>
      </c>
      <c r="C219" s="121">
        <v>0</v>
      </c>
      <c r="D219" s="121">
        <v>0</v>
      </c>
      <c r="E219" s="121">
        <v>0</v>
      </c>
      <c r="F219" s="121">
        <v>0</v>
      </c>
      <c r="G219" s="121">
        <v>0</v>
      </c>
      <c r="H219" s="121">
        <v>0</v>
      </c>
      <c r="I219" s="121">
        <v>0</v>
      </c>
      <c r="J219" s="121">
        <v>0</v>
      </c>
      <c r="K219" s="121">
        <v>0</v>
      </c>
      <c r="L219" s="121">
        <v>0</v>
      </c>
      <c r="M219" s="121">
        <v>0</v>
      </c>
      <c r="N219" s="121">
        <v>0</v>
      </c>
      <c r="O219" s="121">
        <v>0</v>
      </c>
      <c r="P219" s="121">
        <v>0</v>
      </c>
      <c r="Q219" s="121">
        <v>0</v>
      </c>
      <c r="R219" s="121">
        <v>0</v>
      </c>
      <c r="S219" s="121">
        <v>0</v>
      </c>
      <c r="T219" s="121">
        <v>0</v>
      </c>
      <c r="U219" s="121">
        <v>0</v>
      </c>
      <c r="V219" s="121">
        <v>0</v>
      </c>
      <c r="W219" s="121">
        <v>0</v>
      </c>
      <c r="X219" s="121">
        <v>0</v>
      </c>
      <c r="Y219" s="121">
        <v>0</v>
      </c>
      <c r="Z219" s="121">
        <v>0</v>
      </c>
      <c r="AA219" s="121">
        <v>0</v>
      </c>
      <c r="AB219" s="121">
        <v>0</v>
      </c>
      <c r="AC219" s="121">
        <v>0</v>
      </c>
      <c r="AD219" s="121">
        <v>0</v>
      </c>
      <c r="AE219" s="121">
        <v>0</v>
      </c>
      <c r="AF219" s="121">
        <v>0</v>
      </c>
      <c r="AG219" s="121">
        <v>0</v>
      </c>
      <c r="AH219" s="121">
        <v>0</v>
      </c>
      <c r="AI219" s="121">
        <v>0</v>
      </c>
      <c r="AJ219" s="121">
        <v>0</v>
      </c>
      <c r="AK219" s="116" t="s">
        <v>779</v>
      </c>
    </row>
    <row r="220" spans="1:37" ht="15" hidden="1" customHeight="1" x14ac:dyDescent="0.45">
      <c r="A220" s="28" t="s">
        <v>1054</v>
      </c>
      <c r="B220" s="108" t="s">
        <v>874</v>
      </c>
      <c r="C220" s="121">
        <v>37.5</v>
      </c>
      <c r="D220" s="121">
        <v>39.5</v>
      </c>
      <c r="E220" s="121">
        <v>40.5</v>
      </c>
      <c r="F220" s="121">
        <v>40.9</v>
      </c>
      <c r="G220" s="121">
        <v>41.1</v>
      </c>
      <c r="H220" s="121">
        <v>40.5</v>
      </c>
      <c r="I220" s="121">
        <v>40.9</v>
      </c>
      <c r="J220" s="121">
        <v>41.1</v>
      </c>
      <c r="K220" s="121">
        <v>41.4</v>
      </c>
      <c r="L220" s="121">
        <v>41.8</v>
      </c>
      <c r="M220" s="121">
        <v>42.2</v>
      </c>
      <c r="N220" s="121">
        <v>42.8</v>
      </c>
      <c r="O220" s="121">
        <v>43.3</v>
      </c>
      <c r="P220" s="121">
        <v>44.3</v>
      </c>
      <c r="Q220" s="121">
        <v>45.5</v>
      </c>
      <c r="R220" s="121">
        <v>46.3</v>
      </c>
      <c r="S220" s="121">
        <v>47.2</v>
      </c>
      <c r="T220" s="121">
        <v>48.2</v>
      </c>
      <c r="U220" s="121">
        <v>49</v>
      </c>
      <c r="V220" s="121">
        <v>49.7</v>
      </c>
      <c r="W220" s="121">
        <v>50.6</v>
      </c>
      <c r="X220" s="121">
        <v>51.4</v>
      </c>
      <c r="Y220" s="121">
        <v>52.1</v>
      </c>
      <c r="Z220" s="121">
        <v>52.9</v>
      </c>
      <c r="AA220" s="121">
        <v>53.6</v>
      </c>
      <c r="AB220" s="121">
        <v>54.1</v>
      </c>
      <c r="AC220" s="121">
        <v>54.8</v>
      </c>
      <c r="AD220" s="121">
        <v>55.6</v>
      </c>
      <c r="AE220" s="121">
        <v>56.5</v>
      </c>
      <c r="AF220" s="121">
        <v>57.2</v>
      </c>
      <c r="AG220" s="121">
        <v>57.7</v>
      </c>
      <c r="AH220" s="121">
        <v>58.1</v>
      </c>
      <c r="AI220" s="121">
        <v>58.7</v>
      </c>
      <c r="AJ220" s="121">
        <v>59.3</v>
      </c>
      <c r="AK220" s="110">
        <v>1.2999999999999999E-2</v>
      </c>
    </row>
    <row r="221" spans="1:37" ht="15" hidden="1" customHeight="1" x14ac:dyDescent="0.35">
      <c r="B221" s="107" t="s">
        <v>875</v>
      </c>
    </row>
    <row r="222" spans="1:37" ht="15" hidden="1" customHeight="1" x14ac:dyDescent="0.45">
      <c r="A222" s="28" t="s">
        <v>1055</v>
      </c>
      <c r="B222" s="108" t="s">
        <v>856</v>
      </c>
      <c r="C222" s="121">
        <v>17.7</v>
      </c>
      <c r="D222" s="121">
        <v>19.3</v>
      </c>
      <c r="E222" s="121">
        <v>21.1</v>
      </c>
      <c r="F222" s="121">
        <v>20.100000000000001</v>
      </c>
      <c r="G222" s="121">
        <v>19.600000000000001</v>
      </c>
      <c r="H222" s="121">
        <v>21.5</v>
      </c>
      <c r="I222" s="121">
        <v>21.5</v>
      </c>
      <c r="J222" s="121">
        <v>21.1</v>
      </c>
      <c r="K222" s="121">
        <v>21.2</v>
      </c>
      <c r="L222" s="121">
        <v>21.5</v>
      </c>
      <c r="M222" s="121">
        <v>21.7</v>
      </c>
      <c r="N222" s="121">
        <v>21.8</v>
      </c>
      <c r="O222" s="121">
        <v>22</v>
      </c>
      <c r="P222" s="121">
        <v>22.6</v>
      </c>
      <c r="Q222" s="121">
        <v>23.2</v>
      </c>
      <c r="R222" s="121">
        <v>23.7</v>
      </c>
      <c r="S222" s="121">
        <v>24.4</v>
      </c>
      <c r="T222" s="121">
        <v>25.2</v>
      </c>
      <c r="U222" s="121">
        <v>25.7</v>
      </c>
      <c r="V222" s="121">
        <v>26.2</v>
      </c>
      <c r="W222" s="121">
        <v>26.9</v>
      </c>
      <c r="X222" s="121">
        <v>27.8</v>
      </c>
      <c r="Y222" s="121">
        <v>28.5</v>
      </c>
      <c r="Z222" s="121">
        <v>29.3</v>
      </c>
      <c r="AA222" s="121">
        <v>30.1</v>
      </c>
      <c r="AB222" s="121">
        <v>31</v>
      </c>
      <c r="AC222" s="121">
        <v>31.9</v>
      </c>
      <c r="AD222" s="121">
        <v>32.799999999999997</v>
      </c>
      <c r="AE222" s="121">
        <v>33.700000000000003</v>
      </c>
      <c r="AF222" s="121">
        <v>34.299999999999997</v>
      </c>
      <c r="AG222" s="121">
        <v>35.1</v>
      </c>
      <c r="AH222" s="121">
        <v>35.799999999999997</v>
      </c>
      <c r="AI222" s="121">
        <v>36.4</v>
      </c>
      <c r="AJ222" s="121">
        <v>37.1</v>
      </c>
      <c r="AK222" s="110">
        <v>2.1000000000000001E-2</v>
      </c>
    </row>
    <row r="223" spans="1:37" ht="15" hidden="1" customHeight="1" x14ac:dyDescent="0.45">
      <c r="A223" s="28" t="s">
        <v>1056</v>
      </c>
      <c r="B223" s="108" t="s">
        <v>858</v>
      </c>
      <c r="C223" s="121">
        <v>9</v>
      </c>
      <c r="D223" s="121">
        <v>9.8000000000000007</v>
      </c>
      <c r="E223" s="121">
        <v>10.7</v>
      </c>
      <c r="F223" s="121">
        <v>10.199999999999999</v>
      </c>
      <c r="G223" s="121">
        <v>9.9</v>
      </c>
      <c r="H223" s="121">
        <v>10.8</v>
      </c>
      <c r="I223" s="121">
        <v>10.9</v>
      </c>
      <c r="J223" s="121">
        <v>10.8</v>
      </c>
      <c r="K223" s="121">
        <v>10.9</v>
      </c>
      <c r="L223" s="121">
        <v>11.1</v>
      </c>
      <c r="M223" s="121">
        <v>11.2</v>
      </c>
      <c r="N223" s="121">
        <v>11.3</v>
      </c>
      <c r="O223" s="121">
        <v>11.5</v>
      </c>
      <c r="P223" s="121">
        <v>11.8</v>
      </c>
      <c r="Q223" s="121">
        <v>12.1</v>
      </c>
      <c r="R223" s="121">
        <v>12.3</v>
      </c>
      <c r="S223" s="121">
        <v>12.6</v>
      </c>
      <c r="T223" s="121">
        <v>13</v>
      </c>
      <c r="U223" s="121">
        <v>13.2</v>
      </c>
      <c r="V223" s="121">
        <v>13.3</v>
      </c>
      <c r="W223" s="121">
        <v>13.6</v>
      </c>
      <c r="X223" s="121">
        <v>14</v>
      </c>
      <c r="Y223" s="121">
        <v>14.3</v>
      </c>
      <c r="Z223" s="121">
        <v>14.6</v>
      </c>
      <c r="AA223" s="121">
        <v>14.8</v>
      </c>
      <c r="AB223" s="121">
        <v>15.2</v>
      </c>
      <c r="AC223" s="121">
        <v>15.5</v>
      </c>
      <c r="AD223" s="121">
        <v>15.8</v>
      </c>
      <c r="AE223" s="121">
        <v>16.100000000000001</v>
      </c>
      <c r="AF223" s="121">
        <v>16.3</v>
      </c>
      <c r="AG223" s="121">
        <v>16.5</v>
      </c>
      <c r="AH223" s="121">
        <v>16.600000000000001</v>
      </c>
      <c r="AI223" s="121">
        <v>16.8</v>
      </c>
      <c r="AJ223" s="121">
        <v>16.899999999999999</v>
      </c>
      <c r="AK223" s="110">
        <v>1.7000000000000001E-2</v>
      </c>
    </row>
    <row r="224" spans="1:37" ht="15" hidden="1" customHeight="1" x14ac:dyDescent="0.45">
      <c r="A224" s="28" t="s">
        <v>1057</v>
      </c>
      <c r="B224" s="108" t="s">
        <v>860</v>
      </c>
      <c r="C224" s="121">
        <v>0</v>
      </c>
      <c r="D224" s="121">
        <v>0</v>
      </c>
      <c r="E224" s="121">
        <v>0</v>
      </c>
      <c r="F224" s="121">
        <v>0</v>
      </c>
      <c r="G224" s="121">
        <v>0</v>
      </c>
      <c r="H224" s="121">
        <v>0</v>
      </c>
      <c r="I224" s="121">
        <v>0</v>
      </c>
      <c r="J224" s="121">
        <v>0</v>
      </c>
      <c r="K224" s="121">
        <v>0</v>
      </c>
      <c r="L224" s="121">
        <v>0</v>
      </c>
      <c r="M224" s="121">
        <v>0</v>
      </c>
      <c r="N224" s="121">
        <v>0</v>
      </c>
      <c r="O224" s="121">
        <v>0.1</v>
      </c>
      <c r="P224" s="121">
        <v>0.1</v>
      </c>
      <c r="Q224" s="121">
        <v>0.1</v>
      </c>
      <c r="R224" s="121">
        <v>0.1</v>
      </c>
      <c r="S224" s="121">
        <v>0.1</v>
      </c>
      <c r="T224" s="121">
        <v>0.1</v>
      </c>
      <c r="U224" s="121">
        <v>0.1</v>
      </c>
      <c r="V224" s="121">
        <v>0.1</v>
      </c>
      <c r="W224" s="121">
        <v>0.1</v>
      </c>
      <c r="X224" s="121">
        <v>0.1</v>
      </c>
      <c r="Y224" s="121">
        <v>0.1</v>
      </c>
      <c r="Z224" s="121">
        <v>0.1</v>
      </c>
      <c r="AA224" s="121">
        <v>0.1</v>
      </c>
      <c r="AB224" s="121">
        <v>0.1</v>
      </c>
      <c r="AC224" s="121">
        <v>0.1</v>
      </c>
      <c r="AD224" s="121">
        <v>0.1</v>
      </c>
      <c r="AE224" s="121">
        <v>0.1</v>
      </c>
      <c r="AF224" s="121">
        <v>0.1</v>
      </c>
      <c r="AG224" s="121">
        <v>0.1</v>
      </c>
      <c r="AH224" s="121">
        <v>0.1</v>
      </c>
      <c r="AI224" s="121">
        <v>0.1</v>
      </c>
      <c r="AJ224" s="121">
        <v>0.1</v>
      </c>
      <c r="AK224" s="110">
        <v>0.04</v>
      </c>
    </row>
    <row r="225" spans="1:37" ht="15" hidden="1" customHeight="1" x14ac:dyDescent="0.45">
      <c r="A225" s="28" t="s">
        <v>1058</v>
      </c>
      <c r="B225" s="108" t="s">
        <v>862</v>
      </c>
      <c r="C225" s="121">
        <v>0</v>
      </c>
      <c r="D225" s="121">
        <v>0.1</v>
      </c>
      <c r="E225" s="121">
        <v>0.1</v>
      </c>
      <c r="F225" s="121">
        <v>0.1</v>
      </c>
      <c r="G225" s="121">
        <v>0.1</v>
      </c>
      <c r="H225" s="121">
        <v>0.1</v>
      </c>
      <c r="I225" s="121">
        <v>0.1</v>
      </c>
      <c r="J225" s="121">
        <v>0.1</v>
      </c>
      <c r="K225" s="121">
        <v>0.1</v>
      </c>
      <c r="L225" s="121">
        <v>0.1</v>
      </c>
      <c r="M225" s="121">
        <v>0.1</v>
      </c>
      <c r="N225" s="121">
        <v>0.1</v>
      </c>
      <c r="O225" s="121">
        <v>0.1</v>
      </c>
      <c r="P225" s="121">
        <v>0.1</v>
      </c>
      <c r="Q225" s="121">
        <v>0.1</v>
      </c>
      <c r="R225" s="121">
        <v>0.1</v>
      </c>
      <c r="S225" s="121">
        <v>0.1</v>
      </c>
      <c r="T225" s="121">
        <v>0.1</v>
      </c>
      <c r="U225" s="121">
        <v>0.1</v>
      </c>
      <c r="V225" s="121">
        <v>0.1</v>
      </c>
      <c r="W225" s="121">
        <v>0.1</v>
      </c>
      <c r="X225" s="121">
        <v>0.1</v>
      </c>
      <c r="Y225" s="121">
        <v>0.1</v>
      </c>
      <c r="Z225" s="121">
        <v>0.2</v>
      </c>
      <c r="AA225" s="121">
        <v>0.2</v>
      </c>
      <c r="AB225" s="121">
        <v>0.2</v>
      </c>
      <c r="AC225" s="121">
        <v>0.2</v>
      </c>
      <c r="AD225" s="121">
        <v>0.2</v>
      </c>
      <c r="AE225" s="121">
        <v>0.2</v>
      </c>
      <c r="AF225" s="121">
        <v>0.2</v>
      </c>
      <c r="AG225" s="121">
        <v>0.2</v>
      </c>
      <c r="AH225" s="121">
        <v>0.2</v>
      </c>
      <c r="AI225" s="121">
        <v>0.2</v>
      </c>
      <c r="AJ225" s="121">
        <v>0.3</v>
      </c>
      <c r="AK225" s="110">
        <v>3.5999999999999997E-2</v>
      </c>
    </row>
    <row r="226" spans="1:37" ht="15" hidden="1" customHeight="1" x14ac:dyDescent="0.45">
      <c r="A226" s="28" t="s">
        <v>1059</v>
      </c>
      <c r="B226" s="108" t="s">
        <v>864</v>
      </c>
      <c r="C226" s="121">
        <v>0.6</v>
      </c>
      <c r="D226" s="121">
        <v>0.7</v>
      </c>
      <c r="E226" s="121">
        <v>0.8</v>
      </c>
      <c r="F226" s="121">
        <v>0.7</v>
      </c>
      <c r="G226" s="121">
        <v>0.7</v>
      </c>
      <c r="H226" s="121">
        <v>0.8</v>
      </c>
      <c r="I226" s="121">
        <v>0.8</v>
      </c>
      <c r="J226" s="121">
        <v>0.7</v>
      </c>
      <c r="K226" s="121">
        <v>0.8</v>
      </c>
      <c r="L226" s="121">
        <v>0.8</v>
      </c>
      <c r="M226" s="121">
        <v>0.8</v>
      </c>
      <c r="N226" s="121">
        <v>0.8</v>
      </c>
      <c r="O226" s="121">
        <v>0.9</v>
      </c>
      <c r="P226" s="121">
        <v>0.9</v>
      </c>
      <c r="Q226" s="121">
        <v>1</v>
      </c>
      <c r="R226" s="121">
        <v>1</v>
      </c>
      <c r="S226" s="121">
        <v>1.1000000000000001</v>
      </c>
      <c r="T226" s="121">
        <v>1.1000000000000001</v>
      </c>
      <c r="U226" s="121">
        <v>1.2</v>
      </c>
      <c r="V226" s="121">
        <v>1.3</v>
      </c>
      <c r="W226" s="121">
        <v>1.3</v>
      </c>
      <c r="X226" s="121">
        <v>1.4</v>
      </c>
      <c r="Y226" s="121">
        <v>1.5</v>
      </c>
      <c r="Z226" s="121">
        <v>1.6</v>
      </c>
      <c r="AA226" s="121">
        <v>1.7</v>
      </c>
      <c r="AB226" s="121">
        <v>1.8</v>
      </c>
      <c r="AC226" s="121">
        <v>1.9</v>
      </c>
      <c r="AD226" s="121">
        <v>2</v>
      </c>
      <c r="AE226" s="121">
        <v>2.1</v>
      </c>
      <c r="AF226" s="121">
        <v>2.2000000000000002</v>
      </c>
      <c r="AG226" s="121">
        <v>2.2999999999999998</v>
      </c>
      <c r="AH226" s="121">
        <v>2.4</v>
      </c>
      <c r="AI226" s="121">
        <v>2.6</v>
      </c>
      <c r="AJ226" s="121">
        <v>2.7</v>
      </c>
      <c r="AK226" s="110">
        <v>4.2999999999999997E-2</v>
      </c>
    </row>
    <row r="227" spans="1:37" ht="15" hidden="1" customHeight="1" x14ac:dyDescent="0.45">
      <c r="A227" s="28" t="s">
        <v>1060</v>
      </c>
      <c r="B227" s="108" t="s">
        <v>866</v>
      </c>
      <c r="C227" s="121">
        <v>0</v>
      </c>
      <c r="D227" s="121">
        <v>0.2</v>
      </c>
      <c r="E227" s="121">
        <v>0.2</v>
      </c>
      <c r="F227" s="121">
        <v>0.2</v>
      </c>
      <c r="G227" s="121">
        <v>0.2</v>
      </c>
      <c r="H227" s="121">
        <v>0.2</v>
      </c>
      <c r="I227" s="121">
        <v>0.2</v>
      </c>
      <c r="J227" s="121">
        <v>0.2</v>
      </c>
      <c r="K227" s="121">
        <v>0.3</v>
      </c>
      <c r="L227" s="121">
        <v>0.3</v>
      </c>
      <c r="M227" s="121">
        <v>0.3</v>
      </c>
      <c r="N227" s="121">
        <v>0.3</v>
      </c>
      <c r="O227" s="121">
        <v>0.3</v>
      </c>
      <c r="P227" s="121">
        <v>0.3</v>
      </c>
      <c r="Q227" s="121">
        <v>0.3</v>
      </c>
      <c r="R227" s="121">
        <v>0.4</v>
      </c>
      <c r="S227" s="121">
        <v>0.4</v>
      </c>
      <c r="T227" s="121">
        <v>0.4</v>
      </c>
      <c r="U227" s="121">
        <v>0.4</v>
      </c>
      <c r="V227" s="121">
        <v>0.4</v>
      </c>
      <c r="W227" s="121">
        <v>0.5</v>
      </c>
      <c r="X227" s="121">
        <v>0.5</v>
      </c>
      <c r="Y227" s="121">
        <v>0.5</v>
      </c>
      <c r="Z227" s="121">
        <v>0.6</v>
      </c>
      <c r="AA227" s="121">
        <v>0.6</v>
      </c>
      <c r="AB227" s="121">
        <v>0.6</v>
      </c>
      <c r="AC227" s="121">
        <v>0.7</v>
      </c>
      <c r="AD227" s="121">
        <v>0.7</v>
      </c>
      <c r="AE227" s="121">
        <v>0.8</v>
      </c>
      <c r="AF227" s="121">
        <v>0.8</v>
      </c>
      <c r="AG227" s="121">
        <v>0.8</v>
      </c>
      <c r="AH227" s="121">
        <v>0.9</v>
      </c>
      <c r="AI227" s="121">
        <v>0.9</v>
      </c>
      <c r="AJ227" s="121">
        <v>1</v>
      </c>
      <c r="AK227" s="110">
        <v>5.1999999999999998E-2</v>
      </c>
    </row>
    <row r="228" spans="1:37" ht="15" hidden="1" customHeight="1" x14ac:dyDescent="0.45">
      <c r="A228" s="28" t="s">
        <v>1061</v>
      </c>
      <c r="B228" s="108" t="s">
        <v>868</v>
      </c>
      <c r="C228" s="121">
        <v>0</v>
      </c>
      <c r="D228" s="121">
        <v>0.1</v>
      </c>
      <c r="E228" s="121">
        <v>0.1</v>
      </c>
      <c r="F228" s="121">
        <v>0.1</v>
      </c>
      <c r="G228" s="121">
        <v>0.1</v>
      </c>
      <c r="H228" s="121">
        <v>0.1</v>
      </c>
      <c r="I228" s="121">
        <v>0.1</v>
      </c>
      <c r="J228" s="121">
        <v>0.1</v>
      </c>
      <c r="K228" s="121">
        <v>0.1</v>
      </c>
      <c r="L228" s="121">
        <v>0.1</v>
      </c>
      <c r="M228" s="121">
        <v>0.1</v>
      </c>
      <c r="N228" s="121">
        <v>0.1</v>
      </c>
      <c r="O228" s="121">
        <v>0.1</v>
      </c>
      <c r="P228" s="121">
        <v>0.1</v>
      </c>
      <c r="Q228" s="121">
        <v>0.1</v>
      </c>
      <c r="R228" s="121">
        <v>0.2</v>
      </c>
      <c r="S228" s="121">
        <v>0.2</v>
      </c>
      <c r="T228" s="121">
        <v>0.2</v>
      </c>
      <c r="U228" s="121">
        <v>0.2</v>
      </c>
      <c r="V228" s="121">
        <v>0.2</v>
      </c>
      <c r="W228" s="121">
        <v>0.2</v>
      </c>
      <c r="X228" s="121">
        <v>0.2</v>
      </c>
      <c r="Y228" s="121">
        <v>0.2</v>
      </c>
      <c r="Z228" s="121">
        <v>0.2</v>
      </c>
      <c r="AA228" s="121">
        <v>0.3</v>
      </c>
      <c r="AB228" s="121">
        <v>0.3</v>
      </c>
      <c r="AC228" s="121">
        <v>0.3</v>
      </c>
      <c r="AD228" s="121">
        <v>0.3</v>
      </c>
      <c r="AE228" s="121">
        <v>0.3</v>
      </c>
      <c r="AF228" s="121">
        <v>0.3</v>
      </c>
      <c r="AG228" s="121">
        <v>0.4</v>
      </c>
      <c r="AH228" s="121">
        <v>0.4</v>
      </c>
      <c r="AI228" s="121">
        <v>0.4</v>
      </c>
      <c r="AJ228" s="121">
        <v>0.4</v>
      </c>
      <c r="AK228" s="110">
        <v>5.1999999999999998E-2</v>
      </c>
    </row>
    <row r="229" spans="1:37" ht="15" hidden="1" customHeight="1" x14ac:dyDescent="0.45">
      <c r="A229" s="28" t="s">
        <v>1062</v>
      </c>
      <c r="B229" s="108" t="s">
        <v>870</v>
      </c>
      <c r="C229" s="121">
        <v>0</v>
      </c>
      <c r="D229" s="121">
        <v>0.1</v>
      </c>
      <c r="E229" s="121">
        <v>0.1</v>
      </c>
      <c r="F229" s="121">
        <v>0.1</v>
      </c>
      <c r="G229" s="121">
        <v>0.1</v>
      </c>
      <c r="H229" s="121">
        <v>0.1</v>
      </c>
      <c r="I229" s="121">
        <v>0.1</v>
      </c>
      <c r="J229" s="121">
        <v>0.1</v>
      </c>
      <c r="K229" s="121">
        <v>0.1</v>
      </c>
      <c r="L229" s="121">
        <v>0.1</v>
      </c>
      <c r="M229" s="121">
        <v>0.1</v>
      </c>
      <c r="N229" s="121">
        <v>0.1</v>
      </c>
      <c r="O229" s="121">
        <v>0.1</v>
      </c>
      <c r="P229" s="121">
        <v>0.1</v>
      </c>
      <c r="Q229" s="121">
        <v>0.1</v>
      </c>
      <c r="R229" s="121">
        <v>0.1</v>
      </c>
      <c r="S229" s="121">
        <v>0.1</v>
      </c>
      <c r="T229" s="121">
        <v>0.1</v>
      </c>
      <c r="U229" s="121">
        <v>0.1</v>
      </c>
      <c r="V229" s="121">
        <v>0.2</v>
      </c>
      <c r="W229" s="121">
        <v>0.2</v>
      </c>
      <c r="X229" s="121">
        <v>0.2</v>
      </c>
      <c r="Y229" s="121">
        <v>0.2</v>
      </c>
      <c r="Z229" s="121">
        <v>0.2</v>
      </c>
      <c r="AA229" s="121">
        <v>0.2</v>
      </c>
      <c r="AB229" s="121">
        <v>0.2</v>
      </c>
      <c r="AC229" s="121">
        <v>0.2</v>
      </c>
      <c r="AD229" s="121">
        <v>0.2</v>
      </c>
      <c r="AE229" s="121">
        <v>0.3</v>
      </c>
      <c r="AF229" s="121">
        <v>0.3</v>
      </c>
      <c r="AG229" s="121">
        <v>0.3</v>
      </c>
      <c r="AH229" s="121">
        <v>0.3</v>
      </c>
      <c r="AI229" s="121">
        <v>0.3</v>
      </c>
      <c r="AJ229" s="121">
        <v>0.3</v>
      </c>
      <c r="AK229" s="110">
        <v>5.1999999999999998E-2</v>
      </c>
    </row>
    <row r="230" spans="1:37" ht="15" hidden="1" customHeight="1" x14ac:dyDescent="0.45">
      <c r="A230" s="28" t="s">
        <v>1063</v>
      </c>
      <c r="B230" s="108" t="s">
        <v>872</v>
      </c>
      <c r="C230" s="121">
        <v>0</v>
      </c>
      <c r="D230" s="121">
        <v>0.1</v>
      </c>
      <c r="E230" s="121">
        <v>0.1</v>
      </c>
      <c r="F230" s="121">
        <v>0.1</v>
      </c>
      <c r="G230" s="121">
        <v>0.1</v>
      </c>
      <c r="H230" s="121">
        <v>0.1</v>
      </c>
      <c r="I230" s="121">
        <v>0.1</v>
      </c>
      <c r="J230" s="121">
        <v>0.1</v>
      </c>
      <c r="K230" s="121">
        <v>0.2</v>
      </c>
      <c r="L230" s="121">
        <v>0.2</v>
      </c>
      <c r="M230" s="121">
        <v>0.2</v>
      </c>
      <c r="N230" s="121">
        <v>0.2</v>
      </c>
      <c r="O230" s="121">
        <v>0.2</v>
      </c>
      <c r="P230" s="121">
        <v>0.2</v>
      </c>
      <c r="Q230" s="121">
        <v>0.2</v>
      </c>
      <c r="R230" s="121">
        <v>0.2</v>
      </c>
      <c r="S230" s="121">
        <v>0.2</v>
      </c>
      <c r="T230" s="121">
        <v>0.2</v>
      </c>
      <c r="U230" s="121">
        <v>0.3</v>
      </c>
      <c r="V230" s="121">
        <v>0.3</v>
      </c>
      <c r="W230" s="121">
        <v>0.3</v>
      </c>
      <c r="X230" s="121">
        <v>0.3</v>
      </c>
      <c r="Y230" s="121">
        <v>0.3</v>
      </c>
      <c r="Z230" s="121">
        <v>0.3</v>
      </c>
      <c r="AA230" s="121">
        <v>0.4</v>
      </c>
      <c r="AB230" s="121">
        <v>0.4</v>
      </c>
      <c r="AC230" s="121">
        <v>0.4</v>
      </c>
      <c r="AD230" s="121">
        <v>0.4</v>
      </c>
      <c r="AE230" s="121">
        <v>0.4</v>
      </c>
      <c r="AF230" s="121">
        <v>0.5</v>
      </c>
      <c r="AG230" s="121">
        <v>0.5</v>
      </c>
      <c r="AH230" s="121">
        <v>0.5</v>
      </c>
      <c r="AI230" s="121">
        <v>0.5</v>
      </c>
      <c r="AJ230" s="121">
        <v>0.6</v>
      </c>
      <c r="AK230" s="110">
        <v>5.1999999999999998E-2</v>
      </c>
    </row>
    <row r="231" spans="1:37" ht="15" hidden="1" customHeight="1" x14ac:dyDescent="0.45">
      <c r="A231" s="28" t="s">
        <v>1064</v>
      </c>
      <c r="B231" s="108" t="s">
        <v>886</v>
      </c>
      <c r="C231" s="121">
        <v>27.3</v>
      </c>
      <c r="D231" s="121">
        <v>30.3</v>
      </c>
      <c r="E231" s="121">
        <v>33.1</v>
      </c>
      <c r="F231" s="121">
        <v>31.6</v>
      </c>
      <c r="G231" s="121">
        <v>30.8</v>
      </c>
      <c r="H231" s="121">
        <v>33.799999999999997</v>
      </c>
      <c r="I231" s="121">
        <v>33.799999999999997</v>
      </c>
      <c r="J231" s="121">
        <v>33.299999999999997</v>
      </c>
      <c r="K231" s="121">
        <v>33.6</v>
      </c>
      <c r="L231" s="121">
        <v>34.1</v>
      </c>
      <c r="M231" s="121">
        <v>34.5</v>
      </c>
      <c r="N231" s="121">
        <v>34.700000000000003</v>
      </c>
      <c r="O231" s="121">
        <v>35.299999999999997</v>
      </c>
      <c r="P231" s="121">
        <v>36.200000000000003</v>
      </c>
      <c r="Q231" s="121">
        <v>37.200000000000003</v>
      </c>
      <c r="R231" s="121">
        <v>38.1</v>
      </c>
      <c r="S231" s="121">
        <v>39.200000000000003</v>
      </c>
      <c r="T231" s="121">
        <v>40.5</v>
      </c>
      <c r="U231" s="121">
        <v>41.3</v>
      </c>
      <c r="V231" s="121">
        <v>42</v>
      </c>
      <c r="W231" s="121">
        <v>43.2</v>
      </c>
      <c r="X231" s="121">
        <v>44.6</v>
      </c>
      <c r="Y231" s="121">
        <v>45.8</v>
      </c>
      <c r="Z231" s="121">
        <v>47</v>
      </c>
      <c r="AA231" s="121">
        <v>48.3</v>
      </c>
      <c r="AB231" s="121">
        <v>49.6</v>
      </c>
      <c r="AC231" s="121">
        <v>51.2</v>
      </c>
      <c r="AD231" s="121">
        <v>52.5</v>
      </c>
      <c r="AE231" s="121">
        <v>53.9</v>
      </c>
      <c r="AF231" s="121">
        <v>55</v>
      </c>
      <c r="AG231" s="121">
        <v>56.2</v>
      </c>
      <c r="AH231" s="121">
        <v>57.2</v>
      </c>
      <c r="AI231" s="121">
        <v>58.3</v>
      </c>
      <c r="AJ231" s="121">
        <v>59.4</v>
      </c>
      <c r="AK231" s="110">
        <v>2.1000000000000001E-2</v>
      </c>
    </row>
    <row r="232" spans="1:37" ht="15" hidden="1" customHeight="1" x14ac:dyDescent="0.35">
      <c r="B232" s="107" t="s">
        <v>887</v>
      </c>
    </row>
    <row r="233" spans="1:37" ht="15" hidden="1" customHeight="1" x14ac:dyDescent="0.45">
      <c r="A233" s="28" t="s">
        <v>1065</v>
      </c>
      <c r="B233" s="108" t="s">
        <v>856</v>
      </c>
      <c r="C233" s="121">
        <v>43.3</v>
      </c>
      <c r="D233" s="121">
        <v>46.7</v>
      </c>
      <c r="E233" s="121">
        <v>49.9</v>
      </c>
      <c r="F233" s="121">
        <v>46.6</v>
      </c>
      <c r="G233" s="121">
        <v>44.3</v>
      </c>
      <c r="H233" s="121">
        <v>47.5</v>
      </c>
      <c r="I233" s="121">
        <v>46.6</v>
      </c>
      <c r="J233" s="121">
        <v>44.9</v>
      </c>
      <c r="K233" s="121">
        <v>44.2</v>
      </c>
      <c r="L233" s="121">
        <v>43.8</v>
      </c>
      <c r="M233" s="121">
        <v>43.3</v>
      </c>
      <c r="N233" s="121">
        <v>42.6</v>
      </c>
      <c r="O233" s="121">
        <v>42.3</v>
      </c>
      <c r="P233" s="121">
        <v>42.4</v>
      </c>
      <c r="Q233" s="121">
        <v>42.4</v>
      </c>
      <c r="R233" s="121">
        <v>42.4</v>
      </c>
      <c r="S233" s="121">
        <v>42.6</v>
      </c>
      <c r="T233" s="121">
        <v>43</v>
      </c>
      <c r="U233" s="121">
        <v>42.8</v>
      </c>
      <c r="V233" s="121">
        <v>42.4</v>
      </c>
      <c r="W233" s="121">
        <v>42.5</v>
      </c>
      <c r="X233" s="121">
        <v>42.8</v>
      </c>
      <c r="Y233" s="121">
        <v>42.9</v>
      </c>
      <c r="Z233" s="121">
        <v>42.9</v>
      </c>
      <c r="AA233" s="121">
        <v>42.9</v>
      </c>
      <c r="AB233" s="121">
        <v>43</v>
      </c>
      <c r="AC233" s="121">
        <v>43.1</v>
      </c>
      <c r="AD233" s="121">
        <v>43.1</v>
      </c>
      <c r="AE233" s="121">
        <v>43</v>
      </c>
      <c r="AF233" s="121">
        <v>42.7</v>
      </c>
      <c r="AG233" s="121">
        <v>42.5</v>
      </c>
      <c r="AH233" s="121">
        <v>42.1</v>
      </c>
      <c r="AI233" s="121">
        <v>41.7</v>
      </c>
      <c r="AJ233" s="121">
        <v>41.4</v>
      </c>
      <c r="AK233" s="110">
        <v>-4.0000000000000001E-3</v>
      </c>
    </row>
    <row r="234" spans="1:37" ht="15" hidden="1" customHeight="1" x14ac:dyDescent="0.45">
      <c r="A234" s="28" t="s">
        <v>1066</v>
      </c>
      <c r="B234" s="108" t="s">
        <v>858</v>
      </c>
      <c r="C234" s="121">
        <v>0.1</v>
      </c>
      <c r="D234" s="121">
        <v>0.1</v>
      </c>
      <c r="E234" s="121">
        <v>0.1</v>
      </c>
      <c r="F234" s="121">
        <v>0.1</v>
      </c>
      <c r="G234" s="121">
        <v>0.1</v>
      </c>
      <c r="H234" s="121">
        <v>0.1</v>
      </c>
      <c r="I234" s="121">
        <v>0.1</v>
      </c>
      <c r="J234" s="121">
        <v>0.1</v>
      </c>
      <c r="K234" s="121">
        <v>0.1</v>
      </c>
      <c r="L234" s="121">
        <v>0.1</v>
      </c>
      <c r="M234" s="121">
        <v>0.1</v>
      </c>
      <c r="N234" s="121">
        <v>0.1</v>
      </c>
      <c r="O234" s="121">
        <v>0.1</v>
      </c>
      <c r="P234" s="121">
        <v>0.1</v>
      </c>
      <c r="Q234" s="121">
        <v>0.1</v>
      </c>
      <c r="R234" s="121">
        <v>0.1</v>
      </c>
      <c r="S234" s="121">
        <v>0.1</v>
      </c>
      <c r="T234" s="121">
        <v>0.1</v>
      </c>
      <c r="U234" s="121">
        <v>0.1</v>
      </c>
      <c r="V234" s="121">
        <v>0.1</v>
      </c>
      <c r="W234" s="121">
        <v>0.1</v>
      </c>
      <c r="X234" s="121">
        <v>0.1</v>
      </c>
      <c r="Y234" s="121">
        <v>0.1</v>
      </c>
      <c r="Z234" s="121">
        <v>0.1</v>
      </c>
      <c r="AA234" s="121">
        <v>0.1</v>
      </c>
      <c r="AB234" s="121">
        <v>0.1</v>
      </c>
      <c r="AC234" s="121">
        <v>0.1</v>
      </c>
      <c r="AD234" s="121">
        <v>0.1</v>
      </c>
      <c r="AE234" s="121">
        <v>0.1</v>
      </c>
      <c r="AF234" s="121">
        <v>0.1</v>
      </c>
      <c r="AG234" s="121">
        <v>0.1</v>
      </c>
      <c r="AH234" s="121">
        <v>0.1</v>
      </c>
      <c r="AI234" s="121">
        <v>0.1</v>
      </c>
      <c r="AJ234" s="121">
        <v>0.1</v>
      </c>
      <c r="AK234" s="110">
        <v>-2E-3</v>
      </c>
    </row>
    <row r="235" spans="1:37" ht="15" hidden="1" customHeight="1" x14ac:dyDescent="0.45">
      <c r="A235" s="28" t="s">
        <v>1067</v>
      </c>
      <c r="B235" s="108" t="s">
        <v>860</v>
      </c>
      <c r="C235" s="121">
        <v>0</v>
      </c>
      <c r="D235" s="121">
        <v>0.1</v>
      </c>
      <c r="E235" s="121">
        <v>0.1</v>
      </c>
      <c r="F235" s="121">
        <v>0.1</v>
      </c>
      <c r="G235" s="121">
        <v>0</v>
      </c>
      <c r="H235" s="121">
        <v>0</v>
      </c>
      <c r="I235" s="121">
        <v>0</v>
      </c>
      <c r="J235" s="121">
        <v>0</v>
      </c>
      <c r="K235" s="121">
        <v>0</v>
      </c>
      <c r="L235" s="121">
        <v>0</v>
      </c>
      <c r="M235" s="121">
        <v>0</v>
      </c>
      <c r="N235" s="121">
        <v>0</v>
      </c>
      <c r="O235" s="121">
        <v>0</v>
      </c>
      <c r="P235" s="121">
        <v>0</v>
      </c>
      <c r="Q235" s="121">
        <v>0</v>
      </c>
      <c r="R235" s="121">
        <v>0</v>
      </c>
      <c r="S235" s="121">
        <v>0</v>
      </c>
      <c r="T235" s="121">
        <v>0</v>
      </c>
      <c r="U235" s="121">
        <v>0</v>
      </c>
      <c r="V235" s="121">
        <v>0</v>
      </c>
      <c r="W235" s="121">
        <v>0</v>
      </c>
      <c r="X235" s="121">
        <v>0</v>
      </c>
      <c r="Y235" s="121">
        <v>0</v>
      </c>
      <c r="Z235" s="121">
        <v>0</v>
      </c>
      <c r="AA235" s="121">
        <v>0</v>
      </c>
      <c r="AB235" s="121">
        <v>0</v>
      </c>
      <c r="AC235" s="121">
        <v>0</v>
      </c>
      <c r="AD235" s="121">
        <v>0</v>
      </c>
      <c r="AE235" s="121">
        <v>0</v>
      </c>
      <c r="AF235" s="121">
        <v>0</v>
      </c>
      <c r="AG235" s="121">
        <v>0</v>
      </c>
      <c r="AH235" s="121">
        <v>0</v>
      </c>
      <c r="AI235" s="121">
        <v>0</v>
      </c>
      <c r="AJ235" s="121">
        <v>0</v>
      </c>
      <c r="AK235" s="110">
        <v>-8.0000000000000002E-3</v>
      </c>
    </row>
    <row r="236" spans="1:37" ht="15" hidden="1" customHeight="1" x14ac:dyDescent="0.45">
      <c r="A236" s="28" t="s">
        <v>1068</v>
      </c>
      <c r="B236" s="108" t="s">
        <v>862</v>
      </c>
      <c r="C236" s="121">
        <v>0.7</v>
      </c>
      <c r="D236" s="121">
        <v>0.8</v>
      </c>
      <c r="E236" s="121">
        <v>0.8</v>
      </c>
      <c r="F236" s="121">
        <v>0.7</v>
      </c>
      <c r="G236" s="121">
        <v>0.6</v>
      </c>
      <c r="H236" s="121">
        <v>0.6</v>
      </c>
      <c r="I236" s="121">
        <v>0.6</v>
      </c>
      <c r="J236" s="121">
        <v>0.6</v>
      </c>
      <c r="K236" s="121">
        <v>0.5</v>
      </c>
      <c r="L236" s="121">
        <v>0.5</v>
      </c>
      <c r="M236" s="121">
        <v>0.6</v>
      </c>
      <c r="N236" s="121">
        <v>0.6</v>
      </c>
      <c r="O236" s="121">
        <v>0.6</v>
      </c>
      <c r="P236" s="121">
        <v>0.6</v>
      </c>
      <c r="Q236" s="121">
        <v>0.7</v>
      </c>
      <c r="R236" s="121">
        <v>0.8</v>
      </c>
      <c r="S236" s="121">
        <v>0.8</v>
      </c>
      <c r="T236" s="121">
        <v>0.9</v>
      </c>
      <c r="U236" s="121">
        <v>1</v>
      </c>
      <c r="V236" s="121">
        <v>1.1000000000000001</v>
      </c>
      <c r="W236" s="121">
        <v>1.2</v>
      </c>
      <c r="X236" s="121">
        <v>1.3</v>
      </c>
      <c r="Y236" s="121">
        <v>1.5</v>
      </c>
      <c r="Z236" s="121">
        <v>1.6</v>
      </c>
      <c r="AA236" s="121">
        <v>1.8</v>
      </c>
      <c r="AB236" s="121">
        <v>2</v>
      </c>
      <c r="AC236" s="121">
        <v>2.2000000000000002</v>
      </c>
      <c r="AD236" s="121">
        <v>2.4</v>
      </c>
      <c r="AE236" s="121">
        <v>2.6</v>
      </c>
      <c r="AF236" s="121">
        <v>2.8</v>
      </c>
      <c r="AG236" s="121">
        <v>3</v>
      </c>
      <c r="AH236" s="121">
        <v>3.1</v>
      </c>
      <c r="AI236" s="121">
        <v>3.3</v>
      </c>
      <c r="AJ236" s="121">
        <v>3.4</v>
      </c>
      <c r="AK236" s="110">
        <v>4.7E-2</v>
      </c>
    </row>
    <row r="237" spans="1:37" ht="15" hidden="1" customHeight="1" x14ac:dyDescent="0.45">
      <c r="A237" s="28" t="s">
        <v>1069</v>
      </c>
      <c r="B237" s="108" t="s">
        <v>864</v>
      </c>
      <c r="C237" s="121">
        <v>0</v>
      </c>
      <c r="D237" s="121">
        <v>0</v>
      </c>
      <c r="E237" s="121">
        <v>0</v>
      </c>
      <c r="F237" s="121">
        <v>0</v>
      </c>
      <c r="G237" s="121">
        <v>0</v>
      </c>
      <c r="H237" s="121">
        <v>0</v>
      </c>
      <c r="I237" s="121">
        <v>0</v>
      </c>
      <c r="J237" s="121">
        <v>0</v>
      </c>
      <c r="K237" s="121">
        <v>0</v>
      </c>
      <c r="L237" s="121">
        <v>0</v>
      </c>
      <c r="M237" s="121">
        <v>0</v>
      </c>
      <c r="N237" s="121">
        <v>0</v>
      </c>
      <c r="O237" s="121">
        <v>0</v>
      </c>
      <c r="P237" s="121">
        <v>0</v>
      </c>
      <c r="Q237" s="121">
        <v>0</v>
      </c>
      <c r="R237" s="121">
        <v>0</v>
      </c>
      <c r="S237" s="121">
        <v>0</v>
      </c>
      <c r="T237" s="121">
        <v>0</v>
      </c>
      <c r="U237" s="121">
        <v>0</v>
      </c>
      <c r="V237" s="121">
        <v>0</v>
      </c>
      <c r="W237" s="121">
        <v>0</v>
      </c>
      <c r="X237" s="121">
        <v>0</v>
      </c>
      <c r="Y237" s="121">
        <v>0</v>
      </c>
      <c r="Z237" s="121">
        <v>0</v>
      </c>
      <c r="AA237" s="121">
        <v>0</v>
      </c>
      <c r="AB237" s="121">
        <v>0</v>
      </c>
      <c r="AC237" s="121">
        <v>0</v>
      </c>
      <c r="AD237" s="121">
        <v>0</v>
      </c>
      <c r="AE237" s="121">
        <v>0</v>
      </c>
      <c r="AF237" s="121">
        <v>0</v>
      </c>
      <c r="AG237" s="121">
        <v>0</v>
      </c>
      <c r="AH237" s="121">
        <v>0</v>
      </c>
      <c r="AI237" s="121">
        <v>0</v>
      </c>
      <c r="AJ237" s="121">
        <v>0</v>
      </c>
      <c r="AK237" s="116" t="s">
        <v>779</v>
      </c>
    </row>
    <row r="238" spans="1:37" ht="15" hidden="1" customHeight="1" x14ac:dyDescent="0.45">
      <c r="A238" s="28" t="s">
        <v>1070</v>
      </c>
      <c r="B238" s="108" t="s">
        <v>866</v>
      </c>
      <c r="C238" s="121">
        <v>0</v>
      </c>
      <c r="D238" s="121">
        <v>0.1</v>
      </c>
      <c r="E238" s="121">
        <v>0.1</v>
      </c>
      <c r="F238" s="121">
        <v>0.1</v>
      </c>
      <c r="G238" s="121">
        <v>0.1</v>
      </c>
      <c r="H238" s="121">
        <v>0.1</v>
      </c>
      <c r="I238" s="121">
        <v>0.1</v>
      </c>
      <c r="J238" s="121">
        <v>0.1</v>
      </c>
      <c r="K238" s="121">
        <v>0.1</v>
      </c>
      <c r="L238" s="121">
        <v>0.1</v>
      </c>
      <c r="M238" s="121">
        <v>0.1</v>
      </c>
      <c r="N238" s="121">
        <v>0.1</v>
      </c>
      <c r="O238" s="121">
        <v>0.1</v>
      </c>
      <c r="P238" s="121">
        <v>0.1</v>
      </c>
      <c r="Q238" s="121">
        <v>0.1</v>
      </c>
      <c r="R238" s="121">
        <v>0.1</v>
      </c>
      <c r="S238" s="121">
        <v>0.1</v>
      </c>
      <c r="T238" s="121">
        <v>0.1</v>
      </c>
      <c r="U238" s="121">
        <v>0.1</v>
      </c>
      <c r="V238" s="121">
        <v>0.1</v>
      </c>
      <c r="W238" s="121">
        <v>0.1</v>
      </c>
      <c r="X238" s="121">
        <v>0.2</v>
      </c>
      <c r="Y238" s="121">
        <v>0.2</v>
      </c>
      <c r="Z238" s="121">
        <v>0.2</v>
      </c>
      <c r="AA238" s="121">
        <v>0.2</v>
      </c>
      <c r="AB238" s="121">
        <v>0.2</v>
      </c>
      <c r="AC238" s="121">
        <v>0.2</v>
      </c>
      <c r="AD238" s="121">
        <v>0.2</v>
      </c>
      <c r="AE238" s="121">
        <v>0.2</v>
      </c>
      <c r="AF238" s="121">
        <v>0.2</v>
      </c>
      <c r="AG238" s="121">
        <v>0.2</v>
      </c>
      <c r="AH238" s="121">
        <v>0.2</v>
      </c>
      <c r="AI238" s="121">
        <v>0.2</v>
      </c>
      <c r="AJ238" s="121">
        <v>0.2</v>
      </c>
      <c r="AK238" s="110">
        <v>2.8000000000000001E-2</v>
      </c>
    </row>
    <row r="239" spans="1:37" ht="15" hidden="1" customHeight="1" x14ac:dyDescent="0.45">
      <c r="A239" s="28" t="s">
        <v>1071</v>
      </c>
      <c r="B239" s="108" t="s">
        <v>868</v>
      </c>
      <c r="C239" s="121">
        <v>0</v>
      </c>
      <c r="D239" s="121">
        <v>0</v>
      </c>
      <c r="E239" s="121">
        <v>0</v>
      </c>
      <c r="F239" s="121">
        <v>0</v>
      </c>
      <c r="G239" s="121">
        <v>0</v>
      </c>
      <c r="H239" s="121">
        <v>0</v>
      </c>
      <c r="I239" s="121">
        <v>0</v>
      </c>
      <c r="J239" s="121">
        <v>0</v>
      </c>
      <c r="K239" s="121">
        <v>0</v>
      </c>
      <c r="L239" s="121">
        <v>0</v>
      </c>
      <c r="M239" s="121">
        <v>0</v>
      </c>
      <c r="N239" s="121">
        <v>0</v>
      </c>
      <c r="O239" s="121">
        <v>0</v>
      </c>
      <c r="P239" s="121">
        <v>0</v>
      </c>
      <c r="Q239" s="121">
        <v>0.1</v>
      </c>
      <c r="R239" s="121">
        <v>0.1</v>
      </c>
      <c r="S239" s="121">
        <v>0.1</v>
      </c>
      <c r="T239" s="121">
        <v>0.1</v>
      </c>
      <c r="U239" s="121">
        <v>0.1</v>
      </c>
      <c r="V239" s="121">
        <v>0.1</v>
      </c>
      <c r="W239" s="121">
        <v>0.1</v>
      </c>
      <c r="X239" s="121">
        <v>0.1</v>
      </c>
      <c r="Y239" s="121">
        <v>0.1</v>
      </c>
      <c r="Z239" s="121">
        <v>0.1</v>
      </c>
      <c r="AA239" s="121">
        <v>0.1</v>
      </c>
      <c r="AB239" s="121">
        <v>0.1</v>
      </c>
      <c r="AC239" s="121">
        <v>0.1</v>
      </c>
      <c r="AD239" s="121">
        <v>0.1</v>
      </c>
      <c r="AE239" s="121">
        <v>0.1</v>
      </c>
      <c r="AF239" s="121">
        <v>0.1</v>
      </c>
      <c r="AG239" s="121">
        <v>0.1</v>
      </c>
      <c r="AH239" s="121">
        <v>0.1</v>
      </c>
      <c r="AI239" s="121">
        <v>0.1</v>
      </c>
      <c r="AJ239" s="121">
        <v>0.1</v>
      </c>
      <c r="AK239" s="110">
        <v>2.8000000000000001E-2</v>
      </c>
    </row>
    <row r="240" spans="1:37" ht="15" hidden="1" customHeight="1" x14ac:dyDescent="0.45">
      <c r="A240" s="28" t="s">
        <v>1072</v>
      </c>
      <c r="B240" s="108" t="s">
        <v>870</v>
      </c>
      <c r="C240" s="121">
        <v>0</v>
      </c>
      <c r="D240" s="121">
        <v>0</v>
      </c>
      <c r="E240" s="121">
        <v>0</v>
      </c>
      <c r="F240" s="121">
        <v>0</v>
      </c>
      <c r="G240" s="121">
        <v>0</v>
      </c>
      <c r="H240" s="121">
        <v>0</v>
      </c>
      <c r="I240" s="121">
        <v>0</v>
      </c>
      <c r="J240" s="121">
        <v>0</v>
      </c>
      <c r="K240" s="121">
        <v>0</v>
      </c>
      <c r="L240" s="121">
        <v>0</v>
      </c>
      <c r="M240" s="121">
        <v>0</v>
      </c>
      <c r="N240" s="121">
        <v>0</v>
      </c>
      <c r="O240" s="121">
        <v>0</v>
      </c>
      <c r="P240" s="121">
        <v>0</v>
      </c>
      <c r="Q240" s="121">
        <v>0</v>
      </c>
      <c r="R240" s="121">
        <v>0</v>
      </c>
      <c r="S240" s="121">
        <v>0.1</v>
      </c>
      <c r="T240" s="121">
        <v>0.1</v>
      </c>
      <c r="U240" s="121">
        <v>0.1</v>
      </c>
      <c r="V240" s="121">
        <v>0.1</v>
      </c>
      <c r="W240" s="121">
        <v>0.1</v>
      </c>
      <c r="X240" s="121">
        <v>0.1</v>
      </c>
      <c r="Y240" s="121">
        <v>0.1</v>
      </c>
      <c r="Z240" s="121">
        <v>0.1</v>
      </c>
      <c r="AA240" s="121">
        <v>0.1</v>
      </c>
      <c r="AB240" s="121">
        <v>0.1</v>
      </c>
      <c r="AC240" s="121">
        <v>0.1</v>
      </c>
      <c r="AD240" s="121">
        <v>0.1</v>
      </c>
      <c r="AE240" s="121">
        <v>0.1</v>
      </c>
      <c r="AF240" s="121">
        <v>0.1</v>
      </c>
      <c r="AG240" s="121">
        <v>0.1</v>
      </c>
      <c r="AH240" s="121">
        <v>0.1</v>
      </c>
      <c r="AI240" s="121">
        <v>0.1</v>
      </c>
      <c r="AJ240" s="121">
        <v>0.1</v>
      </c>
      <c r="AK240" s="110">
        <v>2.8000000000000001E-2</v>
      </c>
    </row>
    <row r="241" spans="1:37" ht="15" hidden="1" customHeight="1" x14ac:dyDescent="0.45">
      <c r="A241" s="28" t="s">
        <v>1073</v>
      </c>
      <c r="B241" s="108" t="s">
        <v>872</v>
      </c>
      <c r="C241" s="121">
        <v>0</v>
      </c>
      <c r="D241" s="121">
        <v>0.1</v>
      </c>
      <c r="E241" s="121">
        <v>0.1</v>
      </c>
      <c r="F241" s="121">
        <v>0.1</v>
      </c>
      <c r="G241" s="121">
        <v>0.1</v>
      </c>
      <c r="H241" s="121">
        <v>0.1</v>
      </c>
      <c r="I241" s="121">
        <v>0.1</v>
      </c>
      <c r="J241" s="121">
        <v>0.1</v>
      </c>
      <c r="K241" s="121">
        <v>0.1</v>
      </c>
      <c r="L241" s="121">
        <v>0.1</v>
      </c>
      <c r="M241" s="121">
        <v>0.1</v>
      </c>
      <c r="N241" s="121">
        <v>0.1</v>
      </c>
      <c r="O241" s="121">
        <v>0.1</v>
      </c>
      <c r="P241" s="121">
        <v>0.1</v>
      </c>
      <c r="Q241" s="121">
        <v>0.1</v>
      </c>
      <c r="R241" s="121">
        <v>0.1</v>
      </c>
      <c r="S241" s="121">
        <v>0.1</v>
      </c>
      <c r="T241" s="121">
        <v>0.1</v>
      </c>
      <c r="U241" s="121">
        <v>0.1</v>
      </c>
      <c r="V241" s="121">
        <v>0.1</v>
      </c>
      <c r="W241" s="121">
        <v>0.1</v>
      </c>
      <c r="X241" s="121">
        <v>0.1</v>
      </c>
      <c r="Y241" s="121">
        <v>0.1</v>
      </c>
      <c r="Z241" s="121">
        <v>0.1</v>
      </c>
      <c r="AA241" s="121">
        <v>0.1</v>
      </c>
      <c r="AB241" s="121">
        <v>0.1</v>
      </c>
      <c r="AC241" s="121">
        <v>0.1</v>
      </c>
      <c r="AD241" s="121">
        <v>0.1</v>
      </c>
      <c r="AE241" s="121">
        <v>0.1</v>
      </c>
      <c r="AF241" s="121">
        <v>0.1</v>
      </c>
      <c r="AG241" s="121">
        <v>0.1</v>
      </c>
      <c r="AH241" s="121">
        <v>0.1</v>
      </c>
      <c r="AI241" s="121">
        <v>0.1</v>
      </c>
      <c r="AJ241" s="121">
        <v>0.1</v>
      </c>
      <c r="AK241" s="110">
        <v>2.8000000000000001E-2</v>
      </c>
    </row>
    <row r="242" spans="1:37" ht="15" hidden="1" customHeight="1" x14ac:dyDescent="0.45">
      <c r="A242" s="28" t="s">
        <v>1074</v>
      </c>
      <c r="B242" s="108" t="s">
        <v>898</v>
      </c>
      <c r="C242" s="121">
        <v>44.2</v>
      </c>
      <c r="D242" s="121">
        <v>47.8</v>
      </c>
      <c r="E242" s="121">
        <v>51.1</v>
      </c>
      <c r="F242" s="121">
        <v>47.6</v>
      </c>
      <c r="G242" s="121">
        <v>45.3</v>
      </c>
      <c r="H242" s="121">
        <v>48.5</v>
      </c>
      <c r="I242" s="121">
        <v>47.5</v>
      </c>
      <c r="J242" s="121">
        <v>45.8</v>
      </c>
      <c r="K242" s="121">
        <v>45.1</v>
      </c>
      <c r="L242" s="121">
        <v>44.8</v>
      </c>
      <c r="M242" s="121">
        <v>44.3</v>
      </c>
      <c r="N242" s="121">
        <v>43.5</v>
      </c>
      <c r="O242" s="121">
        <v>43.2</v>
      </c>
      <c r="P242" s="121">
        <v>43.4</v>
      </c>
      <c r="Q242" s="121">
        <v>43.5</v>
      </c>
      <c r="R242" s="121">
        <v>43.6</v>
      </c>
      <c r="S242" s="121">
        <v>43.9</v>
      </c>
      <c r="T242" s="121">
        <v>44.3</v>
      </c>
      <c r="U242" s="121">
        <v>44.2</v>
      </c>
      <c r="V242" s="121">
        <v>44</v>
      </c>
      <c r="W242" s="121">
        <v>44.2</v>
      </c>
      <c r="X242" s="121">
        <v>44.6</v>
      </c>
      <c r="Y242" s="121">
        <v>44.9</v>
      </c>
      <c r="Z242" s="121">
        <v>45</v>
      </c>
      <c r="AA242" s="121">
        <v>45.2</v>
      </c>
      <c r="AB242" s="121">
        <v>45.5</v>
      </c>
      <c r="AC242" s="121">
        <v>45.8</v>
      </c>
      <c r="AD242" s="121">
        <v>46</v>
      </c>
      <c r="AE242" s="121">
        <v>46.2</v>
      </c>
      <c r="AF242" s="121">
        <v>46</v>
      </c>
      <c r="AG242" s="121">
        <v>46</v>
      </c>
      <c r="AH242" s="121">
        <v>45.8</v>
      </c>
      <c r="AI242" s="121">
        <v>45.6</v>
      </c>
      <c r="AJ242" s="121">
        <v>45.4</v>
      </c>
      <c r="AK242" s="110">
        <v>-2E-3</v>
      </c>
    </row>
    <row r="243" spans="1:37" ht="15" hidden="1" customHeight="1" x14ac:dyDescent="0.35">
      <c r="A243" s="28" t="s">
        <v>1075</v>
      </c>
      <c r="B243" s="107" t="s">
        <v>1076</v>
      </c>
      <c r="C243" s="122">
        <v>109</v>
      </c>
      <c r="D243" s="122">
        <v>117.6</v>
      </c>
      <c r="E243" s="122">
        <v>124.7</v>
      </c>
      <c r="F243" s="122">
        <v>120.1</v>
      </c>
      <c r="G243" s="122">
        <v>117.1</v>
      </c>
      <c r="H243" s="122">
        <v>122.8</v>
      </c>
      <c r="I243" s="122">
        <v>122.2</v>
      </c>
      <c r="J243" s="122">
        <v>120.2</v>
      </c>
      <c r="K243" s="122">
        <v>120.1</v>
      </c>
      <c r="L243" s="122">
        <v>120.7</v>
      </c>
      <c r="M243" s="122">
        <v>121</v>
      </c>
      <c r="N243" s="122">
        <v>121.1</v>
      </c>
      <c r="O243" s="122">
        <v>121.8</v>
      </c>
      <c r="P243" s="122">
        <v>123.9</v>
      </c>
      <c r="Q243" s="122">
        <v>126.2</v>
      </c>
      <c r="R243" s="122">
        <v>127.9</v>
      </c>
      <c r="S243" s="122">
        <v>130.19999999999999</v>
      </c>
      <c r="T243" s="122">
        <v>133.1</v>
      </c>
      <c r="U243" s="122">
        <v>134.5</v>
      </c>
      <c r="V243" s="122">
        <v>135.6</v>
      </c>
      <c r="W243" s="122">
        <v>137.9</v>
      </c>
      <c r="X243" s="122">
        <v>140.6</v>
      </c>
      <c r="Y243" s="122">
        <v>142.80000000000001</v>
      </c>
      <c r="Z243" s="122">
        <v>144.9</v>
      </c>
      <c r="AA243" s="122">
        <v>147.1</v>
      </c>
      <c r="AB243" s="122">
        <v>149.19999999999999</v>
      </c>
      <c r="AC243" s="122">
        <v>151.69999999999999</v>
      </c>
      <c r="AD243" s="122">
        <v>154.19999999999999</v>
      </c>
      <c r="AE243" s="122">
        <v>156.6</v>
      </c>
      <c r="AF243" s="122">
        <v>158.30000000000001</v>
      </c>
      <c r="AG243" s="122">
        <v>160</v>
      </c>
      <c r="AH243" s="122">
        <v>161.1</v>
      </c>
      <c r="AI243" s="122">
        <v>162.69999999999999</v>
      </c>
      <c r="AJ243" s="122">
        <v>164.1</v>
      </c>
      <c r="AK243" s="112">
        <v>0.01</v>
      </c>
    </row>
    <row r="244" spans="1:37" ht="15.75" hidden="1" customHeight="1" x14ac:dyDescent="0.35"/>
    <row r="245" spans="1:37" ht="15.75" hidden="1" customHeight="1" x14ac:dyDescent="0.35"/>
    <row r="246" spans="1:37" ht="15.75" hidden="1" customHeight="1" x14ac:dyDescent="0.35"/>
    <row r="247" spans="1:37" ht="15" hidden="1" customHeight="1" x14ac:dyDescent="0.35">
      <c r="B247" s="107" t="s">
        <v>1077</v>
      </c>
    </row>
    <row r="248" spans="1:37" ht="15" hidden="1" customHeight="1" x14ac:dyDescent="0.45">
      <c r="A248" s="28" t="s">
        <v>1078</v>
      </c>
      <c r="B248" s="108" t="s">
        <v>1079</v>
      </c>
      <c r="C248" s="109">
        <v>308</v>
      </c>
      <c r="D248" s="109">
        <v>308</v>
      </c>
      <c r="E248" s="109">
        <v>312</v>
      </c>
      <c r="F248" s="109">
        <v>306</v>
      </c>
      <c r="G248" s="109">
        <v>304</v>
      </c>
      <c r="H248" s="109">
        <v>303</v>
      </c>
      <c r="I248" s="109">
        <v>303</v>
      </c>
      <c r="J248" s="109">
        <v>306</v>
      </c>
      <c r="K248" s="109">
        <v>309</v>
      </c>
      <c r="L248" s="109">
        <v>311</v>
      </c>
      <c r="M248" s="109">
        <v>313</v>
      </c>
      <c r="N248" s="109">
        <v>315</v>
      </c>
      <c r="O248" s="109">
        <v>321</v>
      </c>
      <c r="P248" s="109">
        <v>326</v>
      </c>
      <c r="Q248" s="109">
        <v>327</v>
      </c>
      <c r="R248" s="109">
        <v>327</v>
      </c>
      <c r="S248" s="109">
        <v>329</v>
      </c>
      <c r="T248" s="109">
        <v>330</v>
      </c>
      <c r="U248" s="109">
        <v>332</v>
      </c>
      <c r="V248" s="109">
        <v>335</v>
      </c>
      <c r="W248" s="109">
        <v>337</v>
      </c>
      <c r="X248" s="109">
        <v>340</v>
      </c>
      <c r="Y248" s="109">
        <v>342</v>
      </c>
      <c r="Z248" s="109">
        <v>345</v>
      </c>
      <c r="AA248" s="109">
        <v>347</v>
      </c>
      <c r="AB248" s="109">
        <v>349</v>
      </c>
      <c r="AC248" s="109">
        <v>351</v>
      </c>
      <c r="AD248" s="109">
        <v>353</v>
      </c>
      <c r="AE248" s="109">
        <v>356</v>
      </c>
      <c r="AF248" s="109">
        <v>358</v>
      </c>
      <c r="AG248" s="109">
        <v>361</v>
      </c>
      <c r="AH248" s="109">
        <v>364</v>
      </c>
      <c r="AI248" s="109">
        <v>367</v>
      </c>
      <c r="AJ248" s="109">
        <v>370</v>
      </c>
      <c r="AK248" s="110">
        <v>6.0000000000000001E-3</v>
      </c>
    </row>
    <row r="249" spans="1:37" ht="15" hidden="1" customHeight="1" x14ac:dyDescent="0.45">
      <c r="A249" s="28" t="s">
        <v>1080</v>
      </c>
      <c r="B249" s="108" t="s">
        <v>1081</v>
      </c>
      <c r="C249" s="121">
        <v>0.6</v>
      </c>
      <c r="D249" s="121">
        <v>0.6</v>
      </c>
      <c r="E249" s="121">
        <v>0.6</v>
      </c>
      <c r="F249" s="121">
        <v>0.6</v>
      </c>
      <c r="G249" s="121">
        <v>0.6</v>
      </c>
      <c r="H249" s="121">
        <v>0.6</v>
      </c>
      <c r="I249" s="121">
        <v>0.6</v>
      </c>
      <c r="J249" s="121">
        <v>0.6</v>
      </c>
      <c r="K249" s="121">
        <v>0.6</v>
      </c>
      <c r="L249" s="121">
        <v>0.6</v>
      </c>
      <c r="M249" s="121">
        <v>0.6</v>
      </c>
      <c r="N249" s="121">
        <v>0.6</v>
      </c>
      <c r="O249" s="121">
        <v>0.6</v>
      </c>
      <c r="P249" s="121">
        <v>0.6</v>
      </c>
      <c r="Q249" s="121">
        <v>0.6</v>
      </c>
      <c r="R249" s="121">
        <v>0.6</v>
      </c>
      <c r="S249" s="121">
        <v>0.7</v>
      </c>
      <c r="T249" s="121">
        <v>0.7</v>
      </c>
      <c r="U249" s="121">
        <v>0.7</v>
      </c>
      <c r="V249" s="121">
        <v>0.7</v>
      </c>
      <c r="W249" s="121">
        <v>0.7</v>
      </c>
      <c r="X249" s="121">
        <v>0.7</v>
      </c>
      <c r="Y249" s="121">
        <v>0.7</v>
      </c>
      <c r="Z249" s="121">
        <v>0.7</v>
      </c>
      <c r="AA249" s="121">
        <v>0.7</v>
      </c>
      <c r="AB249" s="121">
        <v>0.7</v>
      </c>
      <c r="AC249" s="121">
        <v>0.7</v>
      </c>
      <c r="AD249" s="121">
        <v>0.7</v>
      </c>
      <c r="AE249" s="121">
        <v>0.7</v>
      </c>
      <c r="AF249" s="121">
        <v>0.7</v>
      </c>
      <c r="AG249" s="121">
        <v>0.7</v>
      </c>
      <c r="AH249" s="121">
        <v>0.7</v>
      </c>
      <c r="AI249" s="121">
        <v>0.7</v>
      </c>
      <c r="AJ249" s="121">
        <v>0.7</v>
      </c>
      <c r="AK249" s="110">
        <v>6.0000000000000001E-3</v>
      </c>
    </row>
    <row r="250" spans="1:37" ht="15" hidden="1" customHeight="1" x14ac:dyDescent="0.35">
      <c r="B250" s="107" t="s">
        <v>615</v>
      </c>
    </row>
    <row r="251" spans="1:37" ht="15" hidden="1" customHeight="1" x14ac:dyDescent="0.45">
      <c r="A251" s="28" t="s">
        <v>1082</v>
      </c>
      <c r="B251" s="108" t="s">
        <v>1083</v>
      </c>
      <c r="C251" s="121">
        <v>89.9</v>
      </c>
      <c r="D251" s="121">
        <v>89.3</v>
      </c>
      <c r="E251" s="121">
        <v>89.9</v>
      </c>
      <c r="F251" s="121">
        <v>87.5</v>
      </c>
      <c r="G251" s="121">
        <v>86.4</v>
      </c>
      <c r="H251" s="121">
        <v>85.2</v>
      </c>
      <c r="I251" s="121">
        <v>84.2</v>
      </c>
      <c r="J251" s="121">
        <v>84.1</v>
      </c>
      <c r="K251" s="121">
        <v>83.5</v>
      </c>
      <c r="L251" s="121">
        <v>82.7</v>
      </c>
      <c r="M251" s="121">
        <v>81.2</v>
      </c>
      <c r="N251" s="121">
        <v>79.599999999999994</v>
      </c>
      <c r="O251" s="121">
        <v>78.8</v>
      </c>
      <c r="P251" s="121">
        <v>77.7</v>
      </c>
      <c r="Q251" s="121">
        <v>75.599999999999994</v>
      </c>
      <c r="R251" s="121">
        <v>73.599999999999994</v>
      </c>
      <c r="S251" s="121">
        <v>71.900000000000006</v>
      </c>
      <c r="T251" s="121">
        <v>69.8</v>
      </c>
      <c r="U251" s="121">
        <v>68.3</v>
      </c>
      <c r="V251" s="121">
        <v>66.8</v>
      </c>
      <c r="W251" s="121">
        <v>65.3</v>
      </c>
      <c r="X251" s="121">
        <v>63.9</v>
      </c>
      <c r="Y251" s="121">
        <v>62.5</v>
      </c>
      <c r="Z251" s="121">
        <v>61.1</v>
      </c>
      <c r="AA251" s="121">
        <v>59.7</v>
      </c>
      <c r="AB251" s="121">
        <v>58.3</v>
      </c>
      <c r="AC251" s="121">
        <v>56.9</v>
      </c>
      <c r="AD251" s="121">
        <v>55.6</v>
      </c>
      <c r="AE251" s="121">
        <v>54.4</v>
      </c>
      <c r="AF251" s="121">
        <v>53.1</v>
      </c>
      <c r="AG251" s="121">
        <v>52</v>
      </c>
      <c r="AH251" s="121">
        <v>50.8</v>
      </c>
      <c r="AI251" s="121">
        <v>49.8</v>
      </c>
      <c r="AJ251" s="121">
        <v>48.7</v>
      </c>
      <c r="AK251" s="110">
        <v>-1.9E-2</v>
      </c>
    </row>
    <row r="252" spans="1:37" ht="15" hidden="1" customHeight="1" x14ac:dyDescent="0.45">
      <c r="A252" s="28" t="s">
        <v>1084</v>
      </c>
      <c r="B252" s="108" t="s">
        <v>1085</v>
      </c>
      <c r="C252" s="121">
        <v>0</v>
      </c>
      <c r="D252" s="121">
        <v>0</v>
      </c>
      <c r="E252" s="121">
        <v>0</v>
      </c>
      <c r="F252" s="121">
        <v>0</v>
      </c>
      <c r="G252" s="121">
        <v>0</v>
      </c>
      <c r="H252" s="121">
        <v>0</v>
      </c>
      <c r="I252" s="121">
        <v>0</v>
      </c>
      <c r="J252" s="121">
        <v>0</v>
      </c>
      <c r="K252" s="121">
        <v>0</v>
      </c>
      <c r="L252" s="121">
        <v>0</v>
      </c>
      <c r="M252" s="121">
        <v>0</v>
      </c>
      <c r="N252" s="121">
        <v>0</v>
      </c>
      <c r="O252" s="121">
        <v>0</v>
      </c>
      <c r="P252" s="121">
        <v>0</v>
      </c>
      <c r="Q252" s="121">
        <v>0</v>
      </c>
      <c r="R252" s="121">
        <v>0</v>
      </c>
      <c r="S252" s="121">
        <v>0</v>
      </c>
      <c r="T252" s="121">
        <v>0</v>
      </c>
      <c r="U252" s="121">
        <v>0</v>
      </c>
      <c r="V252" s="121">
        <v>0</v>
      </c>
      <c r="W252" s="121">
        <v>0</v>
      </c>
      <c r="X252" s="121">
        <v>0</v>
      </c>
      <c r="Y252" s="121">
        <v>0</v>
      </c>
      <c r="Z252" s="121">
        <v>0</v>
      </c>
      <c r="AA252" s="121">
        <v>0</v>
      </c>
      <c r="AB252" s="121">
        <v>0</v>
      </c>
      <c r="AC252" s="121">
        <v>0</v>
      </c>
      <c r="AD252" s="121">
        <v>0</v>
      </c>
      <c r="AE252" s="121">
        <v>0</v>
      </c>
      <c r="AF252" s="121">
        <v>0</v>
      </c>
      <c r="AG252" s="121">
        <v>0</v>
      </c>
      <c r="AH252" s="121">
        <v>0</v>
      </c>
      <c r="AI252" s="121">
        <v>0</v>
      </c>
      <c r="AJ252" s="121">
        <v>0</v>
      </c>
      <c r="AK252" s="116" t="s">
        <v>779</v>
      </c>
    </row>
    <row r="253" spans="1:37" ht="15" hidden="1" customHeight="1" x14ac:dyDescent="0.45">
      <c r="A253" s="28" t="s">
        <v>1086</v>
      </c>
      <c r="B253" s="108" t="s">
        <v>1087</v>
      </c>
      <c r="C253" s="121">
        <v>0</v>
      </c>
      <c r="D253" s="121">
        <v>0</v>
      </c>
      <c r="E253" s="121">
        <v>0</v>
      </c>
      <c r="F253" s="121">
        <v>0</v>
      </c>
      <c r="G253" s="121">
        <v>0</v>
      </c>
      <c r="H253" s="121">
        <v>0</v>
      </c>
      <c r="I253" s="121">
        <v>0</v>
      </c>
      <c r="J253" s="121">
        <v>0</v>
      </c>
      <c r="K253" s="121">
        <v>0</v>
      </c>
      <c r="L253" s="121">
        <v>0</v>
      </c>
      <c r="M253" s="121">
        <v>0</v>
      </c>
      <c r="N253" s="121">
        <v>0</v>
      </c>
      <c r="O253" s="121">
        <v>0</v>
      </c>
      <c r="P253" s="121">
        <v>0</v>
      </c>
      <c r="Q253" s="121">
        <v>0</v>
      </c>
      <c r="R253" s="121">
        <v>0</v>
      </c>
      <c r="S253" s="121">
        <v>0</v>
      </c>
      <c r="T253" s="121">
        <v>0</v>
      </c>
      <c r="U253" s="121">
        <v>0</v>
      </c>
      <c r="V253" s="121">
        <v>0</v>
      </c>
      <c r="W253" s="121">
        <v>0</v>
      </c>
      <c r="X253" s="121">
        <v>0</v>
      </c>
      <c r="Y253" s="121">
        <v>0</v>
      </c>
      <c r="Z253" s="121">
        <v>0</v>
      </c>
      <c r="AA253" s="121">
        <v>0</v>
      </c>
      <c r="AB253" s="121">
        <v>0</v>
      </c>
      <c r="AC253" s="121">
        <v>0</v>
      </c>
      <c r="AD253" s="121">
        <v>0</v>
      </c>
      <c r="AE253" s="121">
        <v>0</v>
      </c>
      <c r="AF253" s="121">
        <v>0</v>
      </c>
      <c r="AG253" s="121">
        <v>0</v>
      </c>
      <c r="AH253" s="121">
        <v>0</v>
      </c>
      <c r="AI253" s="121">
        <v>0</v>
      </c>
      <c r="AJ253" s="121">
        <v>0</v>
      </c>
      <c r="AK253" s="116" t="s">
        <v>779</v>
      </c>
    </row>
    <row r="254" spans="1:37" ht="15" hidden="1" customHeight="1" x14ac:dyDescent="0.45">
      <c r="A254" s="28" t="s">
        <v>1088</v>
      </c>
      <c r="B254" s="108" t="s">
        <v>1089</v>
      </c>
      <c r="C254" s="121">
        <v>0</v>
      </c>
      <c r="D254" s="121">
        <v>0</v>
      </c>
      <c r="E254" s="121">
        <v>0</v>
      </c>
      <c r="F254" s="121">
        <v>0.1</v>
      </c>
      <c r="G254" s="121">
        <v>0.3</v>
      </c>
      <c r="H254" s="121">
        <v>0.5</v>
      </c>
      <c r="I254" s="121">
        <v>0.9</v>
      </c>
      <c r="J254" s="121">
        <v>1.4</v>
      </c>
      <c r="K254" s="121">
        <v>2.1</v>
      </c>
      <c r="L254" s="121">
        <v>3.1</v>
      </c>
      <c r="M254" s="121">
        <v>4.4000000000000004</v>
      </c>
      <c r="N254" s="121">
        <v>6</v>
      </c>
      <c r="O254" s="121">
        <v>7.9</v>
      </c>
      <c r="P254" s="121">
        <v>9.8000000000000007</v>
      </c>
      <c r="Q254" s="121">
        <v>11.5</v>
      </c>
      <c r="R254" s="121">
        <v>13.2</v>
      </c>
      <c r="S254" s="121">
        <v>14.9</v>
      </c>
      <c r="T254" s="121">
        <v>16.5</v>
      </c>
      <c r="U254" s="121">
        <v>18.100000000000001</v>
      </c>
      <c r="V254" s="121">
        <v>19.7</v>
      </c>
      <c r="W254" s="121">
        <v>21.2</v>
      </c>
      <c r="X254" s="121">
        <v>22.7</v>
      </c>
      <c r="Y254" s="121">
        <v>24.2</v>
      </c>
      <c r="Z254" s="121">
        <v>25.7</v>
      </c>
      <c r="AA254" s="121">
        <v>27.1</v>
      </c>
      <c r="AB254" s="121">
        <v>28.4</v>
      </c>
      <c r="AC254" s="121">
        <v>29.7</v>
      </c>
      <c r="AD254" s="121">
        <v>31.1</v>
      </c>
      <c r="AE254" s="121">
        <v>32.4</v>
      </c>
      <c r="AF254" s="121">
        <v>33.6</v>
      </c>
      <c r="AG254" s="121">
        <v>34.9</v>
      </c>
      <c r="AH254" s="121">
        <v>36.1</v>
      </c>
      <c r="AI254" s="121">
        <v>37.299999999999997</v>
      </c>
      <c r="AJ254" s="121">
        <v>38.6</v>
      </c>
      <c r="AK254" s="116" t="s">
        <v>779</v>
      </c>
    </row>
    <row r="255" spans="1:37" ht="15.75" hidden="1" customHeight="1" x14ac:dyDescent="0.35"/>
    <row r="256" spans="1:37" ht="15" hidden="1" customHeight="1" x14ac:dyDescent="0.35">
      <c r="B256" s="107" t="s">
        <v>162</v>
      </c>
    </row>
    <row r="257" spans="1:37" ht="15" hidden="1" customHeight="1" x14ac:dyDescent="0.45">
      <c r="A257" s="28" t="s">
        <v>1090</v>
      </c>
      <c r="B257" s="108" t="s">
        <v>1091</v>
      </c>
      <c r="C257" s="109">
        <v>3</v>
      </c>
      <c r="D257" s="109">
        <v>3</v>
      </c>
      <c r="E257" s="109">
        <v>3</v>
      </c>
      <c r="F257" s="109">
        <v>3</v>
      </c>
      <c r="G257" s="109">
        <v>3</v>
      </c>
      <c r="H257" s="109">
        <v>3</v>
      </c>
      <c r="I257" s="109">
        <v>2</v>
      </c>
      <c r="J257" s="109">
        <v>2</v>
      </c>
      <c r="K257" s="109">
        <v>2</v>
      </c>
      <c r="L257" s="109">
        <v>2</v>
      </c>
      <c r="M257" s="109">
        <v>2</v>
      </c>
      <c r="N257" s="109">
        <v>2</v>
      </c>
      <c r="O257" s="109">
        <v>2</v>
      </c>
      <c r="P257" s="109">
        <v>2</v>
      </c>
      <c r="Q257" s="109">
        <v>2</v>
      </c>
      <c r="R257" s="109">
        <v>2</v>
      </c>
      <c r="S257" s="109">
        <v>2</v>
      </c>
      <c r="T257" s="109">
        <v>2</v>
      </c>
      <c r="U257" s="109">
        <v>2</v>
      </c>
      <c r="V257" s="109">
        <v>2</v>
      </c>
      <c r="W257" s="109">
        <v>2</v>
      </c>
      <c r="X257" s="109">
        <v>2</v>
      </c>
      <c r="Y257" s="109">
        <v>2</v>
      </c>
      <c r="Z257" s="109">
        <v>2</v>
      </c>
      <c r="AA257" s="109">
        <v>2</v>
      </c>
      <c r="AB257" s="109">
        <v>2</v>
      </c>
      <c r="AC257" s="109">
        <v>2</v>
      </c>
      <c r="AD257" s="109">
        <v>2</v>
      </c>
      <c r="AE257" s="109">
        <v>2</v>
      </c>
      <c r="AF257" s="109">
        <v>2</v>
      </c>
      <c r="AG257" s="109">
        <v>2</v>
      </c>
      <c r="AH257" s="109">
        <v>2</v>
      </c>
      <c r="AI257" s="109">
        <v>2</v>
      </c>
      <c r="AJ257" s="109">
        <v>2</v>
      </c>
      <c r="AK257" s="110">
        <v>-1.4999999999999999E-2</v>
      </c>
    </row>
    <row r="258" spans="1:37" ht="15" hidden="1" customHeight="1" x14ac:dyDescent="0.45">
      <c r="A258" s="28" t="s">
        <v>1092</v>
      </c>
      <c r="B258" s="108" t="s">
        <v>1081</v>
      </c>
      <c r="C258" s="121">
        <v>0.8</v>
      </c>
      <c r="D258" s="121">
        <v>0.8</v>
      </c>
      <c r="E258" s="121">
        <v>0.8</v>
      </c>
      <c r="F258" s="121">
        <v>0.8</v>
      </c>
      <c r="G258" s="121">
        <v>0.8</v>
      </c>
      <c r="H258" s="121">
        <v>0.8</v>
      </c>
      <c r="I258" s="121">
        <v>0.8</v>
      </c>
      <c r="J258" s="121">
        <v>0.9</v>
      </c>
      <c r="K258" s="121">
        <v>0.9</v>
      </c>
      <c r="L258" s="121">
        <v>0.9</v>
      </c>
      <c r="M258" s="121">
        <v>0.9</v>
      </c>
      <c r="N258" s="121">
        <v>0.9</v>
      </c>
      <c r="O258" s="121">
        <v>0.9</v>
      </c>
      <c r="P258" s="121">
        <v>0.9</v>
      </c>
      <c r="Q258" s="121">
        <v>0.9</v>
      </c>
      <c r="R258" s="121">
        <v>0.9</v>
      </c>
      <c r="S258" s="121">
        <v>0.9</v>
      </c>
      <c r="T258" s="121">
        <v>0.9</v>
      </c>
      <c r="U258" s="121">
        <v>0.9</v>
      </c>
      <c r="V258" s="121">
        <v>0.9</v>
      </c>
      <c r="W258" s="121">
        <v>0.9</v>
      </c>
      <c r="X258" s="121">
        <v>0.9</v>
      </c>
      <c r="Y258" s="121">
        <v>0.9</v>
      </c>
      <c r="Z258" s="121">
        <v>0.9</v>
      </c>
      <c r="AA258" s="121">
        <v>0.9</v>
      </c>
      <c r="AB258" s="121">
        <v>0.9</v>
      </c>
      <c r="AC258" s="121">
        <v>0.9</v>
      </c>
      <c r="AD258" s="121">
        <v>1</v>
      </c>
      <c r="AE258" s="121">
        <v>1</v>
      </c>
      <c r="AF258" s="121">
        <v>1</v>
      </c>
      <c r="AG258" s="121">
        <v>1</v>
      </c>
      <c r="AH258" s="121">
        <v>1</v>
      </c>
      <c r="AI258" s="121">
        <v>1</v>
      </c>
      <c r="AJ258" s="121">
        <v>1</v>
      </c>
      <c r="AK258" s="110">
        <v>6.0000000000000001E-3</v>
      </c>
    </row>
    <row r="259" spans="1:37" ht="15" hidden="1" customHeight="1" x14ac:dyDescent="0.35">
      <c r="B259" s="107" t="s">
        <v>615</v>
      </c>
    </row>
    <row r="260" spans="1:37" ht="15" hidden="1" customHeight="1" x14ac:dyDescent="0.45">
      <c r="A260" s="28" t="s">
        <v>1093</v>
      </c>
      <c r="B260" s="108" t="s">
        <v>1083</v>
      </c>
      <c r="C260" s="121">
        <v>0.6</v>
      </c>
      <c r="D260" s="121">
        <v>0.6</v>
      </c>
      <c r="E260" s="121">
        <v>0.6</v>
      </c>
      <c r="F260" s="121">
        <v>0.5</v>
      </c>
      <c r="G260" s="121">
        <v>0.5</v>
      </c>
      <c r="H260" s="121">
        <v>0.5</v>
      </c>
      <c r="I260" s="121">
        <v>0.5</v>
      </c>
      <c r="J260" s="121">
        <v>0.5</v>
      </c>
      <c r="K260" s="121">
        <v>0.5</v>
      </c>
      <c r="L260" s="121">
        <v>0.4</v>
      </c>
      <c r="M260" s="121">
        <v>0.4</v>
      </c>
      <c r="N260" s="121">
        <v>0.4</v>
      </c>
      <c r="O260" s="121">
        <v>0.4</v>
      </c>
      <c r="P260" s="121">
        <v>0.4</v>
      </c>
      <c r="Q260" s="121">
        <v>0.4</v>
      </c>
      <c r="R260" s="121">
        <v>0.4</v>
      </c>
      <c r="S260" s="121">
        <v>0.4</v>
      </c>
      <c r="T260" s="121">
        <v>0.4</v>
      </c>
      <c r="U260" s="121">
        <v>0.4</v>
      </c>
      <c r="V260" s="121">
        <v>0.3</v>
      </c>
      <c r="W260" s="121">
        <v>0.3</v>
      </c>
      <c r="X260" s="121">
        <v>0.3</v>
      </c>
      <c r="Y260" s="121">
        <v>0.3</v>
      </c>
      <c r="Z260" s="121">
        <v>0.3</v>
      </c>
      <c r="AA260" s="121">
        <v>0.3</v>
      </c>
      <c r="AB260" s="121">
        <v>0.3</v>
      </c>
      <c r="AC260" s="121">
        <v>0.3</v>
      </c>
      <c r="AD260" s="121">
        <v>0.3</v>
      </c>
      <c r="AE260" s="121">
        <v>0.3</v>
      </c>
      <c r="AF260" s="121">
        <v>0.3</v>
      </c>
      <c r="AG260" s="121">
        <v>0.3</v>
      </c>
      <c r="AH260" s="121">
        <v>0.3</v>
      </c>
      <c r="AI260" s="121">
        <v>0.3</v>
      </c>
      <c r="AJ260" s="121">
        <v>0.3</v>
      </c>
      <c r="AK260" s="110">
        <v>-2.1999999999999999E-2</v>
      </c>
    </row>
    <row r="261" spans="1:37" ht="15" hidden="1" customHeight="1" x14ac:dyDescent="0.45">
      <c r="A261" s="28" t="s">
        <v>1094</v>
      </c>
      <c r="B261" s="108" t="s">
        <v>1085</v>
      </c>
      <c r="C261" s="121">
        <v>0</v>
      </c>
      <c r="D261" s="121">
        <v>0</v>
      </c>
      <c r="E261" s="121">
        <v>0</v>
      </c>
      <c r="F261" s="121">
        <v>0</v>
      </c>
      <c r="G261" s="121">
        <v>0</v>
      </c>
      <c r="H261" s="121">
        <v>0</v>
      </c>
      <c r="I261" s="121">
        <v>0</v>
      </c>
      <c r="J261" s="121">
        <v>0</v>
      </c>
      <c r="K261" s="121">
        <v>0</v>
      </c>
      <c r="L261" s="121">
        <v>0</v>
      </c>
      <c r="M261" s="121">
        <v>0</v>
      </c>
      <c r="N261" s="121">
        <v>0</v>
      </c>
      <c r="O261" s="121">
        <v>0</v>
      </c>
      <c r="P261" s="121">
        <v>0</v>
      </c>
      <c r="Q261" s="121">
        <v>0</v>
      </c>
      <c r="R261" s="121">
        <v>0</v>
      </c>
      <c r="S261" s="121">
        <v>0</v>
      </c>
      <c r="T261" s="121">
        <v>0</v>
      </c>
      <c r="U261" s="121">
        <v>0</v>
      </c>
      <c r="V261" s="121">
        <v>0</v>
      </c>
      <c r="W261" s="121">
        <v>0</v>
      </c>
      <c r="X261" s="121">
        <v>0</v>
      </c>
      <c r="Y261" s="121">
        <v>0</v>
      </c>
      <c r="Z261" s="121">
        <v>0</v>
      </c>
      <c r="AA261" s="121">
        <v>0</v>
      </c>
      <c r="AB261" s="121">
        <v>0</v>
      </c>
      <c r="AC261" s="121">
        <v>0</v>
      </c>
      <c r="AD261" s="121">
        <v>0</v>
      </c>
      <c r="AE261" s="121">
        <v>0</v>
      </c>
      <c r="AF261" s="121">
        <v>0</v>
      </c>
      <c r="AG261" s="121">
        <v>0</v>
      </c>
      <c r="AH261" s="121">
        <v>0</v>
      </c>
      <c r="AI261" s="121">
        <v>0</v>
      </c>
      <c r="AJ261" s="121">
        <v>0</v>
      </c>
      <c r="AK261" s="110">
        <v>-6.5000000000000002E-2</v>
      </c>
    </row>
    <row r="262" spans="1:37" ht="15" hidden="1" customHeight="1" x14ac:dyDescent="0.45">
      <c r="A262" s="28" t="s">
        <v>1095</v>
      </c>
      <c r="B262" s="108" t="s">
        <v>1087</v>
      </c>
      <c r="C262" s="121">
        <v>0</v>
      </c>
      <c r="D262" s="121">
        <v>0</v>
      </c>
      <c r="E262" s="121">
        <v>0</v>
      </c>
      <c r="F262" s="121">
        <v>0</v>
      </c>
      <c r="G262" s="121">
        <v>0</v>
      </c>
      <c r="H262" s="121">
        <v>0</v>
      </c>
      <c r="I262" s="121">
        <v>0</v>
      </c>
      <c r="J262" s="121">
        <v>0</v>
      </c>
      <c r="K262" s="121">
        <v>0</v>
      </c>
      <c r="L262" s="121">
        <v>0</v>
      </c>
      <c r="M262" s="121">
        <v>0</v>
      </c>
      <c r="N262" s="121">
        <v>0</v>
      </c>
      <c r="O262" s="121">
        <v>0</v>
      </c>
      <c r="P262" s="121">
        <v>0</v>
      </c>
      <c r="Q262" s="121">
        <v>0</v>
      </c>
      <c r="R262" s="121">
        <v>0</v>
      </c>
      <c r="S262" s="121">
        <v>0</v>
      </c>
      <c r="T262" s="121">
        <v>0</v>
      </c>
      <c r="U262" s="121">
        <v>0</v>
      </c>
      <c r="V262" s="121">
        <v>0</v>
      </c>
      <c r="W262" s="121">
        <v>0</v>
      </c>
      <c r="X262" s="121">
        <v>0</v>
      </c>
      <c r="Y262" s="121">
        <v>0</v>
      </c>
      <c r="Z262" s="121">
        <v>0</v>
      </c>
      <c r="AA262" s="121">
        <v>0</v>
      </c>
      <c r="AB262" s="121">
        <v>0</v>
      </c>
      <c r="AC262" s="121">
        <v>0</v>
      </c>
      <c r="AD262" s="121">
        <v>0</v>
      </c>
      <c r="AE262" s="121">
        <v>0</v>
      </c>
      <c r="AF262" s="121">
        <v>0</v>
      </c>
      <c r="AG262" s="121">
        <v>0</v>
      </c>
      <c r="AH262" s="121">
        <v>0</v>
      </c>
      <c r="AI262" s="121">
        <v>0</v>
      </c>
      <c r="AJ262" s="121">
        <v>0</v>
      </c>
      <c r="AK262" s="116" t="s">
        <v>779</v>
      </c>
    </row>
    <row r="263" spans="1:37" ht="15" hidden="1" customHeight="1" x14ac:dyDescent="0.45">
      <c r="A263" s="28" t="s">
        <v>1096</v>
      </c>
      <c r="B263" s="108" t="s">
        <v>1089</v>
      </c>
      <c r="C263" s="121">
        <v>0</v>
      </c>
      <c r="D263" s="121">
        <v>0</v>
      </c>
      <c r="E263" s="121">
        <v>0</v>
      </c>
      <c r="F263" s="121">
        <v>0</v>
      </c>
      <c r="G263" s="121">
        <v>0</v>
      </c>
      <c r="H263" s="121">
        <v>0</v>
      </c>
      <c r="I263" s="121">
        <v>0</v>
      </c>
      <c r="J263" s="121">
        <v>0</v>
      </c>
      <c r="K263" s="121">
        <v>0</v>
      </c>
      <c r="L263" s="121">
        <v>0</v>
      </c>
      <c r="M263" s="121">
        <v>0</v>
      </c>
      <c r="N263" s="121">
        <v>0</v>
      </c>
      <c r="O263" s="121">
        <v>0</v>
      </c>
      <c r="P263" s="121">
        <v>0</v>
      </c>
      <c r="Q263" s="121">
        <v>0</v>
      </c>
      <c r="R263" s="121">
        <v>0</v>
      </c>
      <c r="S263" s="121">
        <v>0</v>
      </c>
      <c r="T263" s="121">
        <v>0</v>
      </c>
      <c r="U263" s="121">
        <v>0</v>
      </c>
      <c r="V263" s="121">
        <v>0</v>
      </c>
      <c r="W263" s="121">
        <v>0</v>
      </c>
      <c r="X263" s="121">
        <v>0</v>
      </c>
      <c r="Y263" s="121">
        <v>0</v>
      </c>
      <c r="Z263" s="121">
        <v>0</v>
      </c>
      <c r="AA263" s="121">
        <v>0</v>
      </c>
      <c r="AB263" s="121">
        <v>0</v>
      </c>
      <c r="AC263" s="121">
        <v>0</v>
      </c>
      <c r="AD263" s="121">
        <v>0</v>
      </c>
      <c r="AE263" s="121">
        <v>0</v>
      </c>
      <c r="AF263" s="121">
        <v>0</v>
      </c>
      <c r="AG263" s="121">
        <v>0</v>
      </c>
      <c r="AH263" s="121">
        <v>0</v>
      </c>
      <c r="AI263" s="121">
        <v>0</v>
      </c>
      <c r="AJ263" s="121">
        <v>0</v>
      </c>
      <c r="AK263" s="110">
        <v>4.5999999999999999E-2</v>
      </c>
    </row>
    <row r="264" spans="1:37" ht="15.75" hidden="1" customHeight="1" x14ac:dyDescent="0.35"/>
    <row r="265" spans="1:37" ht="15" hidden="1" customHeight="1" x14ac:dyDescent="0.35">
      <c r="B265" s="107" t="s">
        <v>1097</v>
      </c>
    </row>
    <row r="266" spans="1:37" ht="15" hidden="1" customHeight="1" x14ac:dyDescent="0.45">
      <c r="A266" s="28" t="s">
        <v>1098</v>
      </c>
      <c r="B266" s="108" t="s">
        <v>1099</v>
      </c>
      <c r="C266" s="109">
        <v>682</v>
      </c>
      <c r="D266" s="109">
        <v>724</v>
      </c>
      <c r="E266" s="109">
        <v>769</v>
      </c>
      <c r="F266" s="109">
        <v>824</v>
      </c>
      <c r="G266" s="109">
        <v>857</v>
      </c>
      <c r="H266" s="109">
        <v>887</v>
      </c>
      <c r="I266" s="109">
        <v>916</v>
      </c>
      <c r="J266" s="109">
        <v>942</v>
      </c>
      <c r="K266" s="109">
        <v>968</v>
      </c>
      <c r="L266" s="109">
        <v>989</v>
      </c>
      <c r="M266" s="109">
        <v>1011</v>
      </c>
      <c r="N266" s="109">
        <v>1039</v>
      </c>
      <c r="O266" s="109">
        <v>1069</v>
      </c>
      <c r="P266" s="109">
        <v>1102</v>
      </c>
      <c r="Q266" s="109">
        <v>1135</v>
      </c>
      <c r="R266" s="109">
        <v>1169</v>
      </c>
      <c r="S266" s="109">
        <v>1204</v>
      </c>
      <c r="T266" s="109">
        <v>1242</v>
      </c>
      <c r="U266" s="109">
        <v>1278</v>
      </c>
      <c r="V266" s="109">
        <v>1316</v>
      </c>
      <c r="W266" s="109">
        <v>1356</v>
      </c>
      <c r="X266" s="109">
        <v>1397</v>
      </c>
      <c r="Y266" s="109">
        <v>1439</v>
      </c>
      <c r="Z266" s="109">
        <v>1483</v>
      </c>
      <c r="AA266" s="109">
        <v>1528</v>
      </c>
      <c r="AB266" s="109">
        <v>1567</v>
      </c>
      <c r="AC266" s="109">
        <v>1622</v>
      </c>
      <c r="AD266" s="109">
        <v>1665</v>
      </c>
      <c r="AE266" s="109">
        <v>1723</v>
      </c>
      <c r="AF266" s="109">
        <v>1766</v>
      </c>
      <c r="AG266" s="109">
        <v>1817</v>
      </c>
      <c r="AH266" s="109">
        <v>1867</v>
      </c>
      <c r="AI266" s="109">
        <v>1919</v>
      </c>
      <c r="AJ266" s="109">
        <v>1976</v>
      </c>
      <c r="AK266" s="110">
        <v>3.2000000000000001E-2</v>
      </c>
    </row>
    <row r="267" spans="1:37" ht="15" hidden="1" customHeight="1" x14ac:dyDescent="0.45">
      <c r="A267" s="28" t="s">
        <v>1100</v>
      </c>
      <c r="B267" s="108" t="s">
        <v>1101</v>
      </c>
      <c r="C267" s="109">
        <v>260</v>
      </c>
      <c r="D267" s="109">
        <v>278</v>
      </c>
      <c r="E267" s="109">
        <v>294</v>
      </c>
      <c r="F267" s="109">
        <v>312</v>
      </c>
      <c r="G267" s="109">
        <v>322</v>
      </c>
      <c r="H267" s="109">
        <v>333</v>
      </c>
      <c r="I267" s="109">
        <v>347</v>
      </c>
      <c r="J267" s="109">
        <v>361</v>
      </c>
      <c r="K267" s="109">
        <v>375</v>
      </c>
      <c r="L267" s="109">
        <v>387</v>
      </c>
      <c r="M267" s="109">
        <v>399</v>
      </c>
      <c r="N267" s="109">
        <v>412</v>
      </c>
      <c r="O267" s="109">
        <v>426</v>
      </c>
      <c r="P267" s="109">
        <v>443</v>
      </c>
      <c r="Q267" s="109">
        <v>460</v>
      </c>
      <c r="R267" s="109">
        <v>477</v>
      </c>
      <c r="S267" s="109">
        <v>495</v>
      </c>
      <c r="T267" s="109">
        <v>513</v>
      </c>
      <c r="U267" s="109">
        <v>532</v>
      </c>
      <c r="V267" s="109">
        <v>552</v>
      </c>
      <c r="W267" s="109">
        <v>572</v>
      </c>
      <c r="X267" s="109">
        <v>593</v>
      </c>
      <c r="Y267" s="109">
        <v>614</v>
      </c>
      <c r="Z267" s="109">
        <v>636</v>
      </c>
      <c r="AA267" s="109">
        <v>658</v>
      </c>
      <c r="AB267" s="109">
        <v>677</v>
      </c>
      <c r="AC267" s="109">
        <v>703</v>
      </c>
      <c r="AD267" s="109">
        <v>724</v>
      </c>
      <c r="AE267" s="109">
        <v>751</v>
      </c>
      <c r="AF267" s="109">
        <v>772</v>
      </c>
      <c r="AG267" s="109">
        <v>796</v>
      </c>
      <c r="AH267" s="109">
        <v>821</v>
      </c>
      <c r="AI267" s="109">
        <v>845</v>
      </c>
      <c r="AJ267" s="109">
        <v>870</v>
      </c>
      <c r="AK267" s="110">
        <v>3.5999999999999997E-2</v>
      </c>
    </row>
    <row r="268" spans="1:37" ht="15" hidden="1" customHeight="1" x14ac:dyDescent="0.45">
      <c r="A268" s="28" t="s">
        <v>1102</v>
      </c>
      <c r="B268" s="108" t="s">
        <v>1103</v>
      </c>
      <c r="C268" s="109">
        <v>421</v>
      </c>
      <c r="D268" s="109">
        <v>445</v>
      </c>
      <c r="E268" s="109">
        <v>474</v>
      </c>
      <c r="F268" s="109">
        <v>512</v>
      </c>
      <c r="G268" s="109">
        <v>535</v>
      </c>
      <c r="H268" s="109">
        <v>553</v>
      </c>
      <c r="I268" s="109">
        <v>569</v>
      </c>
      <c r="J268" s="109">
        <v>581</v>
      </c>
      <c r="K268" s="109">
        <v>593</v>
      </c>
      <c r="L268" s="109">
        <v>602</v>
      </c>
      <c r="M268" s="109">
        <v>612</v>
      </c>
      <c r="N268" s="109">
        <v>627</v>
      </c>
      <c r="O268" s="109">
        <v>642</v>
      </c>
      <c r="P268" s="109">
        <v>659</v>
      </c>
      <c r="Q268" s="109">
        <v>675</v>
      </c>
      <c r="R268" s="109">
        <v>692</v>
      </c>
      <c r="S268" s="109">
        <v>709</v>
      </c>
      <c r="T268" s="109">
        <v>729</v>
      </c>
      <c r="U268" s="109">
        <v>746</v>
      </c>
      <c r="V268" s="109">
        <v>765</v>
      </c>
      <c r="W268" s="109">
        <v>784</v>
      </c>
      <c r="X268" s="109">
        <v>804</v>
      </c>
      <c r="Y268" s="109">
        <v>825</v>
      </c>
      <c r="Z268" s="109">
        <v>847</v>
      </c>
      <c r="AA268" s="109">
        <v>870</v>
      </c>
      <c r="AB268" s="109">
        <v>890</v>
      </c>
      <c r="AC268" s="109">
        <v>919</v>
      </c>
      <c r="AD268" s="109">
        <v>941</v>
      </c>
      <c r="AE268" s="109">
        <v>972</v>
      </c>
      <c r="AF268" s="109">
        <v>994</v>
      </c>
      <c r="AG268" s="109">
        <v>1021</v>
      </c>
      <c r="AH268" s="109">
        <v>1046</v>
      </c>
      <c r="AI268" s="109">
        <v>1074</v>
      </c>
      <c r="AJ268" s="109">
        <v>1106</v>
      </c>
      <c r="AK268" s="110">
        <v>2.9000000000000001E-2</v>
      </c>
    </row>
    <row r="269" spans="1:37" ht="15" hidden="1" customHeight="1" x14ac:dyDescent="0.35">
      <c r="B269" s="107" t="s">
        <v>615</v>
      </c>
    </row>
    <row r="270" spans="1:37" ht="15" hidden="1" customHeight="1" x14ac:dyDescent="0.45">
      <c r="A270" s="28" t="s">
        <v>1104</v>
      </c>
      <c r="B270" s="108" t="s">
        <v>1083</v>
      </c>
      <c r="C270" s="121">
        <v>49.1</v>
      </c>
      <c r="D270" s="121">
        <v>49</v>
      </c>
      <c r="E270" s="121">
        <v>64.3</v>
      </c>
      <c r="F270" s="121">
        <v>85</v>
      </c>
      <c r="G270" s="121">
        <v>67.400000000000006</v>
      </c>
      <c r="H270" s="121">
        <v>54.2</v>
      </c>
      <c r="I270" s="121">
        <v>51</v>
      </c>
      <c r="J270" s="121">
        <v>49.1</v>
      </c>
      <c r="K270" s="121">
        <v>47.8</v>
      </c>
      <c r="L270" s="121">
        <v>48.5</v>
      </c>
      <c r="M270" s="121">
        <v>48.3</v>
      </c>
      <c r="N270" s="121">
        <v>48.5</v>
      </c>
      <c r="O270" s="121">
        <v>48.2</v>
      </c>
      <c r="P270" s="121">
        <v>49.6</v>
      </c>
      <c r="Q270" s="121">
        <v>49.4</v>
      </c>
      <c r="R270" s="121">
        <v>49.3</v>
      </c>
      <c r="S270" s="121">
        <v>49.3</v>
      </c>
      <c r="T270" s="121">
        <v>49.4</v>
      </c>
      <c r="U270" s="121">
        <v>51.8</v>
      </c>
      <c r="V270" s="121">
        <v>51.6</v>
      </c>
      <c r="W270" s="121">
        <v>52.3</v>
      </c>
      <c r="X270" s="121">
        <v>52.2</v>
      </c>
      <c r="Y270" s="121">
        <v>52.1</v>
      </c>
      <c r="Z270" s="121">
        <v>52.2</v>
      </c>
      <c r="AA270" s="121">
        <v>52.2</v>
      </c>
      <c r="AB270" s="121">
        <v>52.2</v>
      </c>
      <c r="AC270" s="121">
        <v>51.3</v>
      </c>
      <c r="AD270" s="121">
        <v>52.9</v>
      </c>
      <c r="AE270" s="121">
        <v>53.2</v>
      </c>
      <c r="AF270" s="121">
        <v>54.2</v>
      </c>
      <c r="AG270" s="121">
        <v>54.7</v>
      </c>
      <c r="AH270" s="121">
        <v>55.3</v>
      </c>
      <c r="AI270" s="121">
        <v>55.7</v>
      </c>
      <c r="AJ270" s="121">
        <v>56.2</v>
      </c>
      <c r="AK270" s="110">
        <v>4.0000000000000001E-3</v>
      </c>
    </row>
    <row r="271" spans="1:37" ht="15" hidden="1" customHeight="1" x14ac:dyDescent="0.45">
      <c r="A271" s="28" t="s">
        <v>1105</v>
      </c>
      <c r="B271" s="108" t="s">
        <v>1085</v>
      </c>
      <c r="C271" s="121">
        <v>116.1</v>
      </c>
      <c r="D271" s="121">
        <v>107.7</v>
      </c>
      <c r="E271" s="121">
        <v>112.2</v>
      </c>
      <c r="F271" s="121">
        <v>60.2</v>
      </c>
      <c r="G271" s="121">
        <v>72.7</v>
      </c>
      <c r="H271" s="121">
        <v>97.1</v>
      </c>
      <c r="I271" s="121">
        <v>101.8</v>
      </c>
      <c r="J271" s="121">
        <v>104.2</v>
      </c>
      <c r="K271" s="121">
        <v>106.3</v>
      </c>
      <c r="L271" s="121">
        <v>104.5</v>
      </c>
      <c r="M271" s="121">
        <v>102.9</v>
      </c>
      <c r="N271" s="121">
        <v>102</v>
      </c>
      <c r="O271" s="121">
        <v>102.5</v>
      </c>
      <c r="P271" s="121">
        <v>99.1</v>
      </c>
      <c r="Q271" s="121">
        <v>98.6</v>
      </c>
      <c r="R271" s="121">
        <v>98.3</v>
      </c>
      <c r="S271" s="121">
        <v>98.1</v>
      </c>
      <c r="T271" s="121">
        <v>97.5</v>
      </c>
      <c r="U271" s="121">
        <v>91.2</v>
      </c>
      <c r="V271" s="121">
        <v>90.8</v>
      </c>
      <c r="W271" s="121">
        <v>89.2</v>
      </c>
      <c r="X271" s="121">
        <v>88.8</v>
      </c>
      <c r="Y271" s="121">
        <v>88.4</v>
      </c>
      <c r="Z271" s="121">
        <v>88</v>
      </c>
      <c r="AA271" s="121">
        <v>87.5</v>
      </c>
      <c r="AB271" s="121">
        <v>86.6</v>
      </c>
      <c r="AC271" s="121">
        <v>89.3</v>
      </c>
      <c r="AD271" s="121">
        <v>86.4</v>
      </c>
      <c r="AE271" s="121">
        <v>86.3</v>
      </c>
      <c r="AF271" s="121">
        <v>84.8</v>
      </c>
      <c r="AG271" s="121">
        <v>84.7</v>
      </c>
      <c r="AH271" s="121">
        <v>84.6</v>
      </c>
      <c r="AI271" s="121">
        <v>84.9</v>
      </c>
      <c r="AJ271" s="121">
        <v>84.8</v>
      </c>
      <c r="AK271" s="110">
        <v>-7.0000000000000001E-3</v>
      </c>
    </row>
    <row r="272" spans="1:37" ht="15" hidden="1" customHeight="1" x14ac:dyDescent="0.45">
      <c r="A272" s="28" t="s">
        <v>1106</v>
      </c>
      <c r="B272" s="108" t="s">
        <v>1087</v>
      </c>
      <c r="C272" s="121">
        <v>0</v>
      </c>
      <c r="D272" s="121">
        <v>0</v>
      </c>
      <c r="E272" s="121">
        <v>0</v>
      </c>
      <c r="F272" s="121">
        <v>0</v>
      </c>
      <c r="G272" s="121">
        <v>0</v>
      </c>
      <c r="H272" s="121">
        <v>0</v>
      </c>
      <c r="I272" s="121">
        <v>0</v>
      </c>
      <c r="J272" s="121">
        <v>0</v>
      </c>
      <c r="K272" s="121">
        <v>0</v>
      </c>
      <c r="L272" s="121">
        <v>0</v>
      </c>
      <c r="M272" s="121">
        <v>0</v>
      </c>
      <c r="N272" s="121">
        <v>0</v>
      </c>
      <c r="O272" s="121">
        <v>0</v>
      </c>
      <c r="P272" s="121">
        <v>0</v>
      </c>
      <c r="Q272" s="121">
        <v>0</v>
      </c>
      <c r="R272" s="121">
        <v>0</v>
      </c>
      <c r="S272" s="121">
        <v>0</v>
      </c>
      <c r="T272" s="121">
        <v>0</v>
      </c>
      <c r="U272" s="121">
        <v>0</v>
      </c>
      <c r="V272" s="121">
        <v>0</v>
      </c>
      <c r="W272" s="121">
        <v>0</v>
      </c>
      <c r="X272" s="121">
        <v>0</v>
      </c>
      <c r="Y272" s="121">
        <v>0</v>
      </c>
      <c r="Z272" s="121">
        <v>0</v>
      </c>
      <c r="AA272" s="121">
        <v>0</v>
      </c>
      <c r="AB272" s="121">
        <v>0</v>
      </c>
      <c r="AC272" s="121">
        <v>0</v>
      </c>
      <c r="AD272" s="121">
        <v>0</v>
      </c>
      <c r="AE272" s="121">
        <v>0</v>
      </c>
      <c r="AF272" s="121">
        <v>0</v>
      </c>
      <c r="AG272" s="121">
        <v>0</v>
      </c>
      <c r="AH272" s="121">
        <v>0</v>
      </c>
      <c r="AI272" s="121">
        <v>0</v>
      </c>
      <c r="AJ272" s="121">
        <v>0</v>
      </c>
      <c r="AK272" s="116" t="s">
        <v>779</v>
      </c>
    </row>
    <row r="273" spans="1:37" ht="15" hidden="1" customHeight="1" x14ac:dyDescent="0.45">
      <c r="A273" s="28" t="s">
        <v>1107</v>
      </c>
      <c r="B273" s="108" t="s">
        <v>1089</v>
      </c>
      <c r="C273" s="121">
        <v>0</v>
      </c>
      <c r="D273" s="121">
        <v>1.2</v>
      </c>
      <c r="E273" s="121">
        <v>2.4</v>
      </c>
      <c r="F273" s="121">
        <v>3</v>
      </c>
      <c r="G273" s="121">
        <v>8.6999999999999993</v>
      </c>
      <c r="H273" s="121">
        <v>7.2</v>
      </c>
      <c r="I273" s="121">
        <v>7.7</v>
      </c>
      <c r="J273" s="121">
        <v>8.1999999999999993</v>
      </c>
      <c r="K273" s="121">
        <v>8.3000000000000007</v>
      </c>
      <c r="L273" s="121">
        <v>8.9</v>
      </c>
      <c r="M273" s="121">
        <v>10.1</v>
      </c>
      <c r="N273" s="121">
        <v>10.5</v>
      </c>
      <c r="O273" s="121">
        <v>10.5</v>
      </c>
      <c r="P273" s="121">
        <v>11.3</v>
      </c>
      <c r="Q273" s="121">
        <v>11.9</v>
      </c>
      <c r="R273" s="121">
        <v>12.3</v>
      </c>
      <c r="S273" s="121">
        <v>12.5</v>
      </c>
      <c r="T273" s="121">
        <v>12.8</v>
      </c>
      <c r="U273" s="121">
        <v>14.3</v>
      </c>
      <c r="V273" s="121">
        <v>14.8</v>
      </c>
      <c r="W273" s="121">
        <v>15.2</v>
      </c>
      <c r="X273" s="121">
        <v>15.6</v>
      </c>
      <c r="Y273" s="121">
        <v>16.100000000000001</v>
      </c>
      <c r="Z273" s="121">
        <v>16.3</v>
      </c>
      <c r="AA273" s="121">
        <v>16.600000000000001</v>
      </c>
      <c r="AB273" s="121">
        <v>17.3</v>
      </c>
      <c r="AC273" s="121">
        <v>16.600000000000001</v>
      </c>
      <c r="AD273" s="121">
        <v>16.899999999999999</v>
      </c>
      <c r="AE273" s="121">
        <v>16.7</v>
      </c>
      <c r="AF273" s="121">
        <v>16.7</v>
      </c>
      <c r="AG273" s="121">
        <v>16.5</v>
      </c>
      <c r="AH273" s="121">
        <v>16</v>
      </c>
      <c r="AI273" s="121">
        <v>15.4</v>
      </c>
      <c r="AJ273" s="121">
        <v>15.1</v>
      </c>
      <c r="AK273" s="110">
        <v>8.2000000000000003E-2</v>
      </c>
    </row>
    <row r="275" spans="1:37" ht="15" customHeight="1" x14ac:dyDescent="0.35">
      <c r="B275" s="120" t="s">
        <v>1108</v>
      </c>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90"/>
      <c r="AJ275" s="90"/>
      <c r="AK275" s="90"/>
    </row>
    <row r="276" spans="1:37" ht="15" customHeight="1" x14ac:dyDescent="0.35">
      <c r="B276" s="125" t="s">
        <v>253</v>
      </c>
    </row>
    <row r="277" spans="1:37" ht="15" customHeight="1" x14ac:dyDescent="0.35">
      <c r="B277" s="125" t="s">
        <v>1109</v>
      </c>
    </row>
    <row r="278" spans="1:37" ht="15" customHeight="1" x14ac:dyDescent="0.35">
      <c r="B278" s="125" t="s">
        <v>1110</v>
      </c>
    </row>
    <row r="279" spans="1:37" ht="15" customHeight="1" x14ac:dyDescent="0.35">
      <c r="B279" s="125" t="s">
        <v>1111</v>
      </c>
    </row>
    <row r="280" spans="1:37" ht="15" customHeight="1" x14ac:dyDescent="0.35">
      <c r="B280" s="125" t="s">
        <v>1112</v>
      </c>
    </row>
    <row r="281" spans="1:37" ht="15" customHeight="1" x14ac:dyDescent="0.35">
      <c r="B281" s="125" t="s">
        <v>1113</v>
      </c>
    </row>
    <row r="282" spans="1:37" ht="15" customHeight="1" x14ac:dyDescent="0.35">
      <c r="B282" s="125" t="s">
        <v>1114</v>
      </c>
    </row>
    <row r="283" spans="1:37" ht="15" customHeight="1" x14ac:dyDescent="0.35">
      <c r="B283" s="125" t="s">
        <v>1115</v>
      </c>
    </row>
    <row r="284" spans="1:37" ht="15" customHeight="1" x14ac:dyDescent="0.35">
      <c r="B284" s="125" t="s">
        <v>1116</v>
      </c>
    </row>
    <row r="285" spans="1:37" ht="15" customHeight="1" x14ac:dyDescent="0.35">
      <c r="B285" s="125" t="s">
        <v>1117</v>
      </c>
    </row>
    <row r="286" spans="1:37" ht="15" customHeight="1" x14ac:dyDescent="0.35">
      <c r="B286" s="125" t="s">
        <v>268</v>
      </c>
    </row>
    <row r="287" spans="1:37" ht="15.75" customHeight="1" x14ac:dyDescent="0.35"/>
    <row r="288" spans="1:37" ht="15.75" customHeight="1" x14ac:dyDescent="0.45">
      <c r="C288" s="8" t="s">
        <v>1118</v>
      </c>
    </row>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spans="2:36" ht="15.75" customHeight="1" x14ac:dyDescent="0.35"/>
    <row r="322" spans="2:36" ht="15.75" customHeight="1" x14ac:dyDescent="0.35"/>
    <row r="323" spans="2:36" ht="15.75" customHeight="1" x14ac:dyDescent="0.45">
      <c r="B323" s="8" t="s">
        <v>901</v>
      </c>
    </row>
    <row r="324" spans="2:36" ht="15.75" customHeight="1" x14ac:dyDescent="0.45">
      <c r="B324" s="8" t="s">
        <v>854</v>
      </c>
    </row>
    <row r="325" spans="2:36" ht="15.75" customHeight="1" x14ac:dyDescent="0.45">
      <c r="B325" s="8" t="s">
        <v>856</v>
      </c>
      <c r="C325" s="8">
        <v>12.463241780000001</v>
      </c>
      <c r="D325" s="8">
        <v>12.686911050000001</v>
      </c>
      <c r="E325" s="8">
        <v>12.874644999999999</v>
      </c>
      <c r="F325" s="8">
        <v>12.971341519999999</v>
      </c>
      <c r="G325" s="8">
        <v>13.069751569999999</v>
      </c>
      <c r="H325" s="8">
        <v>13.08069845</v>
      </c>
      <c r="I325" s="8">
        <v>13.10003144</v>
      </c>
      <c r="J325" s="8">
        <v>13.11825518</v>
      </c>
      <c r="K325" s="8">
        <v>13.1166392</v>
      </c>
      <c r="L325" s="8">
        <v>13.094822199999999</v>
      </c>
      <c r="M325" s="8">
        <v>13.03526237</v>
      </c>
      <c r="N325" s="8">
        <v>13.046445950000001</v>
      </c>
      <c r="O325" s="8">
        <v>13.04158988</v>
      </c>
      <c r="P325" s="8">
        <v>13.062518069999999</v>
      </c>
      <c r="Q325" s="8">
        <v>13.13219556</v>
      </c>
      <c r="R325" s="8">
        <v>13.18553174</v>
      </c>
      <c r="S325" s="8">
        <v>13.25949804</v>
      </c>
      <c r="T325" s="8">
        <v>13.33641806</v>
      </c>
      <c r="U325" s="8">
        <v>13.43147871</v>
      </c>
      <c r="V325" s="8">
        <v>13.51628981</v>
      </c>
      <c r="W325" s="8">
        <v>13.60103318</v>
      </c>
      <c r="X325" s="8">
        <v>13.67377731</v>
      </c>
      <c r="Y325" s="8">
        <v>13.7026526</v>
      </c>
      <c r="Z325" s="8">
        <v>13.760404019999999</v>
      </c>
      <c r="AA325" s="8">
        <v>13.766520140000001</v>
      </c>
      <c r="AB325" s="8">
        <v>13.768486599999999</v>
      </c>
      <c r="AC325" s="8">
        <v>13.75926136</v>
      </c>
      <c r="AD325" s="8">
        <v>13.749147300000001</v>
      </c>
      <c r="AE325" s="8">
        <v>13.74552785</v>
      </c>
      <c r="AF325" s="8">
        <v>13.755463069999999</v>
      </c>
      <c r="AG325" s="8">
        <v>13.77482947</v>
      </c>
      <c r="AH325" s="8">
        <v>13.78813031</v>
      </c>
      <c r="AI325" s="8">
        <v>13.81296699</v>
      </c>
      <c r="AJ325" s="8">
        <v>13.84140418</v>
      </c>
    </row>
    <row r="326" spans="2:36" ht="15.75" customHeight="1" x14ac:dyDescent="0.45">
      <c r="B326" s="8" t="s">
        <v>858</v>
      </c>
      <c r="C326" s="8">
        <v>4.7252979039999996</v>
      </c>
      <c r="D326" s="8">
        <v>4.7754296829999996</v>
      </c>
      <c r="E326" s="8">
        <v>4.8216683329999999</v>
      </c>
      <c r="F326" s="8">
        <v>4.8532629180000004</v>
      </c>
      <c r="G326" s="8">
        <v>4.8996379589999997</v>
      </c>
      <c r="H326" s="8">
        <v>4.9241928250000004</v>
      </c>
      <c r="I326" s="8">
        <v>4.9581797630000004</v>
      </c>
      <c r="J326" s="8">
        <v>4.9963922839999997</v>
      </c>
      <c r="K326" s="8">
        <v>5.0352420670000004</v>
      </c>
      <c r="L326" s="8">
        <v>5.076987323</v>
      </c>
      <c r="M326" s="8">
        <v>5.1045189410000003</v>
      </c>
      <c r="N326" s="8">
        <v>5.148650215</v>
      </c>
      <c r="O326" s="8">
        <v>5.195236177</v>
      </c>
      <c r="P326" s="8">
        <v>5.2452257050000002</v>
      </c>
      <c r="Q326" s="8">
        <v>5.314036486</v>
      </c>
      <c r="R326" s="8">
        <v>5.3863867799999996</v>
      </c>
      <c r="S326" s="8">
        <v>5.4857267680000001</v>
      </c>
      <c r="T326" s="8">
        <v>5.5845956609999998</v>
      </c>
      <c r="U326" s="8">
        <v>5.6988669099999996</v>
      </c>
      <c r="V326" s="8">
        <v>5.827820139</v>
      </c>
      <c r="W326" s="8">
        <v>5.9592425000000002</v>
      </c>
      <c r="X326" s="8">
        <v>6.0908391679999996</v>
      </c>
      <c r="Y326" s="8">
        <v>6.2013581780000004</v>
      </c>
      <c r="Z326" s="8">
        <v>6.3345785179999998</v>
      </c>
      <c r="AA326" s="8">
        <v>6.4403078499999999</v>
      </c>
      <c r="AB326" s="8">
        <v>6.5442730930000002</v>
      </c>
      <c r="AC326" s="8">
        <v>6.6440981160000003</v>
      </c>
      <c r="AD326" s="8">
        <v>6.7451489139999996</v>
      </c>
      <c r="AE326" s="8">
        <v>6.8524906110000003</v>
      </c>
      <c r="AF326" s="8">
        <v>6.9657041169999996</v>
      </c>
      <c r="AG326" s="8">
        <v>7.0862658510000003</v>
      </c>
      <c r="AH326" s="8">
        <v>7.2046940140000002</v>
      </c>
      <c r="AI326" s="8">
        <v>7.3271557830000003</v>
      </c>
      <c r="AJ326" s="8">
        <v>7.4518093729999997</v>
      </c>
    </row>
    <row r="327" spans="2:36" ht="15.75" customHeight="1" x14ac:dyDescent="0.45">
      <c r="B327" s="8" t="s">
        <v>860</v>
      </c>
      <c r="C327" s="8">
        <v>5.5337911899999996E-4</v>
      </c>
      <c r="D327" s="8">
        <v>2.030418314E-3</v>
      </c>
      <c r="E327" s="8">
        <v>3.5700589660000001E-3</v>
      </c>
      <c r="F327" s="8">
        <v>5.0549714420000001E-3</v>
      </c>
      <c r="G327" s="8">
        <v>6.4694683780000001E-3</v>
      </c>
      <c r="H327" s="8">
        <v>7.778060816E-3</v>
      </c>
      <c r="I327" s="8">
        <v>9.0824502250000001E-3</v>
      </c>
      <c r="J327" s="8">
        <v>1.037810799E-2</v>
      </c>
      <c r="K327" s="8">
        <v>1.165206983E-2</v>
      </c>
      <c r="L327" s="8">
        <v>1.290554931E-2</v>
      </c>
      <c r="M327" s="8">
        <v>1.4111137940000001E-2</v>
      </c>
      <c r="N327" s="8">
        <v>1.5404457389999999E-2</v>
      </c>
      <c r="O327" s="8">
        <v>1.6682681469999999E-2</v>
      </c>
      <c r="P327" s="8">
        <v>1.7988787610000001E-2</v>
      </c>
      <c r="Q327" s="8">
        <v>1.9338433580000002E-2</v>
      </c>
      <c r="R327" s="8">
        <v>2.076654596E-2</v>
      </c>
      <c r="S327" s="8">
        <v>2.2201673259999999E-2</v>
      </c>
      <c r="T327" s="8">
        <v>2.365023841E-2</v>
      </c>
      <c r="U327" s="8">
        <v>2.5243304889999998E-2</v>
      </c>
      <c r="V327" s="8">
        <v>2.689622014E-2</v>
      </c>
      <c r="W327" s="8">
        <v>2.860398196E-2</v>
      </c>
      <c r="X327" s="8">
        <v>3.0364222449999999E-2</v>
      </c>
      <c r="Y327" s="8">
        <v>3.2073109029999998E-2</v>
      </c>
      <c r="Z327" s="8">
        <v>3.3832964739999999E-2</v>
      </c>
      <c r="AA327" s="8">
        <v>3.5553276449999997E-2</v>
      </c>
      <c r="AB327" s="8">
        <v>3.723709284E-2</v>
      </c>
      <c r="AC327" s="8">
        <v>3.8871183259999997E-2</v>
      </c>
      <c r="AD327" s="8">
        <v>4.0576784370000001E-2</v>
      </c>
      <c r="AE327" s="8">
        <v>4.2401076660000002E-2</v>
      </c>
      <c r="AF327" s="8">
        <v>4.4308719160000003E-2</v>
      </c>
      <c r="AG327" s="8">
        <v>4.6304743670000002E-2</v>
      </c>
      <c r="AH327" s="8">
        <v>4.8443404789999998E-2</v>
      </c>
      <c r="AI327" s="8">
        <v>5.0712152619999999E-2</v>
      </c>
      <c r="AJ327" s="8">
        <v>5.3196616490000001E-2</v>
      </c>
    </row>
    <row r="328" spans="2:36" ht="15.75" customHeight="1" x14ac:dyDescent="0.45">
      <c r="B328" s="8" t="s">
        <v>862</v>
      </c>
      <c r="C328" s="8">
        <v>6.1032720549999998E-5</v>
      </c>
      <c r="D328" s="8">
        <v>9.5148294600000004E-4</v>
      </c>
      <c r="E328" s="8">
        <v>1.945055382E-3</v>
      </c>
      <c r="F328" s="8">
        <v>2.881798127E-3</v>
      </c>
      <c r="G328" s="8">
        <v>3.7662397970000001E-3</v>
      </c>
      <c r="H328" s="8">
        <v>4.5813906809999997E-3</v>
      </c>
      <c r="I328" s="8">
        <v>5.3902666199999996E-3</v>
      </c>
      <c r="J328" s="8">
        <v>6.2098869229999997E-3</v>
      </c>
      <c r="K328" s="8">
        <v>7.0369661230000003E-3</v>
      </c>
      <c r="L328" s="8">
        <v>7.8786375299999996E-3</v>
      </c>
      <c r="M328" s="8">
        <v>8.7251927389999998E-3</v>
      </c>
      <c r="N328" s="8">
        <v>9.6702231469999993E-3</v>
      </c>
      <c r="O328" s="8">
        <v>1.063937658E-2</v>
      </c>
      <c r="P328" s="8">
        <v>1.168758839E-2</v>
      </c>
      <c r="Q328" s="8">
        <v>1.2835725750000001E-2</v>
      </c>
      <c r="R328" s="8">
        <v>1.4089974789999999E-2</v>
      </c>
      <c r="S328" s="8">
        <v>1.550426454E-2</v>
      </c>
      <c r="T328" s="8">
        <v>1.7079778930000001E-2</v>
      </c>
      <c r="U328" s="8">
        <v>1.884123297E-2</v>
      </c>
      <c r="V328" s="8">
        <v>2.0807214710000001E-2</v>
      </c>
      <c r="W328" s="8">
        <v>2.300190635E-2</v>
      </c>
      <c r="X328" s="8">
        <v>2.545819216E-2</v>
      </c>
      <c r="Y328" s="8">
        <v>2.813179235E-2</v>
      </c>
      <c r="Z328" s="8">
        <v>3.1150780900000001E-2</v>
      </c>
      <c r="AA328" s="8">
        <v>3.4470641230000001E-2</v>
      </c>
      <c r="AB328" s="8">
        <v>3.8119166609999998E-2</v>
      </c>
      <c r="AC328" s="8">
        <v>4.2117579369999998E-2</v>
      </c>
      <c r="AD328" s="8">
        <v>4.6644626660000001E-2</v>
      </c>
      <c r="AE328" s="8">
        <v>5.1800026819999997E-2</v>
      </c>
      <c r="AF328" s="8">
        <v>5.7586828540000003E-2</v>
      </c>
      <c r="AG328" s="8">
        <v>6.4060351949999997E-2</v>
      </c>
      <c r="AH328" s="8">
        <v>7.1355952360000002E-2</v>
      </c>
      <c r="AI328" s="8">
        <v>7.9495621690000004E-2</v>
      </c>
      <c r="AJ328" s="8">
        <v>8.8605776390000002E-2</v>
      </c>
    </row>
    <row r="329" spans="2:36" ht="15.75" customHeight="1" x14ac:dyDescent="0.45">
      <c r="B329" s="8" t="s">
        <v>864</v>
      </c>
      <c r="C329" s="8">
        <v>1.1376738559999999</v>
      </c>
      <c r="D329" s="8">
        <v>1.279280956</v>
      </c>
      <c r="E329" s="8">
        <v>1.412743592</v>
      </c>
      <c r="F329" s="8">
        <v>1.5326796659999999</v>
      </c>
      <c r="G329" s="8">
        <v>1.6458438310000001</v>
      </c>
      <c r="H329" s="8">
        <v>1.7444151080000001</v>
      </c>
      <c r="I329" s="8">
        <v>1.840552832</v>
      </c>
      <c r="J329" s="8">
        <v>1.933749352</v>
      </c>
      <c r="K329" s="8">
        <v>2.0253682560000001</v>
      </c>
      <c r="L329" s="8">
        <v>2.1165378210000001</v>
      </c>
      <c r="M329" s="8">
        <v>2.2030102939999998</v>
      </c>
      <c r="N329" s="8">
        <v>2.3021723039999999</v>
      </c>
      <c r="O329" s="8">
        <v>2.4001984599999999</v>
      </c>
      <c r="P329" s="8">
        <v>2.503957282</v>
      </c>
      <c r="Q329" s="8">
        <v>2.611357258</v>
      </c>
      <c r="R329" s="8">
        <v>2.722687423</v>
      </c>
      <c r="S329" s="8">
        <v>2.841333492</v>
      </c>
      <c r="T329" s="8">
        <v>2.9569933100000001</v>
      </c>
      <c r="U329" s="8">
        <v>3.0756874769999998</v>
      </c>
      <c r="V329" s="8">
        <v>3.1992718099999999</v>
      </c>
      <c r="W329" s="8">
        <v>3.3294541889999998</v>
      </c>
      <c r="X329" s="8">
        <v>3.462532011</v>
      </c>
      <c r="Y329" s="8">
        <v>3.6037888680000001</v>
      </c>
      <c r="Z329" s="8">
        <v>3.7601644360000002</v>
      </c>
      <c r="AA329" s="8">
        <v>3.9208452679999999</v>
      </c>
      <c r="AB329" s="8">
        <v>4.0870516920000002</v>
      </c>
      <c r="AC329" s="8">
        <v>4.2563631769999999</v>
      </c>
      <c r="AD329" s="8">
        <v>4.4355891060000001</v>
      </c>
      <c r="AE329" s="8">
        <v>4.6305574509999996</v>
      </c>
      <c r="AF329" s="8">
        <v>4.8309175130000002</v>
      </c>
      <c r="AG329" s="8">
        <v>5.0454256820000003</v>
      </c>
      <c r="AH329" s="8">
        <v>5.260692616</v>
      </c>
      <c r="AI329" s="8">
        <v>5.4907815319999997</v>
      </c>
      <c r="AJ329" s="8">
        <v>5.7274124930000001</v>
      </c>
    </row>
    <row r="330" spans="2:36" ht="15.75" customHeight="1" x14ac:dyDescent="0.45">
      <c r="B330" s="8" t="s">
        <v>866</v>
      </c>
      <c r="C330" s="8">
        <v>2.381519251E-4</v>
      </c>
      <c r="D330" s="8">
        <v>4.4407075959999997E-3</v>
      </c>
      <c r="E330" s="8">
        <v>8.8985528960000004E-3</v>
      </c>
      <c r="F330" s="8">
        <v>1.361902833E-2</v>
      </c>
      <c r="G330" s="8">
        <v>1.8543202679999999E-2</v>
      </c>
      <c r="H330" s="8">
        <v>2.3424103599999999E-2</v>
      </c>
      <c r="I330" s="8">
        <v>2.8408955489999999E-2</v>
      </c>
      <c r="J330" s="8">
        <v>3.3436903230000002E-2</v>
      </c>
      <c r="K330" s="8">
        <v>3.8448660420000003E-2</v>
      </c>
      <c r="L330" s="8">
        <v>4.3439491269999998E-2</v>
      </c>
      <c r="M330" s="8">
        <v>4.8318557060000003E-2</v>
      </c>
      <c r="N330" s="8">
        <v>5.3444802399999998E-2</v>
      </c>
      <c r="O330" s="8">
        <v>5.8502881719999997E-2</v>
      </c>
      <c r="P330" s="8">
        <v>6.3667398309999998E-2</v>
      </c>
      <c r="Q330" s="8">
        <v>6.8993287550000004E-2</v>
      </c>
      <c r="R330" s="8">
        <v>7.4458527920000003E-2</v>
      </c>
      <c r="S330" s="8">
        <v>8.0208834320000005E-2</v>
      </c>
      <c r="T330" s="8">
        <v>8.6173643199999997E-2</v>
      </c>
      <c r="U330" s="8">
        <v>9.2439205460000007E-2</v>
      </c>
      <c r="V330" s="8">
        <v>9.9031834429999993E-2</v>
      </c>
      <c r="W330" s="8">
        <v>0.10584322810000001</v>
      </c>
      <c r="X330" s="8">
        <v>0.1128529633</v>
      </c>
      <c r="Y330" s="8">
        <v>0.1198907878</v>
      </c>
      <c r="Z330" s="8">
        <v>0.12730904570000001</v>
      </c>
      <c r="AA330" s="8">
        <v>0.13454965150000001</v>
      </c>
      <c r="AB330" s="8">
        <v>0.14166061460000001</v>
      </c>
      <c r="AC330" s="8">
        <v>0.148598484</v>
      </c>
      <c r="AD330" s="8">
        <v>0.155814434</v>
      </c>
      <c r="AE330" s="8">
        <v>0.1635035209</v>
      </c>
      <c r="AF330" s="8">
        <v>0.17147459540000001</v>
      </c>
      <c r="AG330" s="8">
        <v>0.17976631379999999</v>
      </c>
      <c r="AH330" s="8">
        <v>0.18865367829999999</v>
      </c>
      <c r="AI330" s="8">
        <v>0.19805017180000001</v>
      </c>
      <c r="AJ330" s="8">
        <v>0.20810751760000001</v>
      </c>
    </row>
    <row r="331" spans="2:36" ht="15.75" customHeight="1" x14ac:dyDescent="0.45">
      <c r="B331" s="8" t="s">
        <v>868</v>
      </c>
      <c r="C331" s="8">
        <v>0</v>
      </c>
      <c r="D331" s="8">
        <v>0</v>
      </c>
      <c r="E331" s="8">
        <v>0</v>
      </c>
      <c r="F331" s="8">
        <v>1.0776034219999999E-3</v>
      </c>
      <c r="G331" s="8">
        <v>2.1761035960000002E-3</v>
      </c>
      <c r="H331" s="8">
        <v>3.302456238E-3</v>
      </c>
      <c r="I331" s="8">
        <v>4.4704247889999996E-3</v>
      </c>
      <c r="J331" s="8">
        <v>5.658550121E-3</v>
      </c>
      <c r="K331" s="8">
        <v>6.8441299570000001E-3</v>
      </c>
      <c r="L331" s="8">
        <v>8.0143776160000006E-3</v>
      </c>
      <c r="M331" s="8">
        <v>9.1392503179999994E-3</v>
      </c>
      <c r="N331" s="8">
        <v>1.028940039E-2</v>
      </c>
      <c r="O331" s="8">
        <v>1.1389262109999999E-2</v>
      </c>
      <c r="P331" s="8">
        <v>1.2477077119999999E-2</v>
      </c>
      <c r="Q331" s="8">
        <v>1.3578389180000001E-2</v>
      </c>
      <c r="R331" s="8">
        <v>1.468609458E-2</v>
      </c>
      <c r="S331" s="8">
        <v>1.5832248810000001E-2</v>
      </c>
      <c r="T331" s="8">
        <v>1.7003591629999999E-2</v>
      </c>
      <c r="U331" s="8">
        <v>1.8219095849999999E-2</v>
      </c>
      <c r="V331" s="8">
        <v>1.9488765870000001E-2</v>
      </c>
      <c r="W331" s="8">
        <v>2.0818077470000002E-2</v>
      </c>
      <c r="X331" s="8">
        <v>2.2211944040000001E-2</v>
      </c>
      <c r="Y331" s="8">
        <v>2.36110496E-2</v>
      </c>
      <c r="Z331" s="8">
        <v>2.5080393110000002E-2</v>
      </c>
      <c r="AA331" s="8">
        <v>2.6549795809999999E-2</v>
      </c>
      <c r="AB331" s="8">
        <v>2.8019583300000001E-2</v>
      </c>
      <c r="AC331" s="8">
        <v>2.942295109E-2</v>
      </c>
      <c r="AD331" s="8">
        <v>3.0856687250000001E-2</v>
      </c>
      <c r="AE331" s="8">
        <v>3.2364301999999998E-2</v>
      </c>
      <c r="AF331" s="8">
        <v>3.391371026E-2</v>
      </c>
      <c r="AG331" s="8">
        <v>3.5516573939999997E-2</v>
      </c>
      <c r="AH331" s="8">
        <v>3.7219955139999997E-2</v>
      </c>
      <c r="AI331" s="8">
        <v>3.9011481559999998E-2</v>
      </c>
      <c r="AJ331" s="8">
        <v>4.0901986360000003E-2</v>
      </c>
    </row>
    <row r="332" spans="2:36" ht="15.75" customHeight="1" x14ac:dyDescent="0.45">
      <c r="B332" s="8" t="s">
        <v>870</v>
      </c>
      <c r="C332" s="8">
        <v>0</v>
      </c>
      <c r="D332" s="8">
        <v>0</v>
      </c>
      <c r="E332" s="8">
        <v>0</v>
      </c>
      <c r="F332" s="8">
        <v>1.108534166E-3</v>
      </c>
      <c r="G332" s="8">
        <v>2.2384682619999998E-3</v>
      </c>
      <c r="H332" s="8">
        <v>3.406052029E-3</v>
      </c>
      <c r="I332" s="8">
        <v>4.6267656379999998E-3</v>
      </c>
      <c r="J332" s="8">
        <v>5.8798603309999998E-3</v>
      </c>
      <c r="K332" s="8">
        <v>7.1434921959999996E-3</v>
      </c>
      <c r="L332" s="8">
        <v>8.4063544919999993E-3</v>
      </c>
      <c r="M332" s="8">
        <v>9.6377236669999995E-3</v>
      </c>
      <c r="N332" s="8">
        <v>1.091402382E-2</v>
      </c>
      <c r="O332" s="8">
        <v>1.215886045E-2</v>
      </c>
      <c r="P332" s="8">
        <v>1.340784091E-2</v>
      </c>
      <c r="Q332" s="8">
        <v>1.467043681E-2</v>
      </c>
      <c r="R332" s="8">
        <v>1.5942415540000001E-2</v>
      </c>
      <c r="S332" s="8">
        <v>1.7260597990000001E-2</v>
      </c>
      <c r="T332" s="8">
        <v>1.86116055E-2</v>
      </c>
      <c r="U332" s="8">
        <v>2.0016038850000001E-2</v>
      </c>
      <c r="V332" s="8">
        <v>2.148260007E-2</v>
      </c>
      <c r="W332" s="8">
        <v>2.3016409759999999E-2</v>
      </c>
      <c r="X332" s="8">
        <v>2.463081697E-2</v>
      </c>
      <c r="Y332" s="8">
        <v>2.6253541450000001E-2</v>
      </c>
      <c r="Z332" s="8">
        <v>2.7955797899999999E-2</v>
      </c>
      <c r="AA332" s="8">
        <v>2.9658172739999999E-2</v>
      </c>
      <c r="AB332" s="8">
        <v>3.135817967E-2</v>
      </c>
      <c r="AC332" s="8">
        <v>3.298371604E-2</v>
      </c>
      <c r="AD332" s="8">
        <v>3.4640834320000001E-2</v>
      </c>
      <c r="AE332" s="8">
        <v>3.6376182219999997E-2</v>
      </c>
      <c r="AF332" s="8">
        <v>3.8152465259999997E-2</v>
      </c>
      <c r="AG332" s="8">
        <v>3.9982144529999999E-2</v>
      </c>
      <c r="AH332" s="8">
        <v>4.191805388E-2</v>
      </c>
      <c r="AI332" s="8">
        <v>4.3948383399999999E-2</v>
      </c>
      <c r="AJ332" s="8">
        <v>4.608467661E-2</v>
      </c>
    </row>
    <row r="333" spans="2:36" ht="15.75" customHeight="1" x14ac:dyDescent="0.45">
      <c r="B333" s="8" t="s">
        <v>872</v>
      </c>
      <c r="C333" s="8">
        <v>0</v>
      </c>
      <c r="D333" s="8">
        <v>0</v>
      </c>
      <c r="E333" s="8">
        <v>0</v>
      </c>
      <c r="F333" s="8">
        <v>0</v>
      </c>
      <c r="G333" s="8">
        <v>0</v>
      </c>
      <c r="H333" s="8">
        <v>0</v>
      </c>
      <c r="I333" s="8">
        <v>0</v>
      </c>
      <c r="J333" s="8">
        <v>0</v>
      </c>
      <c r="K333" s="8">
        <v>0</v>
      </c>
      <c r="L333" s="8">
        <v>0</v>
      </c>
      <c r="M333" s="8">
        <v>0</v>
      </c>
      <c r="N333" s="8">
        <v>0</v>
      </c>
      <c r="O333" s="8">
        <v>0</v>
      </c>
      <c r="P333" s="8">
        <v>0</v>
      </c>
      <c r="Q333" s="8">
        <v>0</v>
      </c>
      <c r="R333" s="8">
        <v>0</v>
      </c>
      <c r="S333" s="8">
        <v>0</v>
      </c>
      <c r="T333" s="8">
        <v>0</v>
      </c>
      <c r="U333" s="8">
        <v>0</v>
      </c>
      <c r="V333" s="8">
        <v>0</v>
      </c>
      <c r="W333" s="8">
        <v>0</v>
      </c>
      <c r="X333" s="8">
        <v>0</v>
      </c>
      <c r="Y333" s="8">
        <v>0</v>
      </c>
      <c r="Z333" s="8">
        <v>0</v>
      </c>
      <c r="AA333" s="8">
        <v>0</v>
      </c>
      <c r="AB333" s="8">
        <v>0</v>
      </c>
      <c r="AC333" s="8">
        <v>0</v>
      </c>
      <c r="AD333" s="8">
        <v>0</v>
      </c>
      <c r="AE333" s="8">
        <v>0</v>
      </c>
      <c r="AF333" s="8">
        <v>0</v>
      </c>
      <c r="AG333" s="8">
        <v>0</v>
      </c>
      <c r="AH333" s="8">
        <v>0</v>
      </c>
      <c r="AI333" s="8">
        <v>0</v>
      </c>
      <c r="AJ333" s="8">
        <v>0</v>
      </c>
    </row>
    <row r="334" spans="2:36" ht="15.75" customHeight="1" x14ac:dyDescent="0.45">
      <c r="B334" s="8" t="s">
        <v>874</v>
      </c>
      <c r="C334" s="8">
        <v>18.327066339999998</v>
      </c>
      <c r="D334" s="8">
        <v>18.749040709999999</v>
      </c>
      <c r="E334" s="8">
        <v>19.12347346</v>
      </c>
      <c r="F334" s="8">
        <v>19.381035749999999</v>
      </c>
      <c r="G334" s="8">
        <v>19.648427550000001</v>
      </c>
      <c r="H334" s="8">
        <v>19.791800340000002</v>
      </c>
      <c r="I334" s="8">
        <v>19.950738510000001</v>
      </c>
      <c r="J334" s="8">
        <v>20.10996033</v>
      </c>
      <c r="K334" s="8">
        <v>20.248370470000001</v>
      </c>
      <c r="L334" s="8">
        <v>20.36899317</v>
      </c>
      <c r="M334" s="8">
        <v>20.43271983</v>
      </c>
      <c r="N334" s="8">
        <v>20.596987380000002</v>
      </c>
      <c r="O334" s="8">
        <v>20.746392289999999</v>
      </c>
      <c r="P334" s="8">
        <v>20.930929509999999</v>
      </c>
      <c r="Q334" s="8">
        <v>21.186999570000001</v>
      </c>
      <c r="R334" s="8">
        <v>21.434546269999998</v>
      </c>
      <c r="S334" s="8">
        <v>21.737556359999999</v>
      </c>
      <c r="T334" s="8">
        <v>22.04053394</v>
      </c>
      <c r="U334" s="8">
        <v>22.380786440000001</v>
      </c>
      <c r="V334" s="8">
        <v>22.73108525</v>
      </c>
      <c r="W334" s="8">
        <v>23.091011250000001</v>
      </c>
      <c r="X334" s="8">
        <v>23.44266678</v>
      </c>
      <c r="Y334" s="8">
        <v>23.737753290000001</v>
      </c>
      <c r="Z334" s="8">
        <v>24.100481259999999</v>
      </c>
      <c r="AA334" s="8">
        <v>24.388457110000001</v>
      </c>
      <c r="AB334" s="8">
        <v>24.676201729999999</v>
      </c>
      <c r="AC334" s="8">
        <v>24.95172311</v>
      </c>
      <c r="AD334" s="8">
        <v>25.238423520000001</v>
      </c>
      <c r="AE334" s="8">
        <v>25.555011780000001</v>
      </c>
      <c r="AF334" s="8">
        <v>25.89751163</v>
      </c>
      <c r="AG334" s="8">
        <v>26.272150329999999</v>
      </c>
      <c r="AH334" s="8">
        <v>26.64110917</v>
      </c>
      <c r="AI334" s="8">
        <v>27.042109270000001</v>
      </c>
      <c r="AJ334" s="8">
        <v>27.457525789999998</v>
      </c>
    </row>
    <row r="335" spans="2:36" ht="15.75" customHeight="1" x14ac:dyDescent="0.45">
      <c r="B335" s="8" t="s">
        <v>875</v>
      </c>
    </row>
    <row r="336" spans="2:36" ht="15.75" customHeight="1" x14ac:dyDescent="0.45">
      <c r="B336" s="8" t="s">
        <v>856</v>
      </c>
      <c r="C336" s="8">
        <v>16.472702770000001</v>
      </c>
      <c r="D336" s="8">
        <v>16.593798759999999</v>
      </c>
      <c r="E336" s="8">
        <v>16.855826910000001</v>
      </c>
      <c r="F336" s="8">
        <v>16.958806670000001</v>
      </c>
      <c r="G336" s="8">
        <v>16.989720630000001</v>
      </c>
      <c r="H336" s="8">
        <v>17.121959560000001</v>
      </c>
      <c r="I336" s="8">
        <v>17.245030150000002</v>
      </c>
      <c r="J336" s="8">
        <v>17.32900119</v>
      </c>
      <c r="K336" s="8">
        <v>17.41606689</v>
      </c>
      <c r="L336" s="8">
        <v>17.49355959</v>
      </c>
      <c r="M336" s="8">
        <v>17.55766564</v>
      </c>
      <c r="N336" s="8">
        <v>17.62536854</v>
      </c>
      <c r="O336" s="8">
        <v>17.679590839999999</v>
      </c>
      <c r="P336" s="8">
        <v>17.69205436</v>
      </c>
      <c r="Q336" s="8">
        <v>17.770450329999999</v>
      </c>
      <c r="R336" s="8">
        <v>17.80617522</v>
      </c>
      <c r="S336" s="8">
        <v>17.863177830000001</v>
      </c>
      <c r="T336" s="8">
        <v>17.976082850000001</v>
      </c>
      <c r="U336" s="8">
        <v>18.163850230000001</v>
      </c>
      <c r="V336" s="8">
        <v>18.393316800000001</v>
      </c>
      <c r="W336" s="8">
        <v>18.662099659999999</v>
      </c>
      <c r="X336" s="8">
        <v>18.963848779999999</v>
      </c>
      <c r="Y336" s="8">
        <v>19.262868170000001</v>
      </c>
      <c r="Z336" s="8">
        <v>19.590453010000001</v>
      </c>
      <c r="AA336" s="8">
        <v>19.888498670000001</v>
      </c>
      <c r="AB336" s="8">
        <v>20.276746240000001</v>
      </c>
      <c r="AC336" s="8">
        <v>20.718538630000001</v>
      </c>
      <c r="AD336" s="8">
        <v>21.206859179999999</v>
      </c>
      <c r="AE336" s="8">
        <v>21.709335979999999</v>
      </c>
      <c r="AF336" s="8">
        <v>22.2500289</v>
      </c>
      <c r="AG336" s="8">
        <v>22.830262179999998</v>
      </c>
      <c r="AH336" s="8">
        <v>23.434089190000002</v>
      </c>
      <c r="AI336" s="8">
        <v>24.047183919999998</v>
      </c>
      <c r="AJ336" s="8">
        <v>24.68510268</v>
      </c>
    </row>
    <row r="337" spans="2:36" ht="15.75" customHeight="1" x14ac:dyDescent="0.45">
      <c r="B337" s="8" t="s">
        <v>858</v>
      </c>
      <c r="C337" s="8">
        <v>9.3093809499999995</v>
      </c>
      <c r="D337" s="8">
        <v>9.1708037020000006</v>
      </c>
      <c r="E337" s="8">
        <v>9.1331178019999992</v>
      </c>
      <c r="F337" s="8">
        <v>9.0558193290000002</v>
      </c>
      <c r="G337" s="8">
        <v>8.9551880940000004</v>
      </c>
      <c r="H337" s="8">
        <v>8.9025438210000001</v>
      </c>
      <c r="I337" s="8">
        <v>8.8751092870000008</v>
      </c>
      <c r="J337" s="8">
        <v>8.8906105620000009</v>
      </c>
      <c r="K337" s="8">
        <v>8.8887569969999998</v>
      </c>
      <c r="L337" s="8">
        <v>8.9269523510000006</v>
      </c>
      <c r="M337" s="8">
        <v>8.9369986860000008</v>
      </c>
      <c r="N337" s="8">
        <v>8.9689993070000007</v>
      </c>
      <c r="O337" s="8">
        <v>9.0497591820000007</v>
      </c>
      <c r="P337" s="8">
        <v>9.0360599710000002</v>
      </c>
      <c r="Q337" s="8">
        <v>9.1312344599999999</v>
      </c>
      <c r="R337" s="8">
        <v>9.1462235580000009</v>
      </c>
      <c r="S337" s="8">
        <v>9.1602416079999998</v>
      </c>
      <c r="T337" s="8">
        <v>9.252909464</v>
      </c>
      <c r="U337" s="8">
        <v>9.3375525830000008</v>
      </c>
      <c r="V337" s="8">
        <v>9.4546750250000002</v>
      </c>
      <c r="W337" s="8">
        <v>9.5559204940000004</v>
      </c>
      <c r="X337" s="8">
        <v>9.7310373689999992</v>
      </c>
      <c r="Y337" s="8">
        <v>9.8300164880000001</v>
      </c>
      <c r="Z337" s="8">
        <v>9.9815838499999998</v>
      </c>
      <c r="AA337" s="8">
        <v>10.110902449999999</v>
      </c>
      <c r="AB337" s="8">
        <v>10.278134590000001</v>
      </c>
      <c r="AC337" s="8">
        <v>10.47665733</v>
      </c>
      <c r="AD337" s="8">
        <v>10.662309219999999</v>
      </c>
      <c r="AE337" s="8">
        <v>10.85831364</v>
      </c>
      <c r="AF337" s="8">
        <v>11.056466970000001</v>
      </c>
      <c r="AG337" s="8">
        <v>11.2612802</v>
      </c>
      <c r="AH337" s="8">
        <v>11.4993388</v>
      </c>
      <c r="AI337" s="8">
        <v>11.68848006</v>
      </c>
      <c r="AJ337" s="8">
        <v>11.91323148</v>
      </c>
    </row>
    <row r="338" spans="2:36" ht="15.75" customHeight="1" x14ac:dyDescent="0.45">
      <c r="B338" s="8" t="s">
        <v>860</v>
      </c>
      <c r="C338" s="8">
        <v>2.7141949360000001E-2</v>
      </c>
      <c r="D338" s="8">
        <v>2.8823042659999999E-2</v>
      </c>
      <c r="E338" s="8">
        <v>3.0797460049999999E-2</v>
      </c>
      <c r="F338" s="8">
        <v>3.2487847379999997E-2</v>
      </c>
      <c r="G338" s="8">
        <v>3.4093374959999999E-2</v>
      </c>
      <c r="H338" s="8">
        <v>3.5692716380000003E-2</v>
      </c>
      <c r="I338" s="8">
        <v>3.7144596600000003E-2</v>
      </c>
      <c r="J338" s="8">
        <v>3.8351013990000002E-2</v>
      </c>
      <c r="K338" s="8">
        <v>3.9472512430000002E-2</v>
      </c>
      <c r="L338" s="8">
        <v>4.0370303160000003E-2</v>
      </c>
      <c r="M338" s="8">
        <v>4.1226981150000001E-2</v>
      </c>
      <c r="N338" s="8">
        <v>4.167942837E-2</v>
      </c>
      <c r="O338" s="8">
        <v>4.2290021970000001E-2</v>
      </c>
      <c r="P338" s="8">
        <v>4.2700971669999997E-2</v>
      </c>
      <c r="Q338" s="8">
        <v>4.3123524109999999E-2</v>
      </c>
      <c r="R338" s="8">
        <v>4.4215542140000001E-2</v>
      </c>
      <c r="S338" s="8">
        <v>4.5204970749999997E-2</v>
      </c>
      <c r="T338" s="8">
        <v>4.6258362349999999E-2</v>
      </c>
      <c r="U338" s="8">
        <v>4.7736555899999998E-2</v>
      </c>
      <c r="V338" s="8">
        <v>4.9453700539999999E-2</v>
      </c>
      <c r="W338" s="8">
        <v>5.1456799169999998E-2</v>
      </c>
      <c r="X338" s="8">
        <v>5.3751120360000001E-2</v>
      </c>
      <c r="Y338" s="8">
        <v>5.6241000809999997E-2</v>
      </c>
      <c r="Z338" s="8">
        <v>5.9062979770000003E-2</v>
      </c>
      <c r="AA338" s="8">
        <v>6.2052103130000001E-2</v>
      </c>
      <c r="AB338" s="8">
        <v>6.5236578559999994E-2</v>
      </c>
      <c r="AC338" s="8">
        <v>6.8578726790000002E-2</v>
      </c>
      <c r="AD338" s="8">
        <v>7.2205704240000002E-2</v>
      </c>
      <c r="AE338" s="8">
        <v>7.6197072490000003E-2</v>
      </c>
      <c r="AF338" s="8">
        <v>8.039717146E-2</v>
      </c>
      <c r="AG338" s="8">
        <v>8.6097603879999998E-2</v>
      </c>
      <c r="AH338" s="8">
        <v>8.9481279220000001E-2</v>
      </c>
      <c r="AI338" s="8">
        <v>9.4331071799999999E-2</v>
      </c>
      <c r="AJ338" s="8">
        <v>9.9689726899999997E-2</v>
      </c>
    </row>
    <row r="339" spans="2:36" ht="15.75" customHeight="1" x14ac:dyDescent="0.45">
      <c r="B339" s="8" t="s">
        <v>862</v>
      </c>
      <c r="C339" s="8">
        <v>1.9030191700000001E-2</v>
      </c>
      <c r="D339" s="8">
        <v>2.4759394149999999E-2</v>
      </c>
      <c r="E339" s="8">
        <v>3.096883709E-2</v>
      </c>
      <c r="F339" s="8">
        <v>3.6422326739999997E-2</v>
      </c>
      <c r="G339" s="8">
        <v>4.1359820560000003E-2</v>
      </c>
      <c r="H339" s="8">
        <v>4.6559559719999997E-2</v>
      </c>
      <c r="I339" s="8">
        <v>5.1490305010000001E-2</v>
      </c>
      <c r="J339" s="8">
        <v>5.5956763559999997E-2</v>
      </c>
      <c r="K339" s="8">
        <v>6.0087305350000002E-2</v>
      </c>
      <c r="L339" s="8">
        <v>6.3931449180000002E-2</v>
      </c>
      <c r="M339" s="8">
        <v>6.7306363280000003E-2</v>
      </c>
      <c r="N339" s="8">
        <v>7.0710876170000006E-2</v>
      </c>
      <c r="O339" s="8">
        <v>7.3660603539999994E-2</v>
      </c>
      <c r="P339" s="8">
        <v>7.6278469190000003E-2</v>
      </c>
      <c r="Q339" s="8">
        <v>7.8687870509999994E-2</v>
      </c>
      <c r="R339" s="8">
        <v>8.1089635330000007E-2</v>
      </c>
      <c r="S339" s="8">
        <v>8.3507975489999997E-2</v>
      </c>
      <c r="T339" s="8">
        <v>8.6095176780000005E-2</v>
      </c>
      <c r="U339" s="8">
        <v>8.8682644470000002E-2</v>
      </c>
      <c r="V339" s="8">
        <v>9.157613412E-2</v>
      </c>
      <c r="W339" s="8">
        <v>9.4733023469999997E-2</v>
      </c>
      <c r="X339" s="8">
        <v>9.8500358420000003E-2</v>
      </c>
      <c r="Y339" s="8">
        <v>0.102804586</v>
      </c>
      <c r="Z339" s="8">
        <v>0.1071466704</v>
      </c>
      <c r="AA339" s="8">
        <v>0.11247078369999999</v>
      </c>
      <c r="AB339" s="8">
        <v>0.117409343</v>
      </c>
      <c r="AC339" s="8">
        <v>0.1223607779</v>
      </c>
      <c r="AD339" s="8">
        <v>0.12832070300000001</v>
      </c>
      <c r="AE339" s="8">
        <v>0.13516595770000001</v>
      </c>
      <c r="AF339" s="8">
        <v>0.14218640769999999</v>
      </c>
      <c r="AG339" s="8">
        <v>0.14941194769999999</v>
      </c>
      <c r="AH339" s="8">
        <v>0.15719465560000001</v>
      </c>
      <c r="AI339" s="8">
        <v>0.1655346496</v>
      </c>
      <c r="AJ339" s="8">
        <v>0.17479993160000001</v>
      </c>
    </row>
    <row r="340" spans="2:36" ht="15.75" customHeight="1" x14ac:dyDescent="0.45">
      <c r="B340" s="8" t="s">
        <v>864</v>
      </c>
      <c r="C340" s="8">
        <v>0.20447633709999999</v>
      </c>
      <c r="D340" s="8">
        <v>0.24264620649999999</v>
      </c>
      <c r="E340" s="8">
        <v>0.2823334878</v>
      </c>
      <c r="F340" s="8">
        <v>0.3155002428</v>
      </c>
      <c r="G340" s="8">
        <v>0.34440287660000002</v>
      </c>
      <c r="H340" s="8">
        <v>0.37451358540000002</v>
      </c>
      <c r="I340" s="8">
        <v>0.40293793220000002</v>
      </c>
      <c r="J340" s="8">
        <v>0.4288284148</v>
      </c>
      <c r="K340" s="8">
        <v>0.4533633909</v>
      </c>
      <c r="L340" s="8">
        <v>0.47706208259999999</v>
      </c>
      <c r="M340" s="8">
        <v>0.49925378100000001</v>
      </c>
      <c r="N340" s="8">
        <v>0.52333485950000003</v>
      </c>
      <c r="O340" s="8">
        <v>0.54608579769999999</v>
      </c>
      <c r="P340" s="8">
        <v>0.56999718629999996</v>
      </c>
      <c r="Q340" s="8">
        <v>0.5942322377</v>
      </c>
      <c r="R340" s="8">
        <v>0.61983581919999997</v>
      </c>
      <c r="S340" s="8">
        <v>0.64717909949999997</v>
      </c>
      <c r="T340" s="8">
        <v>0.67819437719999998</v>
      </c>
      <c r="U340" s="8">
        <v>0.71163761449999996</v>
      </c>
      <c r="V340" s="8">
        <v>0.74694036669999997</v>
      </c>
      <c r="W340" s="8">
        <v>0.78489525999999998</v>
      </c>
      <c r="X340" s="8">
        <v>0.82591558239999996</v>
      </c>
      <c r="Y340" s="8">
        <v>0.86912476540000005</v>
      </c>
      <c r="Z340" s="8">
        <v>0.91671901030000003</v>
      </c>
      <c r="AA340" s="8">
        <v>0.96586310740000003</v>
      </c>
      <c r="AB340" s="8">
        <v>1.0173968929999999</v>
      </c>
      <c r="AC340" s="8">
        <v>1.070758256</v>
      </c>
      <c r="AD340" s="8">
        <v>1.128744462</v>
      </c>
      <c r="AE340" s="8">
        <v>1.1911030899999999</v>
      </c>
      <c r="AF340" s="8">
        <v>1.2580621409999999</v>
      </c>
      <c r="AG340" s="8">
        <v>1.32337316</v>
      </c>
      <c r="AH340" s="8">
        <v>1.396152756</v>
      </c>
      <c r="AI340" s="8">
        <v>1.474720485</v>
      </c>
      <c r="AJ340" s="8">
        <v>1.5556230849999999</v>
      </c>
    </row>
    <row r="341" spans="2:36" ht="15.75" customHeight="1" x14ac:dyDescent="0.45">
      <c r="B341" s="8" t="s">
        <v>866</v>
      </c>
      <c r="C341" s="8">
        <v>0</v>
      </c>
      <c r="D341" s="8">
        <v>6.1847575440000004E-3</v>
      </c>
      <c r="E341" s="8">
        <v>1.277114117E-2</v>
      </c>
      <c r="F341" s="8">
        <v>1.881373569E-2</v>
      </c>
      <c r="G341" s="8">
        <v>2.4422471040000001E-2</v>
      </c>
      <c r="H341" s="8">
        <v>3.0467255870000001E-2</v>
      </c>
      <c r="I341" s="8">
        <v>3.6399091690000003E-2</v>
      </c>
      <c r="J341" s="8">
        <v>4.2061519249999998E-2</v>
      </c>
      <c r="K341" s="8">
        <v>4.7588354720000003E-2</v>
      </c>
      <c r="L341" s="8">
        <v>5.3016211819999999E-2</v>
      </c>
      <c r="M341" s="8">
        <v>5.8218230080000002E-2</v>
      </c>
      <c r="N341" s="8">
        <v>6.3606927970000005E-2</v>
      </c>
      <c r="O341" s="8">
        <v>6.8781892940000006E-2</v>
      </c>
      <c r="P341" s="8">
        <v>7.3985627930000006E-2</v>
      </c>
      <c r="Q341" s="8">
        <v>7.9215439469999996E-2</v>
      </c>
      <c r="R341" s="8">
        <v>8.4549853159999994E-2</v>
      </c>
      <c r="S341" s="8">
        <v>9.0225629779999997E-2</v>
      </c>
      <c r="T341" s="8">
        <v>9.6221132619999997E-2</v>
      </c>
      <c r="U341" s="8">
        <v>0.1025573176</v>
      </c>
      <c r="V341" s="8">
        <v>0.1092799149</v>
      </c>
      <c r="W341" s="8">
        <v>0.11614523760000001</v>
      </c>
      <c r="X341" s="8">
        <v>0.1234988813</v>
      </c>
      <c r="Y341" s="8">
        <v>0.13119776529999999</v>
      </c>
      <c r="Z341" s="8">
        <v>0.13958277899999999</v>
      </c>
      <c r="AA341" s="8">
        <v>0.14822722629999999</v>
      </c>
      <c r="AB341" s="8">
        <v>0.15726018729999999</v>
      </c>
      <c r="AC341" s="8">
        <v>0.16662057020000001</v>
      </c>
      <c r="AD341" s="8">
        <v>0.17662312869999999</v>
      </c>
      <c r="AE341" s="8">
        <v>0.1874834011</v>
      </c>
      <c r="AF341" s="8">
        <v>0.19884001570000001</v>
      </c>
      <c r="AG341" s="8">
        <v>0.21084259450000001</v>
      </c>
      <c r="AH341" s="8">
        <v>0.2237150228</v>
      </c>
      <c r="AI341" s="8">
        <v>0.23731105280000001</v>
      </c>
      <c r="AJ341" s="8">
        <v>0.2516488288</v>
      </c>
    </row>
    <row r="342" spans="2:36" ht="15.75" customHeight="1" x14ac:dyDescent="0.45">
      <c r="B342" s="8" t="s">
        <v>868</v>
      </c>
      <c r="C342" s="8">
        <v>0</v>
      </c>
      <c r="D342" s="8">
        <v>3.1145038729999998E-3</v>
      </c>
      <c r="E342" s="8">
        <v>6.3947018149999998E-3</v>
      </c>
      <c r="F342" s="8">
        <v>9.387791421E-3</v>
      </c>
      <c r="G342" s="8">
        <v>1.2142137129999999E-2</v>
      </c>
      <c r="H342" s="8">
        <v>1.5071145330000001E-2</v>
      </c>
      <c r="I342" s="8">
        <v>1.7896468959999998E-2</v>
      </c>
      <c r="J342" s="8">
        <v>2.0566280490000002E-2</v>
      </c>
      <c r="K342" s="8">
        <v>2.3158987169999999E-2</v>
      </c>
      <c r="L342" s="8">
        <v>2.5702204650000001E-2</v>
      </c>
      <c r="M342" s="8">
        <v>2.8123563880000001E-2</v>
      </c>
      <c r="N342" s="8">
        <v>3.0640823219999998E-2</v>
      </c>
      <c r="O342" s="8">
        <v>3.3064313560000003E-2</v>
      </c>
      <c r="P342" s="8">
        <v>3.5508049489999999E-2</v>
      </c>
      <c r="Q342" s="8">
        <v>3.7969781479999999E-2</v>
      </c>
      <c r="R342" s="8">
        <v>4.0492753380000003E-2</v>
      </c>
      <c r="S342" s="8">
        <v>4.3223952830000002E-2</v>
      </c>
      <c r="T342" s="8">
        <v>4.6097167299999998E-2</v>
      </c>
      <c r="U342" s="8">
        <v>4.9129386519999999E-2</v>
      </c>
      <c r="V342" s="8">
        <v>5.2325849459999997E-2</v>
      </c>
      <c r="W342" s="8">
        <v>5.5565941030000003E-2</v>
      </c>
      <c r="X342" s="8">
        <v>5.902293259E-2</v>
      </c>
      <c r="Y342" s="8">
        <v>6.2626290210000005E-2</v>
      </c>
      <c r="Z342" s="8">
        <v>6.6537978489999997E-2</v>
      </c>
      <c r="AA342" s="8">
        <v>7.0554624120000006E-2</v>
      </c>
      <c r="AB342" s="8">
        <v>7.4740426870000001E-2</v>
      </c>
      <c r="AC342" s="8">
        <v>7.9067652680000003E-2</v>
      </c>
      <c r="AD342" s="8">
        <v>8.3688261759999993E-2</v>
      </c>
      <c r="AE342" s="8">
        <v>8.8705613129999999E-2</v>
      </c>
      <c r="AF342" s="8">
        <v>9.3952147989999998E-2</v>
      </c>
      <c r="AG342" s="8">
        <v>9.9499525029999994E-2</v>
      </c>
      <c r="AH342" s="8">
        <v>0.1054584438</v>
      </c>
      <c r="AI342" s="8">
        <v>0.11175958380000001</v>
      </c>
      <c r="AJ342" s="8">
        <v>0.1184116471</v>
      </c>
    </row>
    <row r="343" spans="2:36" ht="15.75" customHeight="1" x14ac:dyDescent="0.45">
      <c r="B343" s="8" t="s">
        <v>870</v>
      </c>
      <c r="C343" s="8">
        <v>0</v>
      </c>
      <c r="D343" s="8">
        <v>3.1819003350000001E-3</v>
      </c>
      <c r="E343" s="8">
        <v>6.5672332059999996E-3</v>
      </c>
      <c r="F343" s="8">
        <v>9.6666120940000003E-3</v>
      </c>
      <c r="G343" s="8">
        <v>1.2530650940000001E-2</v>
      </c>
      <c r="H343" s="8">
        <v>1.559587282E-2</v>
      </c>
      <c r="I343" s="8">
        <v>1.8576886109999999E-2</v>
      </c>
      <c r="J343" s="8">
        <v>2.1398184300000001E-2</v>
      </c>
      <c r="K343" s="8">
        <v>2.4127815010000001E-2</v>
      </c>
      <c r="L343" s="8">
        <v>2.679300913E-2</v>
      </c>
      <c r="M343" s="8">
        <v>2.93217528E-2</v>
      </c>
      <c r="N343" s="8">
        <v>3.1942430340000001E-2</v>
      </c>
      <c r="O343" s="8">
        <v>3.4452112379999997E-2</v>
      </c>
      <c r="P343" s="8">
        <v>3.6975469070000003E-2</v>
      </c>
      <c r="Q343" s="8">
        <v>3.9510014109999998E-2</v>
      </c>
      <c r="R343" s="8">
        <v>4.209564666E-2</v>
      </c>
      <c r="S343" s="8">
        <v>4.4849489190000001E-2</v>
      </c>
      <c r="T343" s="8">
        <v>4.7761981269999997E-2</v>
      </c>
      <c r="U343" s="8">
        <v>5.0847567119999999E-2</v>
      </c>
      <c r="V343" s="8">
        <v>5.4127824259999999E-2</v>
      </c>
      <c r="W343" s="8">
        <v>5.74743531E-2</v>
      </c>
      <c r="X343" s="8">
        <v>6.106311851E-2</v>
      </c>
      <c r="Y343" s="8">
        <v>6.4823971329999994E-2</v>
      </c>
      <c r="Z343" s="8">
        <v>6.8925239910000005E-2</v>
      </c>
      <c r="AA343" s="8">
        <v>7.3155026479999996E-2</v>
      </c>
      <c r="AB343" s="8">
        <v>7.7577560409999996E-2</v>
      </c>
      <c r="AC343" s="8">
        <v>8.2162325359999996E-2</v>
      </c>
      <c r="AD343" s="8">
        <v>8.7064389409999998E-2</v>
      </c>
      <c r="AE343" s="8">
        <v>9.2389331480000003E-2</v>
      </c>
      <c r="AF343" s="8">
        <v>9.7959617989999997E-2</v>
      </c>
      <c r="AG343" s="8">
        <v>0.1038477956</v>
      </c>
      <c r="AH343" s="8">
        <v>0.11016426779999999</v>
      </c>
      <c r="AI343" s="8">
        <v>0.1168366951</v>
      </c>
      <c r="AJ343" s="8">
        <v>0.12387413479999999</v>
      </c>
    </row>
    <row r="344" spans="2:36" ht="15.75" customHeight="1" x14ac:dyDescent="0.45">
      <c r="B344" s="8" t="s">
        <v>872</v>
      </c>
      <c r="C344" s="8">
        <v>0</v>
      </c>
      <c r="D344" s="8">
        <v>5.4027573130000003E-3</v>
      </c>
      <c r="E344" s="8">
        <v>1.121536918E-2</v>
      </c>
      <c r="F344" s="8">
        <v>1.6566950170000001E-2</v>
      </c>
      <c r="G344" s="8">
        <v>2.1700388019999999E-2</v>
      </c>
      <c r="H344" s="8">
        <v>2.7312764020000001E-2</v>
      </c>
      <c r="I344" s="8">
        <v>3.2930201409999998E-2</v>
      </c>
      <c r="J344" s="8">
        <v>3.8450021969999998E-2</v>
      </c>
      <c r="K344" s="8">
        <v>4.4034131109999999E-2</v>
      </c>
      <c r="L344" s="8">
        <v>4.9749510929999997E-2</v>
      </c>
      <c r="M344" s="8">
        <v>5.548034131E-2</v>
      </c>
      <c r="N344" s="8">
        <v>6.1490258759999999E-2</v>
      </c>
      <c r="O344" s="8">
        <v>6.7532054110000003E-2</v>
      </c>
      <c r="P344" s="8">
        <v>7.3824492079999998E-2</v>
      </c>
      <c r="Q344" s="8">
        <v>8.0340963350000003E-2</v>
      </c>
      <c r="R344" s="8">
        <v>8.7102187070000003E-2</v>
      </c>
      <c r="S344" s="8">
        <v>9.4282677770000003E-2</v>
      </c>
      <c r="T344" s="8">
        <v>0.1018284176</v>
      </c>
      <c r="U344" s="8">
        <v>0.1097275967</v>
      </c>
      <c r="V344" s="8">
        <v>0.1180102578</v>
      </c>
      <c r="W344" s="8">
        <v>0.1264982754</v>
      </c>
      <c r="X344" s="8">
        <v>0.1355122044</v>
      </c>
      <c r="Y344" s="8">
        <v>0.14488765310000001</v>
      </c>
      <c r="Z344" s="8">
        <v>0.1549933634</v>
      </c>
      <c r="AA344" s="8">
        <v>0.16537895990000001</v>
      </c>
      <c r="AB344" s="8">
        <v>0.17618503690000001</v>
      </c>
      <c r="AC344" s="8">
        <v>0.18734419790000001</v>
      </c>
      <c r="AD344" s="8">
        <v>0.1992121614</v>
      </c>
      <c r="AE344" s="8">
        <v>0.21203770520000001</v>
      </c>
      <c r="AF344" s="8">
        <v>0.22541387539999999</v>
      </c>
      <c r="AG344" s="8">
        <v>0.23952350380000001</v>
      </c>
      <c r="AH344" s="8">
        <v>0.25461607860000002</v>
      </c>
      <c r="AI344" s="8">
        <v>0.2705300497</v>
      </c>
      <c r="AJ344" s="8">
        <v>0.28728826730000001</v>
      </c>
    </row>
    <row r="345" spans="2:36" ht="15.75" customHeight="1" x14ac:dyDescent="0.45">
      <c r="B345" s="8" t="s">
        <v>886</v>
      </c>
      <c r="C345" s="8">
        <v>26.032733180000001</v>
      </c>
      <c r="D345" s="8">
        <v>26.07871754</v>
      </c>
      <c r="E345" s="8">
        <v>26.36999582</v>
      </c>
      <c r="F345" s="8">
        <v>26.453464629999999</v>
      </c>
      <c r="G345" s="8">
        <v>26.435566980000001</v>
      </c>
      <c r="H345" s="8">
        <v>26.569713610000001</v>
      </c>
      <c r="I345" s="8">
        <v>26.71751613</v>
      </c>
      <c r="J345" s="8">
        <v>26.86522467</v>
      </c>
      <c r="K345" s="8">
        <v>26.996659659999999</v>
      </c>
      <c r="L345" s="8">
        <v>27.157133420000001</v>
      </c>
      <c r="M345" s="8">
        <v>27.273599189999999</v>
      </c>
      <c r="N345" s="8">
        <v>27.41777591</v>
      </c>
      <c r="O345" s="8">
        <v>27.59522235</v>
      </c>
      <c r="P345" s="8">
        <v>27.637402089999998</v>
      </c>
      <c r="Q345" s="8">
        <v>27.85476826</v>
      </c>
      <c r="R345" s="8">
        <v>27.951779120000001</v>
      </c>
      <c r="S345" s="8">
        <v>28.071895949999998</v>
      </c>
      <c r="T345" s="8">
        <v>28.331441860000002</v>
      </c>
      <c r="U345" s="8">
        <v>28.661720280000001</v>
      </c>
      <c r="V345" s="8">
        <v>29.069706400000001</v>
      </c>
      <c r="W345" s="8">
        <v>29.504789219999999</v>
      </c>
      <c r="X345" s="8">
        <v>30.052153780000001</v>
      </c>
      <c r="Y345" s="8">
        <v>30.5245946</v>
      </c>
      <c r="Z345" s="8">
        <v>31.08500621</v>
      </c>
      <c r="AA345" s="8">
        <v>31.597088530000001</v>
      </c>
      <c r="AB345" s="8">
        <v>32.24068896</v>
      </c>
      <c r="AC345" s="8">
        <v>32.972106590000003</v>
      </c>
      <c r="AD345" s="8">
        <v>33.745021110000003</v>
      </c>
      <c r="AE345" s="8">
        <v>34.550728409999998</v>
      </c>
      <c r="AF345" s="8">
        <v>35.403312509999999</v>
      </c>
      <c r="AG345" s="8">
        <v>36.304106689999998</v>
      </c>
      <c r="AH345" s="8">
        <v>37.270211879999998</v>
      </c>
      <c r="AI345" s="8">
        <v>38.206671280000002</v>
      </c>
      <c r="AJ345" s="8">
        <v>39.209677419999998</v>
      </c>
    </row>
    <row r="346" spans="2:36" ht="15.75" customHeight="1" x14ac:dyDescent="0.45">
      <c r="B346" s="8" t="s">
        <v>887</v>
      </c>
    </row>
    <row r="347" spans="2:36" ht="15.75" customHeight="1" x14ac:dyDescent="0.45">
      <c r="B347" s="8" t="s">
        <v>856</v>
      </c>
      <c r="C347" s="8">
        <v>121.5778992</v>
      </c>
      <c r="D347" s="8">
        <v>123.2369927</v>
      </c>
      <c r="E347" s="8">
        <v>125.2420656</v>
      </c>
      <c r="F347" s="8">
        <v>125.2110938</v>
      </c>
      <c r="G347" s="8">
        <v>124.48632790000001</v>
      </c>
      <c r="H347" s="8">
        <v>124.17859</v>
      </c>
      <c r="I347" s="8">
        <v>123.82273960000001</v>
      </c>
      <c r="J347" s="8">
        <v>123.2516476</v>
      </c>
      <c r="K347" s="8">
        <v>122.64261759999999</v>
      </c>
      <c r="L347" s="8">
        <v>121.8892647</v>
      </c>
      <c r="M347" s="8">
        <v>120.63787000000001</v>
      </c>
      <c r="N347" s="8">
        <v>119.4225489</v>
      </c>
      <c r="O347" s="8">
        <v>117.8584735</v>
      </c>
      <c r="P347" s="8">
        <v>116.4079735</v>
      </c>
      <c r="Q347" s="8">
        <v>115.0174442</v>
      </c>
      <c r="R347" s="8">
        <v>113.7301928</v>
      </c>
      <c r="S347" s="8">
        <v>112.52365159999999</v>
      </c>
      <c r="T347" s="8">
        <v>111.63208899999999</v>
      </c>
      <c r="U347" s="8">
        <v>111.1276087</v>
      </c>
      <c r="V347" s="8">
        <v>110.659014</v>
      </c>
      <c r="W347" s="8">
        <v>110.448549</v>
      </c>
      <c r="X347" s="8">
        <v>110.22782979999999</v>
      </c>
      <c r="Y347" s="8">
        <v>110.06902530000001</v>
      </c>
      <c r="Z347" s="8">
        <v>109.5518268</v>
      </c>
      <c r="AA347" s="8">
        <v>109.451042</v>
      </c>
      <c r="AB347" s="8">
        <v>109.26362880000001</v>
      </c>
      <c r="AC347" s="8">
        <v>109.13924299999999</v>
      </c>
      <c r="AD347" s="8">
        <v>109.2326425</v>
      </c>
      <c r="AE347" s="8">
        <v>109.3684097</v>
      </c>
      <c r="AF347" s="8">
        <v>109.41404350000001</v>
      </c>
      <c r="AG347" s="8">
        <v>109.5438056</v>
      </c>
      <c r="AH347" s="8">
        <v>109.7056741</v>
      </c>
      <c r="AI347" s="8">
        <v>109.6508845</v>
      </c>
      <c r="AJ347" s="8">
        <v>109.6969881</v>
      </c>
    </row>
    <row r="348" spans="2:36" ht="15.75" customHeight="1" x14ac:dyDescent="0.45">
      <c r="B348" s="8" t="s">
        <v>858</v>
      </c>
      <c r="C348" s="8">
        <v>0.1603168847</v>
      </c>
      <c r="D348" s="8">
        <v>0.1416676888</v>
      </c>
      <c r="E348" s="8">
        <v>0.1251945076</v>
      </c>
      <c r="F348" s="8">
        <v>0.1097314742</v>
      </c>
      <c r="G348" s="8">
        <v>9.6935884380000004E-2</v>
      </c>
      <c r="H348" s="8">
        <v>8.7250210659999994E-2</v>
      </c>
      <c r="I348" s="8">
        <v>7.8274375300000004E-2</v>
      </c>
      <c r="J348" s="8">
        <v>6.982735206E-2</v>
      </c>
      <c r="K348" s="8">
        <v>6.3670446990000004E-2</v>
      </c>
      <c r="L348" s="8">
        <v>5.9305423519999997E-2</v>
      </c>
      <c r="M348" s="8">
        <v>5.6020164179999998E-2</v>
      </c>
      <c r="N348" s="8">
        <v>5.2236342700000001E-2</v>
      </c>
      <c r="O348" s="8">
        <v>4.997002197E-2</v>
      </c>
      <c r="P348" s="8">
        <v>4.723642502E-2</v>
      </c>
      <c r="Q348" s="8">
        <v>4.4905312519999997E-2</v>
      </c>
      <c r="R348" s="8">
        <v>4.2948151230000002E-2</v>
      </c>
      <c r="S348" s="8">
        <v>4.1066496469999998E-2</v>
      </c>
      <c r="T348" s="8">
        <v>4.0234148689999999E-2</v>
      </c>
      <c r="U348" s="8">
        <v>3.8641023009999997E-2</v>
      </c>
      <c r="V348" s="8">
        <v>3.7840049950000003E-2</v>
      </c>
      <c r="W348" s="8">
        <v>3.742356527E-2</v>
      </c>
      <c r="X348" s="8">
        <v>3.702031125E-2</v>
      </c>
      <c r="Y348" s="8">
        <v>3.6192580879999998E-2</v>
      </c>
      <c r="Z348" s="8">
        <v>3.6165409179999997E-2</v>
      </c>
      <c r="AA348" s="8">
        <v>3.5497926700000001E-2</v>
      </c>
      <c r="AB348" s="8">
        <v>3.4546473350000002E-2</v>
      </c>
      <c r="AC348" s="8">
        <v>3.4319272980000003E-2</v>
      </c>
      <c r="AD348" s="8">
        <v>3.4281149730000002E-2</v>
      </c>
      <c r="AE348" s="8">
        <v>3.4366216669999998E-2</v>
      </c>
      <c r="AF348" s="8">
        <v>3.4417363389999997E-2</v>
      </c>
      <c r="AG348" s="8">
        <v>3.468357498E-2</v>
      </c>
      <c r="AH348" s="8">
        <v>3.486214453E-2</v>
      </c>
      <c r="AI348" s="8">
        <v>3.5329479939999998E-2</v>
      </c>
      <c r="AJ348" s="8">
        <v>3.5310447910000001E-2</v>
      </c>
    </row>
    <row r="349" spans="2:36" ht="15.75" customHeight="1" x14ac:dyDescent="0.45">
      <c r="B349" s="8" t="s">
        <v>860</v>
      </c>
      <c r="C349" s="8">
        <v>1.6648258060000001E-2</v>
      </c>
      <c r="D349" s="8">
        <v>2.0147102319999999E-2</v>
      </c>
      <c r="E349" s="8">
        <v>2.3446509890000002E-2</v>
      </c>
      <c r="F349" s="8">
        <v>2.5994226379999999E-2</v>
      </c>
      <c r="G349" s="8">
        <v>2.7769355070000001E-2</v>
      </c>
      <c r="H349" s="8">
        <v>2.922899017E-2</v>
      </c>
      <c r="I349" s="8">
        <v>3.034903827E-2</v>
      </c>
      <c r="J349" s="8">
        <v>3.0952528149999999E-2</v>
      </c>
      <c r="K349" s="8">
        <v>3.1638273100000003E-2</v>
      </c>
      <c r="L349" s="8">
        <v>3.2110521910000002E-2</v>
      </c>
      <c r="M349" s="8">
        <v>3.2491014450000001E-2</v>
      </c>
      <c r="N349" s="8">
        <v>3.2317920680000001E-2</v>
      </c>
      <c r="O349" s="8">
        <v>3.2261712569999997E-2</v>
      </c>
      <c r="P349" s="8">
        <v>3.215625205E-2</v>
      </c>
      <c r="Q349" s="8">
        <v>3.1536098050000003E-2</v>
      </c>
      <c r="R349" s="8">
        <v>3.1244727480000001E-2</v>
      </c>
      <c r="S349" s="8">
        <v>3.1052216899999999E-2</v>
      </c>
      <c r="T349" s="8">
        <v>3.097703596E-2</v>
      </c>
      <c r="U349" s="8">
        <v>3.0998879869999999E-2</v>
      </c>
      <c r="V349" s="8">
        <v>3.1058787840000001E-2</v>
      </c>
      <c r="W349" s="8">
        <v>3.121139924E-2</v>
      </c>
      <c r="X349" s="8">
        <v>3.1451859870000001E-2</v>
      </c>
      <c r="Y349" s="8">
        <v>3.1710582959999997E-2</v>
      </c>
      <c r="Z349" s="8">
        <v>3.206550214E-2</v>
      </c>
      <c r="AA349" s="8">
        <v>3.2430484910000001E-2</v>
      </c>
      <c r="AB349" s="8">
        <v>3.2818229159999997E-2</v>
      </c>
      <c r="AC349" s="8">
        <v>3.3209673260000003E-2</v>
      </c>
      <c r="AD349" s="8">
        <v>3.3667477860000003E-2</v>
      </c>
      <c r="AE349" s="8">
        <v>3.4218429879999998E-2</v>
      </c>
      <c r="AF349" s="8">
        <v>3.4798329519999997E-2</v>
      </c>
      <c r="AG349" s="8">
        <v>3.5516485139999998E-2</v>
      </c>
      <c r="AH349" s="8">
        <v>3.6196576709999997E-2</v>
      </c>
      <c r="AI349" s="8">
        <v>3.6753034109999999E-2</v>
      </c>
      <c r="AJ349" s="8">
        <v>3.7425341199999997E-2</v>
      </c>
    </row>
    <row r="350" spans="2:36" ht="15.75" customHeight="1" x14ac:dyDescent="0.45">
      <c r="B350" s="8" t="s">
        <v>862</v>
      </c>
      <c r="C350" s="8">
        <v>1.110061049</v>
      </c>
      <c r="D350" s="8">
        <v>1.216542931</v>
      </c>
      <c r="E350" s="8">
        <v>1.3044373890000001</v>
      </c>
      <c r="F350" s="8">
        <v>1.3519251670000001</v>
      </c>
      <c r="G350" s="8">
        <v>1.3768117470000001</v>
      </c>
      <c r="H350" s="8">
        <v>1.3982356229999999</v>
      </c>
      <c r="I350" s="8">
        <v>1.4130958769999999</v>
      </c>
      <c r="J350" s="8">
        <v>1.420441144</v>
      </c>
      <c r="K350" s="8">
        <v>1.4240772079999999</v>
      </c>
      <c r="L350" s="8">
        <v>1.428012013</v>
      </c>
      <c r="M350" s="8">
        <v>1.4305558819999999</v>
      </c>
      <c r="N350" s="8">
        <v>1.4422933739999999</v>
      </c>
      <c r="O350" s="8">
        <v>1.4569197089999999</v>
      </c>
      <c r="P350" s="8">
        <v>1.481778732</v>
      </c>
      <c r="Q350" s="8">
        <v>1.5190066790000001</v>
      </c>
      <c r="R350" s="8">
        <v>1.5720101040000001</v>
      </c>
      <c r="S350" s="8">
        <v>1.6462992089999999</v>
      </c>
      <c r="T350" s="8">
        <v>1.7409642139999999</v>
      </c>
      <c r="U350" s="8">
        <v>1.855570492</v>
      </c>
      <c r="V350" s="8">
        <v>1.9907260010000001</v>
      </c>
      <c r="W350" s="8">
        <v>2.1477178160000001</v>
      </c>
      <c r="X350" s="8">
        <v>2.3297870349999998</v>
      </c>
      <c r="Y350" s="8">
        <v>2.5339883099999998</v>
      </c>
      <c r="Z350" s="8">
        <v>2.7681286809999999</v>
      </c>
      <c r="AA350" s="8">
        <v>3.026479299</v>
      </c>
      <c r="AB350" s="8">
        <v>3.3106920739999999</v>
      </c>
      <c r="AC350" s="8">
        <v>3.6241879450000001</v>
      </c>
      <c r="AD350" s="8">
        <v>3.9734606229999998</v>
      </c>
      <c r="AE350" s="8">
        <v>4.3594111250000003</v>
      </c>
      <c r="AF350" s="8">
        <v>4.7733991170000003</v>
      </c>
      <c r="AG350" s="8">
        <v>5.208996806</v>
      </c>
      <c r="AH350" s="8">
        <v>5.6755933750000001</v>
      </c>
      <c r="AI350" s="8">
        <v>6.1502377389999996</v>
      </c>
      <c r="AJ350" s="8">
        <v>6.6343747339999997</v>
      </c>
    </row>
    <row r="351" spans="2:36" ht="15.75" customHeight="1" x14ac:dyDescent="0.45">
      <c r="B351" s="8" t="s">
        <v>864</v>
      </c>
      <c r="C351" s="8">
        <v>0</v>
      </c>
      <c r="D351" s="8">
        <v>0</v>
      </c>
      <c r="E351" s="8">
        <v>0</v>
      </c>
      <c r="F351" s="8">
        <v>0</v>
      </c>
      <c r="G351" s="8">
        <v>0</v>
      </c>
      <c r="H351" s="8">
        <v>0</v>
      </c>
      <c r="I351" s="8">
        <v>0</v>
      </c>
      <c r="J351" s="8">
        <v>0</v>
      </c>
      <c r="K351" s="8">
        <v>0</v>
      </c>
      <c r="L351" s="8">
        <v>0</v>
      </c>
      <c r="M351" s="8">
        <v>0</v>
      </c>
      <c r="N351" s="8">
        <v>0</v>
      </c>
      <c r="O351" s="8">
        <v>0</v>
      </c>
      <c r="P351" s="8">
        <v>0</v>
      </c>
      <c r="Q351" s="8">
        <v>0</v>
      </c>
      <c r="R351" s="8">
        <v>0</v>
      </c>
      <c r="S351" s="8">
        <v>0</v>
      </c>
      <c r="T351" s="8">
        <v>0</v>
      </c>
      <c r="U351" s="8">
        <v>0</v>
      </c>
      <c r="V351" s="8">
        <v>0</v>
      </c>
      <c r="W351" s="8">
        <v>0</v>
      </c>
      <c r="X351" s="8">
        <v>0</v>
      </c>
      <c r="Y351" s="8">
        <v>0</v>
      </c>
      <c r="Z351" s="8">
        <v>0</v>
      </c>
      <c r="AA351" s="8">
        <v>0</v>
      </c>
      <c r="AB351" s="8">
        <v>0</v>
      </c>
      <c r="AC351" s="8">
        <v>0</v>
      </c>
      <c r="AD351" s="8">
        <v>0</v>
      </c>
      <c r="AE351" s="8">
        <v>0</v>
      </c>
      <c r="AF351" s="8">
        <v>0</v>
      </c>
      <c r="AG351" s="8">
        <v>0</v>
      </c>
      <c r="AH351" s="8">
        <v>0</v>
      </c>
      <c r="AI351" s="8">
        <v>0</v>
      </c>
      <c r="AJ351" s="8">
        <v>0</v>
      </c>
    </row>
    <row r="352" spans="2:36" ht="15.75" customHeight="1" x14ac:dyDescent="0.45">
      <c r="B352" s="8" t="s">
        <v>866</v>
      </c>
      <c r="C352" s="8">
        <v>0</v>
      </c>
      <c r="D352" s="8">
        <v>2.9354015489999998E-3</v>
      </c>
      <c r="E352" s="8">
        <v>5.0345778700000001E-3</v>
      </c>
      <c r="F352" s="8">
        <v>7.0191772459999996E-3</v>
      </c>
      <c r="G352" s="8">
        <v>8.9521267200000001E-3</v>
      </c>
      <c r="H352" s="8">
        <v>1.106311296E-2</v>
      </c>
      <c r="I352" s="8">
        <v>1.3189312979999999E-2</v>
      </c>
      <c r="J352" s="8">
        <v>1.5273897099999999E-2</v>
      </c>
      <c r="K352" s="8">
        <v>1.733385501E-2</v>
      </c>
      <c r="L352" s="8">
        <v>1.935566008E-2</v>
      </c>
      <c r="M352" s="8">
        <v>2.126362817E-2</v>
      </c>
      <c r="N352" s="8">
        <v>2.3164048560000001E-2</v>
      </c>
      <c r="O352" s="8">
        <v>2.49009652E-2</v>
      </c>
      <c r="P352" s="8">
        <v>2.6524104060000001E-2</v>
      </c>
      <c r="Q352" s="8">
        <v>2.801372274E-2</v>
      </c>
      <c r="R352" s="8">
        <v>2.938873488E-2</v>
      </c>
      <c r="S352" s="8">
        <v>3.0723640650000002E-2</v>
      </c>
      <c r="T352" s="8">
        <v>3.2009086829999998E-2</v>
      </c>
      <c r="U352" s="8">
        <v>3.3293349059999998E-2</v>
      </c>
      <c r="V352" s="8">
        <v>3.4627810850000003E-2</v>
      </c>
      <c r="W352" s="8">
        <v>3.5928352410000003E-2</v>
      </c>
      <c r="X352" s="8">
        <v>3.7196631289999997E-2</v>
      </c>
      <c r="Y352" s="8">
        <v>3.8464939759999997E-2</v>
      </c>
      <c r="Z352" s="8">
        <v>3.9951272980000001E-2</v>
      </c>
      <c r="AA352" s="8">
        <v>4.143195283E-2</v>
      </c>
      <c r="AB352" s="8">
        <v>4.2939508379999998E-2</v>
      </c>
      <c r="AC352" s="8">
        <v>4.445425645E-2</v>
      </c>
      <c r="AD352" s="8">
        <v>4.6074169040000001E-2</v>
      </c>
      <c r="AE352" s="8">
        <v>4.7837221409999998E-2</v>
      </c>
      <c r="AF352" s="8">
        <v>4.9647187879999999E-2</v>
      </c>
      <c r="AG352" s="8">
        <v>5.1528783440000003E-2</v>
      </c>
      <c r="AH352" s="8">
        <v>5.3530254130000003E-2</v>
      </c>
      <c r="AI352" s="8">
        <v>5.560140039E-2</v>
      </c>
      <c r="AJ352" s="8">
        <v>5.7733076190000003E-2</v>
      </c>
    </row>
    <row r="353" spans="2:36" ht="15.75" customHeight="1" x14ac:dyDescent="0.45">
      <c r="B353" s="8" t="s">
        <v>868</v>
      </c>
      <c r="C353" s="8">
        <v>0</v>
      </c>
      <c r="D353" s="8">
        <v>6.9665209850000003E-3</v>
      </c>
      <c r="E353" s="8">
        <v>7.8747896870000004E-3</v>
      </c>
      <c r="F353" s="8">
        <v>8.7825552090000005E-3</v>
      </c>
      <c r="G353" s="8">
        <v>9.7227314139999993E-3</v>
      </c>
      <c r="H353" s="8">
        <v>1.073062967E-2</v>
      </c>
      <c r="I353" s="8">
        <v>1.17242909E-2</v>
      </c>
      <c r="J353" s="8">
        <v>1.265037808E-2</v>
      </c>
      <c r="K353" s="8">
        <v>1.349545335E-2</v>
      </c>
      <c r="L353" s="8">
        <v>1.424619725E-2</v>
      </c>
      <c r="M353" s="8">
        <v>1.48552813E-2</v>
      </c>
      <c r="N353" s="8">
        <v>1.5407950050000001E-2</v>
      </c>
      <c r="O353" s="8">
        <v>1.5814341539999999E-2</v>
      </c>
      <c r="P353" s="8">
        <v>1.612006752E-2</v>
      </c>
      <c r="Q353" s="8">
        <v>1.633513239E-2</v>
      </c>
      <c r="R353" s="8">
        <v>1.6497896170000002E-2</v>
      </c>
      <c r="S353" s="8">
        <v>1.6676376919999999E-2</v>
      </c>
      <c r="T353" s="8">
        <v>1.6900824599999999E-2</v>
      </c>
      <c r="U353" s="8">
        <v>1.7230288819999998E-2</v>
      </c>
      <c r="V353" s="8">
        <v>1.7714880329999998E-2</v>
      </c>
      <c r="W353" s="8">
        <v>1.8031883450000001E-2</v>
      </c>
      <c r="X353" s="8">
        <v>1.8275392759999998E-2</v>
      </c>
      <c r="Y353" s="8">
        <v>1.866070991E-2</v>
      </c>
      <c r="Z353" s="8">
        <v>1.9398667130000002E-2</v>
      </c>
      <c r="AA353" s="8">
        <v>2.0001061859999999E-2</v>
      </c>
      <c r="AB353" s="8">
        <v>2.0611714650000001E-2</v>
      </c>
      <c r="AC353" s="8">
        <v>2.122142028E-2</v>
      </c>
      <c r="AD353" s="8">
        <v>2.1878010409999999E-2</v>
      </c>
      <c r="AE353" s="8">
        <v>2.259962909E-2</v>
      </c>
      <c r="AF353" s="8">
        <v>2.3341463749999999E-2</v>
      </c>
      <c r="AG353" s="8">
        <v>2.411523552E-2</v>
      </c>
      <c r="AH353" s="8">
        <v>2.4943972250000002E-2</v>
      </c>
      <c r="AI353" s="8">
        <v>2.5804379700000001E-2</v>
      </c>
      <c r="AJ353" s="8">
        <v>2.66928468E-2</v>
      </c>
    </row>
    <row r="354" spans="2:36" ht="15.75" customHeight="1" x14ac:dyDescent="0.45">
      <c r="B354" s="8" t="s">
        <v>870</v>
      </c>
      <c r="C354" s="8">
        <v>0</v>
      </c>
      <c r="D354" s="8">
        <v>6.0470935369999999E-3</v>
      </c>
      <c r="E354" s="8">
        <v>6.9408292290000003E-3</v>
      </c>
      <c r="F354" s="8">
        <v>7.8290299460000001E-3</v>
      </c>
      <c r="G354" s="8">
        <v>8.7442543650000006E-3</v>
      </c>
      <c r="H354" s="8">
        <v>9.7313446640000002E-3</v>
      </c>
      <c r="I354" s="8">
        <v>1.0711568039999999E-2</v>
      </c>
      <c r="J354" s="8">
        <v>1.1635938490000001E-2</v>
      </c>
      <c r="K354" s="8">
        <v>1.249344525E-2</v>
      </c>
      <c r="L354" s="8">
        <v>1.326994011E-2</v>
      </c>
      <c r="M354" s="8">
        <v>1.3919278530000001E-2</v>
      </c>
      <c r="N354" s="8">
        <v>1.451986773E-2</v>
      </c>
      <c r="O354" s="8">
        <v>1.498403607E-2</v>
      </c>
      <c r="P354" s="8">
        <v>1.535683293E-2</v>
      </c>
      <c r="Q354" s="8">
        <v>1.5645184409999999E-2</v>
      </c>
      <c r="R354" s="8">
        <v>1.5881945200000001E-2</v>
      </c>
      <c r="S354" s="8">
        <v>1.612924315E-2</v>
      </c>
      <c r="T354" s="8">
        <v>1.6406968670000001E-2</v>
      </c>
      <c r="U354" s="8">
        <v>1.6775740090000001E-2</v>
      </c>
      <c r="V354" s="8">
        <v>1.727924523E-2</v>
      </c>
      <c r="W354" s="8">
        <v>1.763910741E-2</v>
      </c>
      <c r="X354" s="8">
        <v>1.7941903110000001E-2</v>
      </c>
      <c r="Y354" s="8">
        <v>1.836486993E-2</v>
      </c>
      <c r="Z354" s="8">
        <v>1.9099748869999999E-2</v>
      </c>
      <c r="AA354" s="8">
        <v>1.9720642850000001E-2</v>
      </c>
      <c r="AB354" s="8">
        <v>2.0350446059999999E-2</v>
      </c>
      <c r="AC354" s="8">
        <v>2.0979568510000001E-2</v>
      </c>
      <c r="AD354" s="8">
        <v>2.1654302689999998E-2</v>
      </c>
      <c r="AE354" s="8">
        <v>2.2392200720000002E-2</v>
      </c>
      <c r="AF354" s="8">
        <v>2.3150521909999999E-2</v>
      </c>
      <c r="AG354" s="8">
        <v>2.394066181E-2</v>
      </c>
      <c r="AH354" s="8">
        <v>2.4785174699999999E-2</v>
      </c>
      <c r="AI354" s="8">
        <v>2.5660766330000001E-2</v>
      </c>
      <c r="AJ354" s="8">
        <v>2.6563707249999999E-2</v>
      </c>
    </row>
    <row r="355" spans="2:36" ht="15.75" customHeight="1" x14ac:dyDescent="0.45">
      <c r="B355" s="8" t="s">
        <v>872</v>
      </c>
      <c r="C355" s="8">
        <v>0</v>
      </c>
      <c r="D355" s="8">
        <v>1.74129726E-3</v>
      </c>
      <c r="E355" s="8">
        <v>3.5875814550000002E-3</v>
      </c>
      <c r="F355" s="8">
        <v>5.3301218640000002E-3</v>
      </c>
      <c r="G355" s="8">
        <v>7.0549917909999999E-3</v>
      </c>
      <c r="H355" s="8">
        <v>8.9597336109999998E-3</v>
      </c>
      <c r="I355" s="8">
        <v>1.0905676959999999E-2</v>
      </c>
      <c r="J355" s="8">
        <v>1.285310024E-2</v>
      </c>
      <c r="K355" s="8">
        <v>1.482654087E-2</v>
      </c>
      <c r="L355" s="8">
        <v>1.6822298990000002E-2</v>
      </c>
      <c r="M355" s="8">
        <v>1.8777861949999999E-2</v>
      </c>
      <c r="N355" s="8">
        <v>2.0761218179999999E-2</v>
      </c>
      <c r="O355" s="8">
        <v>2.2657021159999999E-2</v>
      </c>
      <c r="P355" s="8">
        <v>2.4507301190000001E-2</v>
      </c>
      <c r="Q355" s="8">
        <v>2.6285922529999999E-2</v>
      </c>
      <c r="R355" s="8">
        <v>2.799146445E-2</v>
      </c>
      <c r="S355" s="8">
        <v>2.9672143370000001E-2</v>
      </c>
      <c r="T355" s="8">
        <v>3.1309341659999997E-2</v>
      </c>
      <c r="U355" s="8">
        <v>3.2931503760000001E-2</v>
      </c>
      <c r="V355" s="8">
        <v>3.4574681000000003E-2</v>
      </c>
      <c r="W355" s="8">
        <v>3.620835704E-2</v>
      </c>
      <c r="X355" s="8">
        <v>3.7819833970000001E-2</v>
      </c>
      <c r="Y355" s="8">
        <v>3.9397597870000002E-2</v>
      </c>
      <c r="Z355" s="8">
        <v>4.1128801940000001E-2</v>
      </c>
      <c r="AA355" s="8">
        <v>4.2856424560000002E-2</v>
      </c>
      <c r="AB355" s="8">
        <v>4.4594436350000002E-2</v>
      </c>
      <c r="AC355" s="8">
        <v>4.6323953289999997E-2</v>
      </c>
      <c r="AD355" s="8">
        <v>4.8146203259999999E-2</v>
      </c>
      <c r="AE355" s="8">
        <v>5.0104400510000001E-2</v>
      </c>
      <c r="AF355" s="8">
        <v>5.210001064E-2</v>
      </c>
      <c r="AG355" s="8">
        <v>5.416239565E-2</v>
      </c>
      <c r="AH355" s="8">
        <v>5.6344833390000001E-2</v>
      </c>
      <c r="AI355" s="8">
        <v>5.8596177130000003E-2</v>
      </c>
      <c r="AJ355" s="8">
        <v>6.0906807260000001E-2</v>
      </c>
    </row>
    <row r="356" spans="2:36" ht="15.75" customHeight="1" x14ac:dyDescent="0.45">
      <c r="B356" s="8" t="s">
        <v>898</v>
      </c>
      <c r="C356" s="8">
        <v>122.8648254</v>
      </c>
      <c r="D356" s="8">
        <v>124.63309340000001</v>
      </c>
      <c r="E356" s="8">
        <v>126.71860909999999</v>
      </c>
      <c r="F356" s="8">
        <v>126.7275697</v>
      </c>
      <c r="G356" s="8">
        <v>126.02228580000001</v>
      </c>
      <c r="H356" s="8">
        <v>125.7337843</v>
      </c>
      <c r="I356" s="8">
        <v>125.3909845</v>
      </c>
      <c r="J356" s="8">
        <v>124.82529769999999</v>
      </c>
      <c r="K356" s="8">
        <v>124.2202133</v>
      </c>
      <c r="L356" s="8">
        <v>123.47232339999999</v>
      </c>
      <c r="M356" s="8">
        <v>122.22576309999999</v>
      </c>
      <c r="N356" s="8">
        <v>121.0232903</v>
      </c>
      <c r="O356" s="8">
        <v>119.4759943</v>
      </c>
      <c r="P356" s="8">
        <v>118.05164619999999</v>
      </c>
      <c r="Q356" s="8">
        <v>116.6991343</v>
      </c>
      <c r="R356" s="8">
        <v>115.466116</v>
      </c>
      <c r="S356" s="8">
        <v>114.33529160000001</v>
      </c>
      <c r="T356" s="8">
        <v>113.54090069999999</v>
      </c>
      <c r="U356" s="8">
        <v>113.1530741</v>
      </c>
      <c r="V356" s="8">
        <v>112.8228769</v>
      </c>
      <c r="W356" s="8">
        <v>112.77273390000001</v>
      </c>
      <c r="X356" s="8">
        <v>112.7372962</v>
      </c>
      <c r="Y356" s="8">
        <v>112.78581339999999</v>
      </c>
      <c r="Z356" s="8">
        <v>112.50778270000001</v>
      </c>
      <c r="AA356" s="8">
        <v>112.6694416</v>
      </c>
      <c r="AB356" s="8">
        <v>112.7701757</v>
      </c>
      <c r="AC356" s="8">
        <v>112.96390479999999</v>
      </c>
      <c r="AD356" s="8">
        <v>113.41178170000001</v>
      </c>
      <c r="AE356" s="8">
        <v>113.93932100000001</v>
      </c>
      <c r="AF356" s="8">
        <v>114.40493119999999</v>
      </c>
      <c r="AG356" s="8">
        <v>114.9767603</v>
      </c>
      <c r="AH356" s="8">
        <v>115.6119638</v>
      </c>
      <c r="AI356" s="8">
        <v>116.03884840000001</v>
      </c>
      <c r="AJ356" s="8">
        <v>116.5759987</v>
      </c>
    </row>
    <row r="357" spans="2:36" ht="15.75" customHeight="1" x14ac:dyDescent="0.45">
      <c r="B357" s="8" t="s">
        <v>932</v>
      </c>
    </row>
    <row r="358" spans="2:36" ht="15.75" customHeight="1" x14ac:dyDescent="0.45">
      <c r="B358" s="8" t="s">
        <v>856</v>
      </c>
      <c r="C358" s="8">
        <v>150.5138455</v>
      </c>
      <c r="D358" s="8">
        <v>152.51770440000001</v>
      </c>
      <c r="E358" s="8">
        <v>154.9725402</v>
      </c>
      <c r="F358" s="8">
        <v>155.14124459999999</v>
      </c>
      <c r="G358" s="8">
        <v>154.54580010000001</v>
      </c>
      <c r="H358" s="8">
        <v>154.38124350000001</v>
      </c>
      <c r="I358" s="8">
        <v>154.16779399999999</v>
      </c>
      <c r="J358" s="8">
        <v>153.6988958</v>
      </c>
      <c r="K358" s="8">
        <v>153.17532370000001</v>
      </c>
      <c r="L358" s="8">
        <v>152.47764190000001</v>
      </c>
      <c r="M358" s="8">
        <v>151.230807</v>
      </c>
      <c r="N358" s="8">
        <v>150.09436059999999</v>
      </c>
      <c r="O358" s="8">
        <v>148.57966239999999</v>
      </c>
      <c r="P358" s="8">
        <v>147.1625477</v>
      </c>
      <c r="Q358" s="8">
        <v>145.92009189999999</v>
      </c>
      <c r="R358" s="8">
        <v>144.72190430000001</v>
      </c>
      <c r="S358" s="8">
        <v>143.646332</v>
      </c>
      <c r="T358" s="8">
        <v>142.94458900000001</v>
      </c>
      <c r="U358" s="8">
        <v>142.72294479999999</v>
      </c>
      <c r="V358" s="8">
        <v>142.5686206</v>
      </c>
      <c r="W358" s="8">
        <v>142.7116863</v>
      </c>
      <c r="X358" s="8">
        <v>142.86544689999999</v>
      </c>
      <c r="Y358" s="8">
        <v>143.03454160000001</v>
      </c>
      <c r="Z358" s="8">
        <v>142.90267660000001</v>
      </c>
      <c r="AA358" s="8">
        <v>143.10605269999999</v>
      </c>
      <c r="AB358" s="8">
        <v>143.30886520000001</v>
      </c>
      <c r="AC358" s="8">
        <v>143.61703660000001</v>
      </c>
      <c r="AD358" s="8">
        <v>144.188649</v>
      </c>
      <c r="AE358" s="8">
        <v>144.8232744</v>
      </c>
      <c r="AF358" s="8">
        <v>145.4195283</v>
      </c>
      <c r="AG358" s="8">
        <v>146.14888999999999</v>
      </c>
      <c r="AH358" s="8">
        <v>146.92789629999999</v>
      </c>
      <c r="AI358" s="8">
        <v>147.51104169999999</v>
      </c>
      <c r="AJ358" s="8">
        <v>148.22349399999999</v>
      </c>
    </row>
    <row r="359" spans="2:36" ht="15.75" customHeight="1" x14ac:dyDescent="0.45">
      <c r="B359" s="8" t="s">
        <v>858</v>
      </c>
      <c r="C359" s="8">
        <v>14.19499544</v>
      </c>
      <c r="D359" s="8">
        <v>14.08790033</v>
      </c>
      <c r="E359" s="8">
        <v>14.07998035</v>
      </c>
      <c r="F359" s="8">
        <v>14.01881449</v>
      </c>
      <c r="G359" s="8">
        <v>13.951761940000001</v>
      </c>
      <c r="H359" s="8">
        <v>13.913986619999999</v>
      </c>
      <c r="I359" s="8">
        <v>13.9115631</v>
      </c>
      <c r="J359" s="8">
        <v>13.95683026</v>
      </c>
      <c r="K359" s="8">
        <v>13.987670189999999</v>
      </c>
      <c r="L359" s="8">
        <v>14.063245220000001</v>
      </c>
      <c r="M359" s="8">
        <v>14.097537470000001</v>
      </c>
      <c r="N359" s="8">
        <v>14.169885069999999</v>
      </c>
      <c r="O359" s="8">
        <v>14.294965469999999</v>
      </c>
      <c r="P359" s="8">
        <v>14.32852246</v>
      </c>
      <c r="Q359" s="8">
        <v>14.49017587</v>
      </c>
      <c r="R359" s="8">
        <v>14.575558790000001</v>
      </c>
      <c r="S359" s="8">
        <v>14.687035699999999</v>
      </c>
      <c r="T359" s="8">
        <v>14.877738770000001</v>
      </c>
      <c r="U359" s="8">
        <v>15.07506016</v>
      </c>
      <c r="V359" s="8">
        <v>15.320335099999999</v>
      </c>
      <c r="W359" s="8">
        <v>15.55258555</v>
      </c>
      <c r="X359" s="8">
        <v>15.85889626</v>
      </c>
      <c r="Y359" s="8">
        <v>16.06756742</v>
      </c>
      <c r="Z359" s="8">
        <v>16.35232757</v>
      </c>
      <c r="AA359" s="8">
        <v>16.586707990000001</v>
      </c>
      <c r="AB359" s="8">
        <v>16.856954210000001</v>
      </c>
      <c r="AC359" s="8">
        <v>17.15507392</v>
      </c>
      <c r="AD359" s="8">
        <v>17.441740020000001</v>
      </c>
      <c r="AE359" s="8">
        <v>17.745171030000002</v>
      </c>
      <c r="AF359" s="8">
        <v>18.056587109999999</v>
      </c>
      <c r="AG359" s="8">
        <v>18.382229890000001</v>
      </c>
      <c r="AH359" s="8">
        <v>18.738895039999999</v>
      </c>
      <c r="AI359" s="8">
        <v>19.050965080000001</v>
      </c>
      <c r="AJ359" s="8">
        <v>19.400351570000002</v>
      </c>
    </row>
    <row r="360" spans="2:36" ht="15.75" customHeight="1" x14ac:dyDescent="0.45">
      <c r="B360" s="8" t="s">
        <v>860</v>
      </c>
      <c r="C360" s="8">
        <v>4.434361614E-2</v>
      </c>
      <c r="D360" s="8">
        <v>5.1000592900000002E-2</v>
      </c>
      <c r="E360" s="8">
        <v>5.7813999310000003E-2</v>
      </c>
      <c r="F360" s="8">
        <v>6.3537045210000004E-2</v>
      </c>
      <c r="G360" s="8">
        <v>6.8332198400000002E-2</v>
      </c>
      <c r="H360" s="8">
        <v>7.2699767370000001E-2</v>
      </c>
      <c r="I360" s="8">
        <v>7.6576085099999996E-2</v>
      </c>
      <c r="J360" s="8">
        <v>7.9681650130000004E-2</v>
      </c>
      <c r="K360" s="8">
        <v>8.2762855359999998E-2</v>
      </c>
      <c r="L360" s="8">
        <v>8.5386374380000005E-2</v>
      </c>
      <c r="M360" s="8">
        <v>8.7829133540000007E-2</v>
      </c>
      <c r="N360" s="8">
        <v>8.9401776850000003E-2</v>
      </c>
      <c r="O360" s="8">
        <v>9.1234415999999999E-2</v>
      </c>
      <c r="P360" s="8">
        <v>9.2846011330000006E-2</v>
      </c>
      <c r="Q360" s="8">
        <v>9.3998055730000002E-2</v>
      </c>
      <c r="R360" s="8">
        <v>9.6226845180000006E-2</v>
      </c>
      <c r="S360" s="8">
        <v>9.8458890509999994E-2</v>
      </c>
      <c r="T360" s="8">
        <v>0.1008856663</v>
      </c>
      <c r="U360" s="8">
        <v>0.1039787407</v>
      </c>
      <c r="V360" s="8">
        <v>0.10740870850000001</v>
      </c>
      <c r="W360" s="8">
        <v>0.1112721804</v>
      </c>
      <c r="X360" s="8">
        <v>0.1155672027</v>
      </c>
      <c r="Y360" s="8">
        <v>0.12002466320000001</v>
      </c>
      <c r="Z360" s="8">
        <v>0.1249614762</v>
      </c>
      <c r="AA360" s="8">
        <v>0.13003586449999999</v>
      </c>
      <c r="AB360" s="8">
        <v>0.13529190059999999</v>
      </c>
      <c r="AC360" s="8">
        <v>0.14065961290000001</v>
      </c>
      <c r="AD360" s="8">
        <v>0.14644999610000001</v>
      </c>
      <c r="AE360" s="8">
        <v>0.15281657900000001</v>
      </c>
      <c r="AF360" s="8">
        <v>0.15950422010000001</v>
      </c>
      <c r="AG360" s="8">
        <v>0.16791883269999999</v>
      </c>
      <c r="AH360" s="8">
        <v>0.1741212607</v>
      </c>
      <c r="AI360" s="8">
        <v>0.1817962585</v>
      </c>
      <c r="AJ360" s="8">
        <v>0.1903116846</v>
      </c>
    </row>
    <row r="361" spans="2:36" ht="15.75" customHeight="1" x14ac:dyDescent="0.45">
      <c r="B361" s="8" t="s">
        <v>862</v>
      </c>
      <c r="C361" s="8">
        <v>1.129152274</v>
      </c>
      <c r="D361" s="8">
        <v>1.242253778</v>
      </c>
      <c r="E361" s="8">
        <v>1.3373513699999999</v>
      </c>
      <c r="F361" s="8">
        <v>1.391229292</v>
      </c>
      <c r="G361" s="8">
        <v>1.421937896</v>
      </c>
      <c r="H361" s="8">
        <v>1.4493766029999999</v>
      </c>
      <c r="I361" s="8">
        <v>1.469976419</v>
      </c>
      <c r="J361" s="8">
        <v>1.482607824</v>
      </c>
      <c r="K361" s="8">
        <v>1.4912014499999999</v>
      </c>
      <c r="L361" s="8">
        <v>1.4998220410000001</v>
      </c>
      <c r="M361" s="8">
        <v>1.5065874079999999</v>
      </c>
      <c r="N361" s="8">
        <v>1.522674444</v>
      </c>
      <c r="O361" s="8">
        <v>1.541219659</v>
      </c>
      <c r="P361" s="8">
        <v>1.5697447899999999</v>
      </c>
      <c r="Q361" s="8">
        <v>1.6105303049999999</v>
      </c>
      <c r="R361" s="8">
        <v>1.667189655</v>
      </c>
      <c r="S361" s="8">
        <v>1.7453113899999999</v>
      </c>
      <c r="T361" s="8">
        <v>1.844139199</v>
      </c>
      <c r="U361" s="8">
        <v>1.96309431</v>
      </c>
      <c r="V361" s="8">
        <v>2.1031093799999998</v>
      </c>
      <c r="W361" s="8">
        <v>2.2654526869999998</v>
      </c>
      <c r="X361" s="8">
        <v>2.4537455559999999</v>
      </c>
      <c r="Y361" s="8">
        <v>2.6649246889999998</v>
      </c>
      <c r="Z361" s="8">
        <v>2.906426132</v>
      </c>
      <c r="AA361" s="8">
        <v>3.1734207529999998</v>
      </c>
      <c r="AB361" s="8">
        <v>3.4662205830000001</v>
      </c>
      <c r="AC361" s="8">
        <v>3.7886664209999998</v>
      </c>
      <c r="AD361" s="8">
        <v>4.1484257449999999</v>
      </c>
      <c r="AE361" s="8">
        <v>4.5463772870000003</v>
      </c>
      <c r="AF361" s="8">
        <v>4.9731724709999998</v>
      </c>
      <c r="AG361" s="8">
        <v>5.4224688990000001</v>
      </c>
      <c r="AH361" s="8">
        <v>5.904143983</v>
      </c>
      <c r="AI361" s="8">
        <v>6.3952678919999997</v>
      </c>
      <c r="AJ361" s="8">
        <v>6.8977803529999999</v>
      </c>
    </row>
    <row r="362" spans="2:36" ht="15.75" customHeight="1" x14ac:dyDescent="0.45">
      <c r="B362" s="8" t="s">
        <v>864</v>
      </c>
      <c r="C362" s="8">
        <v>1.342150164</v>
      </c>
      <c r="D362" s="8">
        <v>1.521927222</v>
      </c>
      <c r="E362" s="8">
        <v>1.6950770799999999</v>
      </c>
      <c r="F362" s="8">
        <v>1.8481799379999999</v>
      </c>
      <c r="G362" s="8">
        <v>1.990246797</v>
      </c>
      <c r="H362" s="8">
        <v>2.118928575</v>
      </c>
      <c r="I362" s="8">
        <v>2.2434907050000001</v>
      </c>
      <c r="J362" s="8">
        <v>2.3625778259999999</v>
      </c>
      <c r="K362" s="8">
        <v>2.4787317359999999</v>
      </c>
      <c r="L362" s="8">
        <v>2.5935998150000001</v>
      </c>
      <c r="M362" s="8">
        <v>2.7022641639999998</v>
      </c>
      <c r="N362" s="8">
        <v>2.8255072819999998</v>
      </c>
      <c r="O362" s="8">
        <v>2.9462841979999999</v>
      </c>
      <c r="P362" s="8">
        <v>3.0739545270000002</v>
      </c>
      <c r="Q362" s="8">
        <v>3.2055896150000001</v>
      </c>
      <c r="R362" s="8">
        <v>3.3425233310000002</v>
      </c>
      <c r="S362" s="8">
        <v>3.4885125029999999</v>
      </c>
      <c r="T362" s="8">
        <v>3.6351876870000002</v>
      </c>
      <c r="U362" s="8">
        <v>3.7873250330000001</v>
      </c>
      <c r="V362" s="8">
        <v>3.946212177</v>
      </c>
      <c r="W362" s="8">
        <v>4.1143493900000001</v>
      </c>
      <c r="X362" s="8">
        <v>4.2884473559999998</v>
      </c>
      <c r="Y362" s="8">
        <v>4.4729136929999997</v>
      </c>
      <c r="Z362" s="8">
        <v>4.6768832690000002</v>
      </c>
      <c r="AA362" s="8">
        <v>4.8867083750000004</v>
      </c>
      <c r="AB362" s="8">
        <v>5.1044484959999998</v>
      </c>
      <c r="AC362" s="8">
        <v>5.3271214630000001</v>
      </c>
      <c r="AD362" s="8">
        <v>5.5643336559999996</v>
      </c>
      <c r="AE362" s="8">
        <v>5.821660659</v>
      </c>
      <c r="AF362" s="8">
        <v>6.0889797720000001</v>
      </c>
      <c r="AG362" s="8">
        <v>6.3687989600000003</v>
      </c>
      <c r="AH362" s="8">
        <v>6.6568452530000002</v>
      </c>
      <c r="AI362" s="8">
        <v>6.9655017800000003</v>
      </c>
      <c r="AJ362" s="8">
        <v>7.2830357860000001</v>
      </c>
    </row>
    <row r="363" spans="2:36" ht="15.75" customHeight="1" x14ac:dyDescent="0.45">
      <c r="B363" s="8" t="s">
        <v>866</v>
      </c>
      <c r="C363" s="8">
        <v>2.381519251E-4</v>
      </c>
      <c r="D363" s="8">
        <v>1.3560866689999999E-2</v>
      </c>
      <c r="E363" s="8">
        <v>2.670427194E-2</v>
      </c>
      <c r="F363" s="8">
        <v>3.9451970859999998E-2</v>
      </c>
      <c r="G363" s="8">
        <v>5.1917800440000002E-2</v>
      </c>
      <c r="H363" s="8">
        <v>6.4954472420000006E-2</v>
      </c>
      <c r="I363" s="8">
        <v>7.7997330559999994E-2</v>
      </c>
      <c r="J363" s="8">
        <v>9.0772289980000004E-2</v>
      </c>
      <c r="K363" s="8">
        <v>0.1033708406</v>
      </c>
      <c r="L363" s="8">
        <v>0.1158113928</v>
      </c>
      <c r="M363" s="8">
        <v>0.1278004153</v>
      </c>
      <c r="N363" s="8">
        <v>0.1402157789</v>
      </c>
      <c r="O363" s="8">
        <v>0.1521857103</v>
      </c>
      <c r="P363" s="8">
        <v>0.1641771303</v>
      </c>
      <c r="Q363" s="8">
        <v>0.17622244979999999</v>
      </c>
      <c r="R363" s="8">
        <v>0.188397116</v>
      </c>
      <c r="S363" s="8">
        <v>0.20115810479999999</v>
      </c>
      <c r="T363" s="8">
        <v>0.2144038922</v>
      </c>
      <c r="U363" s="8">
        <v>0.22828987210000001</v>
      </c>
      <c r="V363" s="8">
        <v>0.24293953060000001</v>
      </c>
      <c r="W363" s="8">
        <v>0.25791675889999999</v>
      </c>
      <c r="X363" s="8">
        <v>0.27354847589999998</v>
      </c>
      <c r="Y363" s="8">
        <v>0.28955349289999999</v>
      </c>
      <c r="Z363" s="8">
        <v>0.3068430681</v>
      </c>
      <c r="AA363" s="8">
        <v>0.32420880099999999</v>
      </c>
      <c r="AB363" s="8">
        <v>0.34186031030000003</v>
      </c>
      <c r="AC363" s="8">
        <v>0.35967331070000003</v>
      </c>
      <c r="AD363" s="8">
        <v>0.37851173179999997</v>
      </c>
      <c r="AE363" s="8">
        <v>0.3988241434</v>
      </c>
      <c r="AF363" s="8">
        <v>0.41996179909999998</v>
      </c>
      <c r="AG363" s="8">
        <v>0.44213769180000001</v>
      </c>
      <c r="AH363" s="8">
        <v>0.46589895529999997</v>
      </c>
      <c r="AI363" s="8">
        <v>0.49096259539999998</v>
      </c>
      <c r="AJ363" s="8">
        <v>0.51748936339999996</v>
      </c>
    </row>
    <row r="364" spans="2:36" ht="15.75" customHeight="1" x14ac:dyDescent="0.45">
      <c r="B364" s="8" t="s">
        <v>868</v>
      </c>
      <c r="C364" s="8">
        <v>0</v>
      </c>
      <c r="D364" s="8">
        <v>1.0081024859999999E-2</v>
      </c>
      <c r="E364" s="8">
        <v>1.42695211E-2</v>
      </c>
      <c r="F364" s="8">
        <v>1.924795005E-2</v>
      </c>
      <c r="G364" s="8">
        <v>2.4041001730000001E-2</v>
      </c>
      <c r="H364" s="8">
        <v>2.9104201640000001E-2</v>
      </c>
      <c r="I364" s="8">
        <v>3.4091184650000002E-2</v>
      </c>
      <c r="J364" s="8">
        <v>3.8875208690000003E-2</v>
      </c>
      <c r="K364" s="8">
        <v>4.3498570469999998E-2</v>
      </c>
      <c r="L364" s="8">
        <v>4.7962779509999998E-2</v>
      </c>
      <c r="M364" s="8">
        <v>5.2118095500000003E-2</v>
      </c>
      <c r="N364" s="8">
        <v>5.6338144059999998E-2</v>
      </c>
      <c r="O364" s="8">
        <v>6.026794681E-2</v>
      </c>
      <c r="P364" s="8">
        <v>6.4105194130000001E-2</v>
      </c>
      <c r="Q364" s="8">
        <v>6.7883332640000002E-2</v>
      </c>
      <c r="R364" s="8">
        <v>7.1676744129999997E-2</v>
      </c>
      <c r="S364" s="8">
        <v>7.5732608160000006E-2</v>
      </c>
      <c r="T364" s="8">
        <v>8.0001583540000004E-2</v>
      </c>
      <c r="U364" s="8">
        <v>8.4578771189999999E-2</v>
      </c>
      <c r="V364" s="8">
        <v>8.9529525260000006E-2</v>
      </c>
      <c r="W364" s="8">
        <v>9.4415901950000006E-2</v>
      </c>
      <c r="X364" s="8">
        <v>9.9510269400000004E-2</v>
      </c>
      <c r="Y364" s="8">
        <v>0.1048980201</v>
      </c>
      <c r="Z364" s="8">
        <v>0.11101706829999999</v>
      </c>
      <c r="AA364" s="8">
        <v>0.11710548179999999</v>
      </c>
      <c r="AB364" s="8">
        <v>0.1233717248</v>
      </c>
      <c r="AC364" s="8">
        <v>0.12971202400000001</v>
      </c>
      <c r="AD364" s="8">
        <v>0.13642295939999999</v>
      </c>
      <c r="AE364" s="8">
        <v>0.1436695442</v>
      </c>
      <c r="AF364" s="8">
        <v>0.15120732200000001</v>
      </c>
      <c r="AG364" s="8">
        <v>0.15913130489999999</v>
      </c>
      <c r="AH364" s="8">
        <v>0.1676223711</v>
      </c>
      <c r="AI364" s="8">
        <v>0.1765754746</v>
      </c>
      <c r="AJ364" s="8">
        <v>0.1860064803</v>
      </c>
    </row>
    <row r="365" spans="2:36" ht="15.75" customHeight="1" x14ac:dyDescent="0.45">
      <c r="B365" s="8" t="s">
        <v>870</v>
      </c>
      <c r="C365" s="8">
        <v>0</v>
      </c>
      <c r="D365" s="8">
        <v>9.2289938719999996E-3</v>
      </c>
      <c r="E365" s="8">
        <v>1.350806243E-2</v>
      </c>
      <c r="F365" s="8">
        <v>1.860417621E-2</v>
      </c>
      <c r="G365" s="8">
        <v>2.3513373569999999E-2</v>
      </c>
      <c r="H365" s="8">
        <v>2.8733269509999999E-2</v>
      </c>
      <c r="I365" s="8">
        <v>3.3915219789999999E-2</v>
      </c>
      <c r="J365" s="8">
        <v>3.8913953520000003E-2</v>
      </c>
      <c r="K365" s="8">
        <v>4.376478206E-2</v>
      </c>
      <c r="L365" s="8">
        <v>4.8469303730000003E-2</v>
      </c>
      <c r="M365" s="8">
        <v>5.2878755E-2</v>
      </c>
      <c r="N365" s="8">
        <v>5.7376351489999998E-2</v>
      </c>
      <c r="O365" s="8">
        <v>6.1595008899999998E-2</v>
      </c>
      <c r="P365" s="8">
        <v>6.574017251E-2</v>
      </c>
      <c r="Q365" s="8">
        <v>6.9825635329999997E-2</v>
      </c>
      <c r="R365" s="8">
        <v>7.3920007400000001E-2</v>
      </c>
      <c r="S365" s="8">
        <v>7.8239300730000003E-2</v>
      </c>
      <c r="T365" s="8">
        <v>8.2780525839999994E-2</v>
      </c>
      <c r="U365" s="8">
        <v>8.7639375650000004E-2</v>
      </c>
      <c r="V365" s="8">
        <v>9.2889639960000006E-2</v>
      </c>
      <c r="W365" s="8">
        <v>9.8129840679999997E-2</v>
      </c>
      <c r="X365" s="8">
        <v>0.1036358386</v>
      </c>
      <c r="Y365" s="8">
        <v>0.10944238269999999</v>
      </c>
      <c r="Z365" s="8">
        <v>0.1159807571</v>
      </c>
      <c r="AA365" s="8">
        <v>0.1225338421</v>
      </c>
      <c r="AB365" s="8">
        <v>0.12928618610000001</v>
      </c>
      <c r="AC365" s="8">
        <v>0.1361256099</v>
      </c>
      <c r="AD365" s="8">
        <v>0.14335952639999999</v>
      </c>
      <c r="AE365" s="8">
        <v>0.1511576848</v>
      </c>
      <c r="AF365" s="8">
        <v>0.15926260519999999</v>
      </c>
      <c r="AG365" s="8">
        <v>0.16777060190000001</v>
      </c>
      <c r="AH365" s="8">
        <v>0.17686749639999999</v>
      </c>
      <c r="AI365" s="8">
        <v>0.18644587439999999</v>
      </c>
      <c r="AJ365" s="8">
        <v>0.19652251870000001</v>
      </c>
    </row>
    <row r="366" spans="2:36" ht="15.75" customHeight="1" x14ac:dyDescent="0.45">
      <c r="B366" s="8" t="s">
        <v>872</v>
      </c>
      <c r="C366" s="8">
        <v>0</v>
      </c>
      <c r="D366" s="8">
        <v>7.1440545730000003E-3</v>
      </c>
      <c r="E366" s="8">
        <v>1.4802950630000001E-2</v>
      </c>
      <c r="F366" s="8">
        <v>2.1897042429999999E-2</v>
      </c>
      <c r="G366" s="8">
        <v>2.8755409409999998E-2</v>
      </c>
      <c r="H366" s="8">
        <v>3.6272468029999998E-2</v>
      </c>
      <c r="I366" s="8">
        <v>4.3835848769999998E-2</v>
      </c>
      <c r="J366" s="8">
        <v>5.1303122210000003E-2</v>
      </c>
      <c r="K366" s="8">
        <v>5.8860671990000002E-2</v>
      </c>
      <c r="L366" s="8">
        <v>6.6571839519999995E-2</v>
      </c>
      <c r="M366" s="8">
        <v>7.4258203260000002E-2</v>
      </c>
      <c r="N366" s="8">
        <v>8.2251476929999998E-2</v>
      </c>
      <c r="O366" s="8">
        <v>9.0189045669999995E-2</v>
      </c>
      <c r="P366" s="8">
        <v>9.8331793269999995E-2</v>
      </c>
      <c r="Q366" s="8">
        <v>0.1066268859</v>
      </c>
      <c r="R366" s="8">
        <v>0.1150936515</v>
      </c>
      <c r="S366" s="8">
        <v>0.1239548211</v>
      </c>
      <c r="T366" s="8">
        <v>0.13313775929999999</v>
      </c>
      <c r="U366" s="8">
        <v>0.1426591301</v>
      </c>
      <c r="V366" s="8">
        <v>0.15258490920000001</v>
      </c>
      <c r="W366" s="8">
        <v>0.16270660279999999</v>
      </c>
      <c r="X366" s="8">
        <v>0.1733320384</v>
      </c>
      <c r="Y366" s="8">
        <v>0.18428525100000001</v>
      </c>
      <c r="Z366" s="8">
        <v>0.19612219489999999</v>
      </c>
      <c r="AA366" s="8">
        <v>0.2082353844</v>
      </c>
      <c r="AB366" s="8">
        <v>0.22077947319999999</v>
      </c>
      <c r="AC366" s="8">
        <v>0.23366818080000001</v>
      </c>
      <c r="AD366" s="8">
        <v>0.2473583647</v>
      </c>
      <c r="AE366" s="8">
        <v>0.26214213530000002</v>
      </c>
      <c r="AF366" s="8">
        <v>0.27751385639999998</v>
      </c>
      <c r="AG366" s="8">
        <v>0.2936858698</v>
      </c>
      <c r="AH366" s="8">
        <v>0.31096091199999998</v>
      </c>
      <c r="AI366" s="8">
        <v>0.32912622679999998</v>
      </c>
      <c r="AJ366" s="8">
        <v>0.34819510419999999</v>
      </c>
    </row>
    <row r="367" spans="2:36" ht="15.75" customHeight="1" x14ac:dyDescent="0.45">
      <c r="B367" s="8" t="s">
        <v>379</v>
      </c>
      <c r="C367" s="8">
        <v>167.22463579999999</v>
      </c>
      <c r="D367" s="8">
        <v>169.46084809999999</v>
      </c>
      <c r="E367" s="8">
        <v>172.21203320000001</v>
      </c>
      <c r="F367" s="8">
        <v>172.56207359999999</v>
      </c>
      <c r="G367" s="8">
        <v>172.1062551</v>
      </c>
      <c r="H367" s="8">
        <v>172.0953145</v>
      </c>
      <c r="I367" s="8">
        <v>172.05922649999999</v>
      </c>
      <c r="J367" s="8">
        <v>171.80051159999999</v>
      </c>
      <c r="K367" s="8">
        <v>171.46522719999999</v>
      </c>
      <c r="L367" s="8">
        <v>170.99843910000001</v>
      </c>
      <c r="M367" s="8">
        <v>169.9321453</v>
      </c>
      <c r="N367" s="8">
        <v>169.03798130000001</v>
      </c>
      <c r="O367" s="8">
        <v>167.8175512</v>
      </c>
      <c r="P367" s="8">
        <v>166.6199561</v>
      </c>
      <c r="Q367" s="8">
        <v>165.74086600000001</v>
      </c>
      <c r="R367" s="8">
        <v>164.85254080000001</v>
      </c>
      <c r="S367" s="8">
        <v>164.1446699</v>
      </c>
      <c r="T367" s="8">
        <v>163.91292340000001</v>
      </c>
      <c r="U367" s="8">
        <v>164.19548499999999</v>
      </c>
      <c r="V367" s="8">
        <v>164.62351140000001</v>
      </c>
      <c r="W367" s="8">
        <v>165.36845299999999</v>
      </c>
      <c r="X367" s="8">
        <v>166.23212219999999</v>
      </c>
      <c r="Y367" s="8">
        <v>167.0481125</v>
      </c>
      <c r="Z367" s="8">
        <v>167.6933027</v>
      </c>
      <c r="AA367" s="8">
        <v>168.65501789999999</v>
      </c>
      <c r="AB367" s="8">
        <v>169.68705919999999</v>
      </c>
      <c r="AC367" s="8">
        <v>170.88780489999999</v>
      </c>
      <c r="AD367" s="8">
        <v>172.39530579999999</v>
      </c>
      <c r="AE367" s="8">
        <v>174.04512080000001</v>
      </c>
      <c r="AF367" s="8">
        <v>175.705703</v>
      </c>
      <c r="AG367" s="8">
        <v>177.55306970000001</v>
      </c>
      <c r="AH367" s="8">
        <v>179.5231963</v>
      </c>
      <c r="AI367" s="8">
        <v>181.28774999999999</v>
      </c>
      <c r="AJ367" s="8">
        <v>183.24317840000001</v>
      </c>
    </row>
    <row r="368" spans="2:36" ht="15.75" customHeight="1" x14ac:dyDescent="0.35"/>
    <row r="369" spans="2:2" ht="15.75" customHeight="1" x14ac:dyDescent="0.45">
      <c r="B369" s="8" t="s">
        <v>943</v>
      </c>
    </row>
    <row r="370" spans="2:2" ht="15.75" customHeight="1" x14ac:dyDescent="0.45">
      <c r="B370" s="8" t="s">
        <v>854</v>
      </c>
    </row>
    <row r="371" spans="2:2" ht="15.75" customHeight="1" x14ac:dyDescent="0.45">
      <c r="B371" s="8" t="s">
        <v>856</v>
      </c>
    </row>
    <row r="372" spans="2:2" ht="15.75" customHeight="1" x14ac:dyDescent="0.45">
      <c r="B372" s="8" t="s">
        <v>858</v>
      </c>
    </row>
    <row r="373" spans="2:2" ht="15.75" customHeight="1" x14ac:dyDescent="0.45">
      <c r="B373" s="8" t="s">
        <v>860</v>
      </c>
    </row>
    <row r="374" spans="2:2" ht="15.75" customHeight="1" x14ac:dyDescent="0.45">
      <c r="B374" s="8" t="s">
        <v>862</v>
      </c>
    </row>
    <row r="375" spans="2:2" ht="15.75" customHeight="1" x14ac:dyDescent="0.45">
      <c r="B375" s="8" t="s">
        <v>864</v>
      </c>
    </row>
    <row r="376" spans="2:2" ht="15.75" customHeight="1" x14ac:dyDescent="0.45">
      <c r="B376" s="8" t="s">
        <v>866</v>
      </c>
    </row>
    <row r="377" spans="2:2" ht="15.75" customHeight="1" x14ac:dyDescent="0.45">
      <c r="B377" s="8" t="s">
        <v>868</v>
      </c>
    </row>
    <row r="378" spans="2:2" ht="15.75" customHeight="1" x14ac:dyDescent="0.45">
      <c r="B378" s="8" t="s">
        <v>870</v>
      </c>
    </row>
    <row r="379" spans="2:2" ht="15.75" customHeight="1" x14ac:dyDescent="0.45">
      <c r="B379" s="8" t="s">
        <v>872</v>
      </c>
    </row>
    <row r="380" spans="2:2" ht="15.75" customHeight="1" x14ac:dyDescent="0.45">
      <c r="B380" s="8" t="s">
        <v>954</v>
      </c>
    </row>
    <row r="381" spans="2:2" ht="15.75" customHeight="1" x14ac:dyDescent="0.45">
      <c r="B381" s="8" t="s">
        <v>875</v>
      </c>
    </row>
    <row r="382" spans="2:2" ht="15.75" customHeight="1" x14ac:dyDescent="0.45">
      <c r="B382" s="8" t="s">
        <v>856</v>
      </c>
    </row>
    <row r="383" spans="2:2" ht="15.75" customHeight="1" x14ac:dyDescent="0.45">
      <c r="B383" s="8" t="s">
        <v>858</v>
      </c>
    </row>
    <row r="384" spans="2:2" ht="15.75" customHeight="1" x14ac:dyDescent="0.45">
      <c r="B384" s="8" t="s">
        <v>860</v>
      </c>
    </row>
    <row r="385" spans="2:2" ht="15.75" customHeight="1" x14ac:dyDescent="0.45">
      <c r="B385" s="8" t="s">
        <v>862</v>
      </c>
    </row>
    <row r="386" spans="2:2" ht="15.75" customHeight="1" x14ac:dyDescent="0.45">
      <c r="B386" s="8" t="s">
        <v>864</v>
      </c>
    </row>
    <row r="387" spans="2:2" ht="15.75" customHeight="1" x14ac:dyDescent="0.45">
      <c r="B387" s="8" t="s">
        <v>866</v>
      </c>
    </row>
    <row r="388" spans="2:2" ht="15.75" customHeight="1" x14ac:dyDescent="0.45">
      <c r="B388" s="8" t="s">
        <v>868</v>
      </c>
    </row>
    <row r="389" spans="2:2" ht="15.75" customHeight="1" x14ac:dyDescent="0.45">
      <c r="B389" s="8" t="s">
        <v>870</v>
      </c>
    </row>
    <row r="390" spans="2:2" ht="15.75" customHeight="1" x14ac:dyDescent="0.45">
      <c r="B390" s="8" t="s">
        <v>872</v>
      </c>
    </row>
    <row r="391" spans="2:2" ht="15.75" customHeight="1" x14ac:dyDescent="0.45">
      <c r="B391" s="8" t="s">
        <v>965</v>
      </c>
    </row>
    <row r="392" spans="2:2" ht="15.75" customHeight="1" x14ac:dyDescent="0.45">
      <c r="B392" s="8" t="s">
        <v>887</v>
      </c>
    </row>
    <row r="393" spans="2:2" ht="15.75" customHeight="1" x14ac:dyDescent="0.45">
      <c r="B393" s="8" t="s">
        <v>856</v>
      </c>
    </row>
    <row r="394" spans="2:2" ht="15.75" customHeight="1" x14ac:dyDescent="0.45">
      <c r="B394" s="8" t="s">
        <v>858</v>
      </c>
    </row>
    <row r="395" spans="2:2" ht="15.75" customHeight="1" x14ac:dyDescent="0.45">
      <c r="B395" s="8" t="s">
        <v>860</v>
      </c>
    </row>
    <row r="396" spans="2:2" ht="15.75" customHeight="1" x14ac:dyDescent="0.45">
      <c r="B396" s="8" t="s">
        <v>862</v>
      </c>
    </row>
    <row r="397" spans="2:2" ht="15.75" customHeight="1" x14ac:dyDescent="0.45">
      <c r="B397" s="8" t="s">
        <v>864</v>
      </c>
    </row>
    <row r="398" spans="2:2" ht="15.75" customHeight="1" x14ac:dyDescent="0.45">
      <c r="B398" s="8" t="s">
        <v>866</v>
      </c>
    </row>
    <row r="399" spans="2:2" ht="15.75" customHeight="1" x14ac:dyDescent="0.45">
      <c r="B399" s="8" t="s">
        <v>868</v>
      </c>
    </row>
    <row r="400" spans="2:2" ht="15.75" customHeight="1" x14ac:dyDescent="0.45">
      <c r="B400" s="8" t="s">
        <v>870</v>
      </c>
    </row>
    <row r="401" spans="2:36" ht="15.75" customHeight="1" x14ac:dyDescent="0.45">
      <c r="B401" s="8" t="s">
        <v>872</v>
      </c>
    </row>
    <row r="402" spans="2:36" ht="15.75" customHeight="1" x14ac:dyDescent="0.45">
      <c r="B402" s="8" t="s">
        <v>976</v>
      </c>
    </row>
    <row r="403" spans="2:36" ht="15.75" customHeight="1" x14ac:dyDescent="0.45">
      <c r="B403" s="8" t="s">
        <v>978</v>
      </c>
    </row>
    <row r="404" spans="2:36" ht="15.75" customHeight="1" x14ac:dyDescent="0.35"/>
    <row r="405" spans="2:36" ht="15.75" customHeight="1" x14ac:dyDescent="0.45">
      <c r="B405" s="8" t="s">
        <v>979</v>
      </c>
    </row>
    <row r="406" spans="2:36" ht="15.75" customHeight="1" x14ac:dyDescent="0.45">
      <c r="B406" s="8" t="s">
        <v>854</v>
      </c>
    </row>
    <row r="407" spans="2:36" ht="15.75" customHeight="1" x14ac:dyDescent="0.45">
      <c r="B407" s="8" t="s">
        <v>856</v>
      </c>
      <c r="C407" s="8">
        <v>6.6260844949999995E-2</v>
      </c>
      <c r="D407" s="8">
        <v>6.876146977E-2</v>
      </c>
      <c r="E407" s="8">
        <v>7.1161961849999997E-2</v>
      </c>
      <c r="F407" s="8">
        <v>7.3462498789999997E-2</v>
      </c>
      <c r="G407" s="8">
        <v>7.5727428370000002E-2</v>
      </c>
      <c r="H407" s="8">
        <v>7.7742129729999998E-2</v>
      </c>
      <c r="I407" s="8">
        <v>7.9533064170000001E-2</v>
      </c>
      <c r="J407" s="8">
        <v>8.1330895129999997E-2</v>
      </c>
      <c r="K407" s="8">
        <v>8.3084683079999999E-2</v>
      </c>
      <c r="L407" s="8">
        <v>8.4735052840000005E-2</v>
      </c>
      <c r="M407" s="8">
        <v>8.632216996E-2</v>
      </c>
      <c r="N407" s="8">
        <v>8.7775618920000006E-2</v>
      </c>
      <c r="O407" s="8">
        <v>8.9294836399999994E-2</v>
      </c>
      <c r="P407" s="8">
        <v>9.0477574749999998E-2</v>
      </c>
      <c r="Q407" s="8">
        <v>9.2679044510000003E-2</v>
      </c>
      <c r="R407" s="8">
        <v>9.3495438550000004E-2</v>
      </c>
      <c r="S407" s="8">
        <v>9.4770110759999998E-2</v>
      </c>
      <c r="T407" s="8">
        <v>9.5521920220000001E-2</v>
      </c>
      <c r="U407" s="8">
        <v>9.6469407330000007E-2</v>
      </c>
      <c r="V407" s="8">
        <v>9.7286926120000006E-2</v>
      </c>
      <c r="W407" s="8">
        <v>9.85968505E-2</v>
      </c>
      <c r="X407" s="8">
        <v>9.9614309169999998E-2</v>
      </c>
      <c r="Y407" s="8">
        <v>9.9499465829999995E-2</v>
      </c>
      <c r="Z407" s="8">
        <v>0.1001723649</v>
      </c>
      <c r="AA407" s="8">
        <v>9.9514502020000006E-2</v>
      </c>
      <c r="AB407" s="8">
        <v>0.10009312889999999</v>
      </c>
      <c r="AC407" s="8">
        <v>0.1015814749</v>
      </c>
      <c r="AD407" s="8">
        <v>0.1024226135</v>
      </c>
      <c r="AE407" s="8">
        <v>0.10237072680000001</v>
      </c>
      <c r="AF407" s="8">
        <v>0.1029946398</v>
      </c>
      <c r="AG407" s="8">
        <v>0.1041526336</v>
      </c>
      <c r="AH407" s="8">
        <v>0.1041344895</v>
      </c>
      <c r="AI407" s="8">
        <v>0.10436787610000001</v>
      </c>
      <c r="AJ407" s="8">
        <v>0.10454040739999999</v>
      </c>
    </row>
    <row r="408" spans="2:36" ht="15.75" customHeight="1" x14ac:dyDescent="0.45">
      <c r="B408" s="8" t="s">
        <v>858</v>
      </c>
      <c r="C408" s="8">
        <v>3.052885097E-2</v>
      </c>
      <c r="D408" s="8">
        <v>3.0921331020000001E-2</v>
      </c>
      <c r="E408" s="8">
        <v>3.113393918E-2</v>
      </c>
      <c r="F408" s="8">
        <v>3.1654966819999998E-2</v>
      </c>
      <c r="G408" s="8">
        <v>3.2280389409999999E-2</v>
      </c>
      <c r="H408" s="8">
        <v>3.2848567930000003E-2</v>
      </c>
      <c r="I408" s="8">
        <v>3.3390936289999999E-2</v>
      </c>
      <c r="J408" s="8">
        <v>3.4046934440000003E-2</v>
      </c>
      <c r="K408" s="8">
        <v>3.4816118399999998E-2</v>
      </c>
      <c r="L408" s="8">
        <v>3.5684339920000002E-2</v>
      </c>
      <c r="M408" s="8">
        <v>3.6489456820000002E-2</v>
      </c>
      <c r="N408" s="8">
        <v>3.7030552430000002E-2</v>
      </c>
      <c r="O408" s="8">
        <v>3.7886460859999999E-2</v>
      </c>
      <c r="P408" s="8">
        <v>3.839872725E-2</v>
      </c>
      <c r="Q408" s="8">
        <v>3.9457890619999998E-2</v>
      </c>
      <c r="R408" s="8">
        <v>4.0111165679999998E-2</v>
      </c>
      <c r="S408" s="8">
        <v>4.093143716E-2</v>
      </c>
      <c r="T408" s="8">
        <v>4.1445953059999999E-2</v>
      </c>
      <c r="U408" s="8">
        <v>4.2214870619999997E-2</v>
      </c>
      <c r="V408" s="8">
        <v>4.3157059540000001E-2</v>
      </c>
      <c r="W408" s="8">
        <v>4.4039429300000002E-2</v>
      </c>
      <c r="X408" s="8">
        <v>4.4867218870000003E-2</v>
      </c>
      <c r="Y408" s="8">
        <v>4.5400056420000001E-2</v>
      </c>
      <c r="Z408" s="8">
        <v>4.6635362239999999E-2</v>
      </c>
      <c r="AA408" s="8">
        <v>4.7169324550000002E-2</v>
      </c>
      <c r="AB408" s="8">
        <v>4.7962335529999997E-2</v>
      </c>
      <c r="AC408" s="8">
        <v>4.9253198290000001E-2</v>
      </c>
      <c r="AD408" s="8">
        <v>5.0519020460000001E-2</v>
      </c>
      <c r="AE408" s="8">
        <v>5.1629064170000002E-2</v>
      </c>
      <c r="AF408" s="8">
        <v>5.2978562149999998E-2</v>
      </c>
      <c r="AG408" s="8">
        <v>5.4529124749999998E-2</v>
      </c>
      <c r="AH408" s="8">
        <v>5.5701266739999998E-2</v>
      </c>
      <c r="AI408" s="8">
        <v>5.6891730369999997E-2</v>
      </c>
      <c r="AJ408" s="8">
        <v>5.8112680770000001E-2</v>
      </c>
    </row>
    <row r="409" spans="2:36" ht="15.75" customHeight="1" x14ac:dyDescent="0.45">
      <c r="B409" s="8" t="s">
        <v>860</v>
      </c>
      <c r="C409" s="8">
        <v>4.0550352640000002E-6</v>
      </c>
      <c r="D409" s="8">
        <v>9.2644236330000003E-6</v>
      </c>
      <c r="E409" s="8">
        <v>1.4799398770000001E-5</v>
      </c>
      <c r="F409" s="8">
        <v>2.0541565499999999E-5</v>
      </c>
      <c r="G409" s="8">
        <v>2.649092381E-5</v>
      </c>
      <c r="H409" s="8">
        <v>3.2529078510000001E-5</v>
      </c>
      <c r="I409" s="8">
        <v>3.8774424790000001E-5</v>
      </c>
      <c r="J409" s="8">
        <v>4.5256561449999999E-5</v>
      </c>
      <c r="K409" s="8">
        <v>5.1975488500000003E-5</v>
      </c>
      <c r="L409" s="8">
        <v>5.8901607120000002E-5</v>
      </c>
      <c r="M409" s="8">
        <v>6.6123713720000002E-5</v>
      </c>
      <c r="N409" s="8">
        <v>7.3612209500000002E-5</v>
      </c>
      <c r="O409" s="8">
        <v>8.1396693260000003E-5</v>
      </c>
      <c r="P409" s="8">
        <v>8.9536362589999995E-5</v>
      </c>
      <c r="Q409" s="8">
        <v>9.8149612670000004E-5</v>
      </c>
      <c r="R409" s="8">
        <v>1.0865718580000001E-4</v>
      </c>
      <c r="S409" s="8">
        <v>1.172408371E-4</v>
      </c>
      <c r="T409" s="8">
        <v>1.2514371599999999E-4</v>
      </c>
      <c r="U409" s="8">
        <v>1.34940918E-4</v>
      </c>
      <c r="V409" s="8">
        <v>1.4527089840000001E-4</v>
      </c>
      <c r="W409" s="8">
        <v>1.5616325589999999E-4</v>
      </c>
      <c r="X409" s="8">
        <v>1.675883917E-4</v>
      </c>
      <c r="Y409" s="8">
        <v>1.794871083E-4</v>
      </c>
      <c r="Z409" s="8">
        <v>1.918890045E-4</v>
      </c>
      <c r="AA409" s="8">
        <v>2.0479408019999999E-4</v>
      </c>
      <c r="AB409" s="8">
        <v>2.181431379E-4</v>
      </c>
      <c r="AC409" s="8">
        <v>2.3199537520000001E-4</v>
      </c>
      <c r="AD409" s="8">
        <v>2.4638039079999998E-4</v>
      </c>
      <c r="AE409" s="8">
        <v>2.613573824E-4</v>
      </c>
      <c r="AF409" s="8">
        <v>2.7686715230000001E-4</v>
      </c>
      <c r="AG409" s="8">
        <v>2.9290970050000002E-4</v>
      </c>
      <c r="AH409" s="8">
        <v>3.0942582960000002E-4</v>
      </c>
      <c r="AI409" s="8">
        <v>3.2653393459999998E-4</v>
      </c>
      <c r="AJ409" s="8">
        <v>3.475786796E-4</v>
      </c>
    </row>
    <row r="410" spans="2:36" ht="15.75" customHeight="1" x14ac:dyDescent="0.45">
      <c r="B410" s="8" t="s">
        <v>862</v>
      </c>
      <c r="C410" s="8">
        <v>1.7759278529999999E-7</v>
      </c>
      <c r="D410" s="8">
        <v>3.5814545030000002E-6</v>
      </c>
      <c r="E410" s="8">
        <v>7.074112614E-6</v>
      </c>
      <c r="F410" s="8">
        <v>1.059636952E-5</v>
      </c>
      <c r="G410" s="8">
        <v>1.417782403E-5</v>
      </c>
      <c r="H410" s="8">
        <v>1.7759278529999999E-5</v>
      </c>
      <c r="I410" s="8">
        <v>2.148872702E-5</v>
      </c>
      <c r="J410" s="8">
        <v>2.5454965890000002E-5</v>
      </c>
      <c r="K410" s="8">
        <v>2.9628396349999999E-5</v>
      </c>
      <c r="L410" s="8">
        <v>3.403861718E-5</v>
      </c>
      <c r="M410" s="8">
        <v>3.8744825989999997E-5</v>
      </c>
      <c r="N410" s="8">
        <v>4.3835819169999997E-5</v>
      </c>
      <c r="O410" s="8">
        <v>4.9252399119999998E-5</v>
      </c>
      <c r="P410" s="8">
        <v>5.514255983E-5</v>
      </c>
      <c r="Q410" s="8">
        <v>6.16246965E-5</v>
      </c>
      <c r="R410" s="8">
        <v>6.8669210309999995E-5</v>
      </c>
      <c r="S410" s="8">
        <v>7.6424095270000004E-5</v>
      </c>
      <c r="T410" s="8">
        <v>8.5007746559999999E-5</v>
      </c>
      <c r="U410" s="8">
        <v>9.4479361780000002E-5</v>
      </c>
      <c r="V410" s="8">
        <v>1.048685397E-4</v>
      </c>
      <c r="W410" s="8">
        <v>1.163528732E-4</v>
      </c>
      <c r="X410" s="8">
        <v>1.290803561E-4</v>
      </c>
      <c r="Y410" s="8">
        <v>1.431397849E-4</v>
      </c>
      <c r="Z410" s="8">
        <v>1.5876795010000001E-4</v>
      </c>
      <c r="AA410" s="8">
        <v>1.761128454E-4</v>
      </c>
      <c r="AB410" s="8">
        <v>1.9532246500000001E-4</v>
      </c>
      <c r="AC410" s="8">
        <v>2.1657440170000001E-4</v>
      </c>
      <c r="AD410" s="8">
        <v>2.403126373E-4</v>
      </c>
      <c r="AE410" s="8">
        <v>2.6671476470000003E-4</v>
      </c>
      <c r="AF410" s="8">
        <v>2.9610637070000002E-4</v>
      </c>
      <c r="AG410" s="8">
        <v>3.2863544919999998E-4</v>
      </c>
      <c r="AH410" s="8">
        <v>3.6465718580000001E-4</v>
      </c>
      <c r="AI410" s="8">
        <v>4.0437877209999998E-4</v>
      </c>
      <c r="AJ410" s="8">
        <v>4.5034570470000001E-4</v>
      </c>
    </row>
    <row r="411" spans="2:36" ht="15.75" customHeight="1" x14ac:dyDescent="0.45">
      <c r="B411" s="8" t="s">
        <v>864</v>
      </c>
      <c r="C411" s="8">
        <v>4.7740788529999998E-3</v>
      </c>
      <c r="D411" s="8">
        <v>5.4416205339999999E-3</v>
      </c>
      <c r="E411" s="8">
        <v>6.1289046129999998E-3</v>
      </c>
      <c r="F411" s="8">
        <v>6.8295377499999997E-3</v>
      </c>
      <c r="G411" s="8">
        <v>7.5369786099999999E-3</v>
      </c>
      <c r="H411" s="8">
        <v>8.2369309750000008E-3</v>
      </c>
      <c r="I411" s="8">
        <v>8.9462069599999996E-3</v>
      </c>
      <c r="J411" s="8">
        <v>9.6640369979999995E-3</v>
      </c>
      <c r="K411" s="8">
        <v>1.0402674989999999E-2</v>
      </c>
      <c r="L411" s="8">
        <v>1.1163216090000001E-2</v>
      </c>
      <c r="M411" s="8">
        <v>1.19384086E-2</v>
      </c>
      <c r="N411" s="8">
        <v>1.273393548E-2</v>
      </c>
      <c r="O411" s="8">
        <v>1.355728524E-2</v>
      </c>
      <c r="P411" s="8">
        <v>1.443216649E-2</v>
      </c>
      <c r="Q411" s="8">
        <v>1.5353725049999999E-2</v>
      </c>
      <c r="R411" s="8">
        <v>1.6311571739999999E-2</v>
      </c>
      <c r="S411" s="8">
        <v>1.7311123139999999E-2</v>
      </c>
      <c r="T411" s="8">
        <v>1.8358269399999998E-2</v>
      </c>
      <c r="U411" s="8">
        <v>1.944714996E-2</v>
      </c>
      <c r="V411" s="8">
        <v>2.0577409639999999E-2</v>
      </c>
      <c r="W411" s="8">
        <v>2.1755264190000002E-2</v>
      </c>
      <c r="X411" s="8">
        <v>2.2982667129999999E-2</v>
      </c>
      <c r="Y411" s="8">
        <v>2.4282823910000001E-2</v>
      </c>
      <c r="Z411" s="8">
        <v>2.5640905540000002E-2</v>
      </c>
      <c r="AA411" s="8">
        <v>2.7052087410000002E-2</v>
      </c>
      <c r="AB411" s="8">
        <v>2.864414753E-2</v>
      </c>
      <c r="AC411" s="8">
        <v>3.035300451E-2</v>
      </c>
      <c r="AD411" s="8">
        <v>3.1822644009999998E-2</v>
      </c>
      <c r="AE411" s="8">
        <v>3.3279467219999997E-2</v>
      </c>
      <c r="AF411" s="8">
        <v>3.4688251589999997E-2</v>
      </c>
      <c r="AG411" s="8">
        <v>3.6511567119999998E-2</v>
      </c>
      <c r="AH411" s="8">
        <v>3.7708394499999999E-2</v>
      </c>
      <c r="AI411" s="8">
        <v>3.9260821830000001E-2</v>
      </c>
      <c r="AJ411" s="8">
        <v>4.0876235400000002E-2</v>
      </c>
    </row>
    <row r="412" spans="2:36" ht="15.75" customHeight="1" x14ac:dyDescent="0.45">
      <c r="B412" s="8" t="s">
        <v>866</v>
      </c>
      <c r="C412" s="8">
        <v>2.3975026009999999E-6</v>
      </c>
      <c r="D412" s="8">
        <v>4.4723783099999999E-5</v>
      </c>
      <c r="E412" s="8">
        <v>8.9447566189999994E-5</v>
      </c>
      <c r="F412" s="8">
        <v>1.3594727709999999E-4</v>
      </c>
      <c r="G412" s="8">
        <v>1.8413411960000001E-4</v>
      </c>
      <c r="H412" s="8">
        <v>2.330017343E-4</v>
      </c>
      <c r="I412" s="8">
        <v>2.8373407330000003E-4</v>
      </c>
      <c r="J412" s="8">
        <v>3.3627193900000001E-4</v>
      </c>
      <c r="K412" s="8">
        <v>3.9055613369999998E-4</v>
      </c>
      <c r="L412" s="8">
        <v>4.4682344779999999E-4</v>
      </c>
      <c r="M412" s="8">
        <v>5.0513307899999996E-4</v>
      </c>
      <c r="N412" s="8">
        <v>5.6581061389999999E-4</v>
      </c>
      <c r="O412" s="8">
        <v>6.2879685509999996E-4</v>
      </c>
      <c r="P412" s="8">
        <v>6.9477257489999997E-4</v>
      </c>
      <c r="Q412" s="8">
        <v>7.6435934789999998E-4</v>
      </c>
      <c r="R412" s="8">
        <v>8.3675800669999998E-4</v>
      </c>
      <c r="S412" s="8">
        <v>9.1241253320000003E-4</v>
      </c>
      <c r="T412" s="8">
        <v>9.9167811310000003E-4</v>
      </c>
      <c r="U412" s="8">
        <v>1.074140363E-3</v>
      </c>
      <c r="V412" s="8">
        <v>1.1597400859999999E-3</v>
      </c>
      <c r="W412" s="8">
        <v>1.2489212630000001E-3</v>
      </c>
      <c r="X412" s="8">
        <v>1.3418318880000001E-3</v>
      </c>
      <c r="Y412" s="8">
        <v>1.4381759740000001E-3</v>
      </c>
      <c r="Z412" s="8">
        <v>1.53821991E-3</v>
      </c>
      <c r="AA412" s="8">
        <v>1.642052492E-3</v>
      </c>
      <c r="AB412" s="8">
        <v>1.7503248930000001E-3</v>
      </c>
      <c r="AC412" s="8">
        <v>1.8606692099999999E-3</v>
      </c>
      <c r="AD412" s="8">
        <v>1.9752757539999999E-3</v>
      </c>
      <c r="AE412" s="8">
        <v>2.095062088E-3</v>
      </c>
      <c r="AF412" s="8">
        <v>2.2194066370000002E-3</v>
      </c>
      <c r="AG412" s="8">
        <v>2.3478950169999999E-3</v>
      </c>
      <c r="AH412" s="8">
        <v>2.4802312410000002E-3</v>
      </c>
      <c r="AI412" s="8">
        <v>2.6172144759999999E-3</v>
      </c>
      <c r="AJ412" s="8">
        <v>2.785986819E-3</v>
      </c>
    </row>
    <row r="413" spans="2:36" ht="15.75" customHeight="1" x14ac:dyDescent="0.45">
      <c r="B413" s="8" t="s">
        <v>868</v>
      </c>
      <c r="C413" s="8">
        <v>0</v>
      </c>
      <c r="D413" s="8">
        <v>0</v>
      </c>
      <c r="E413" s="8">
        <v>0</v>
      </c>
      <c r="F413" s="8">
        <v>9.1164296449999995E-6</v>
      </c>
      <c r="G413" s="8">
        <v>1.8528847269999998E-5</v>
      </c>
      <c r="H413" s="8">
        <v>2.811885767E-5</v>
      </c>
      <c r="I413" s="8">
        <v>3.8034454849999999E-5</v>
      </c>
      <c r="J413" s="8">
        <v>4.8364435190000003E-5</v>
      </c>
      <c r="K413" s="8">
        <v>5.9020002309999997E-5</v>
      </c>
      <c r="L413" s="8">
        <v>7.0089952600000007E-5</v>
      </c>
      <c r="M413" s="8">
        <v>8.1603884840000002E-5</v>
      </c>
      <c r="N413" s="8">
        <v>9.3561799050000002E-5</v>
      </c>
      <c r="O413" s="8">
        <v>1.060228928E-4</v>
      </c>
      <c r="P413" s="8">
        <v>1.1904636370000001E-4</v>
      </c>
      <c r="Q413" s="8">
        <v>1.328098046E-4</v>
      </c>
      <c r="R413" s="8">
        <v>1.4713562259999999E-4</v>
      </c>
      <c r="S413" s="8">
        <v>1.6214221300000001E-4</v>
      </c>
      <c r="T413" s="8">
        <v>1.778295757E-4</v>
      </c>
      <c r="U413" s="8">
        <v>1.941681119E-4</v>
      </c>
      <c r="V413" s="8">
        <v>2.1115782169999999E-4</v>
      </c>
      <c r="W413" s="8">
        <v>2.2882830390000001E-4</v>
      </c>
      <c r="X413" s="8">
        <v>2.4726835469999998E-4</v>
      </c>
      <c r="Y413" s="8">
        <v>2.6635957910000002E-4</v>
      </c>
      <c r="Z413" s="8">
        <v>2.8622037230000003E-4</v>
      </c>
      <c r="AA413" s="8">
        <v>3.068211354E-4</v>
      </c>
      <c r="AB413" s="8">
        <v>3.281026708E-4</v>
      </c>
      <c r="AC413" s="8">
        <v>3.5012417620000001E-4</v>
      </c>
      <c r="AD413" s="8">
        <v>3.7303364550000001E-4</v>
      </c>
      <c r="AE413" s="8">
        <v>3.9683107870000002E-4</v>
      </c>
      <c r="AF413" s="8">
        <v>4.215164759E-4</v>
      </c>
      <c r="AG413" s="8">
        <v>4.4700104060000002E-4</v>
      </c>
      <c r="AH413" s="8">
        <v>4.7322557520000001E-4</v>
      </c>
      <c r="AI413" s="8">
        <v>5.0036767260000004E-4</v>
      </c>
      <c r="AJ413" s="8">
        <v>5.2839773380000004E-4</v>
      </c>
    </row>
    <row r="414" spans="2:36" ht="15.75" customHeight="1" x14ac:dyDescent="0.45">
      <c r="B414" s="8" t="s">
        <v>870</v>
      </c>
      <c r="C414" s="8">
        <v>0</v>
      </c>
      <c r="D414" s="8">
        <v>0</v>
      </c>
      <c r="E414" s="8">
        <v>0</v>
      </c>
      <c r="F414" s="8">
        <v>8.287663314E-6</v>
      </c>
      <c r="G414" s="8">
        <v>1.68713146E-5</v>
      </c>
      <c r="H414" s="8">
        <v>2.5602959880000001E-5</v>
      </c>
      <c r="I414" s="8">
        <v>3.466019193E-5</v>
      </c>
      <c r="J414" s="8">
        <v>4.4043010750000003E-5</v>
      </c>
      <c r="K414" s="8">
        <v>5.3751416350000003E-5</v>
      </c>
      <c r="L414" s="8">
        <v>6.3844606310000003E-5</v>
      </c>
      <c r="M414" s="8">
        <v>7.4292981849999998E-5</v>
      </c>
      <c r="N414" s="8">
        <v>8.5214938139999998E-5</v>
      </c>
      <c r="O414" s="8">
        <v>9.6521678809999997E-5</v>
      </c>
      <c r="P414" s="8">
        <v>1.084203954E-4</v>
      </c>
      <c r="Q414" s="8">
        <v>1.209406868E-4</v>
      </c>
      <c r="R414" s="8">
        <v>1.3399375649999999E-4</v>
      </c>
      <c r="S414" s="8">
        <v>1.4763880219999999E-4</v>
      </c>
      <c r="T414" s="8">
        <v>1.619350214E-4</v>
      </c>
      <c r="U414" s="8">
        <v>1.768232166E-4</v>
      </c>
      <c r="V414" s="8">
        <v>1.9227378890000001E-4</v>
      </c>
      <c r="W414" s="8">
        <v>2.083755347E-4</v>
      </c>
      <c r="X414" s="8">
        <v>2.2515805299999999E-4</v>
      </c>
      <c r="Y414" s="8">
        <v>2.4256214589999999E-4</v>
      </c>
      <c r="Z414" s="8">
        <v>2.6064701119999999E-4</v>
      </c>
      <c r="AA414" s="8">
        <v>2.7938305010000001E-4</v>
      </c>
      <c r="AB414" s="8">
        <v>2.987702625E-4</v>
      </c>
      <c r="AC414" s="8">
        <v>3.188382472E-4</v>
      </c>
      <c r="AD414" s="8">
        <v>3.3970539950000002E-4</v>
      </c>
      <c r="AE414" s="8">
        <v>3.6137171930000002E-4</v>
      </c>
      <c r="AF414" s="8">
        <v>3.8383720660000001E-4</v>
      </c>
      <c r="AG414" s="8">
        <v>4.0704266390000001E-4</v>
      </c>
      <c r="AH414" s="8">
        <v>4.3092889350000003E-4</v>
      </c>
      <c r="AI414" s="8">
        <v>4.5564388950000001E-4</v>
      </c>
      <c r="AJ414" s="8">
        <v>4.8115805299999998E-4</v>
      </c>
    </row>
    <row r="415" spans="2:36" ht="15.75" customHeight="1" x14ac:dyDescent="0.45">
      <c r="B415" s="8" t="s">
        <v>872</v>
      </c>
      <c r="C415" s="8">
        <v>0</v>
      </c>
      <c r="D415" s="8">
        <v>0</v>
      </c>
      <c r="E415" s="8">
        <v>0</v>
      </c>
      <c r="F415" s="8">
        <v>0</v>
      </c>
      <c r="G415" s="8">
        <v>0</v>
      </c>
      <c r="H415" s="8">
        <v>0</v>
      </c>
      <c r="I415" s="8">
        <v>0</v>
      </c>
      <c r="J415" s="8">
        <v>0</v>
      </c>
      <c r="K415" s="8">
        <v>0</v>
      </c>
      <c r="L415" s="8">
        <v>0</v>
      </c>
      <c r="M415" s="8">
        <v>0</v>
      </c>
      <c r="N415" s="8">
        <v>0</v>
      </c>
      <c r="O415" s="8">
        <v>0</v>
      </c>
      <c r="P415" s="8">
        <v>0</v>
      </c>
      <c r="Q415" s="8">
        <v>0</v>
      </c>
      <c r="R415" s="8">
        <v>0</v>
      </c>
      <c r="S415" s="8">
        <v>0</v>
      </c>
      <c r="T415" s="8">
        <v>0</v>
      </c>
      <c r="U415" s="8">
        <v>0</v>
      </c>
      <c r="V415" s="8">
        <v>0</v>
      </c>
      <c r="W415" s="8">
        <v>0</v>
      </c>
      <c r="X415" s="8">
        <v>0</v>
      </c>
      <c r="Y415" s="8">
        <v>0</v>
      </c>
      <c r="Z415" s="8">
        <v>0</v>
      </c>
      <c r="AA415" s="8">
        <v>0</v>
      </c>
      <c r="AB415" s="8">
        <v>0</v>
      </c>
      <c r="AC415" s="8">
        <v>0</v>
      </c>
      <c r="AD415" s="8">
        <v>0</v>
      </c>
      <c r="AE415" s="8">
        <v>0</v>
      </c>
      <c r="AF415" s="8">
        <v>0</v>
      </c>
      <c r="AG415" s="8">
        <v>0</v>
      </c>
      <c r="AH415" s="8">
        <v>0</v>
      </c>
      <c r="AI415" s="8">
        <v>0</v>
      </c>
      <c r="AJ415" s="8">
        <v>0</v>
      </c>
    </row>
    <row r="416" spans="2:36" ht="15.75" customHeight="1" x14ac:dyDescent="0.45">
      <c r="B416" s="8" t="s">
        <v>874</v>
      </c>
      <c r="C416" s="8">
        <v>0.1015703753</v>
      </c>
      <c r="D416" s="8">
        <v>0.105181991</v>
      </c>
      <c r="E416" s="8">
        <v>0.10853603789999999</v>
      </c>
      <c r="F416" s="8">
        <v>0.1121314927</v>
      </c>
      <c r="G416" s="8">
        <v>0.1158049994</v>
      </c>
      <c r="H416" s="8">
        <v>0.1191646109</v>
      </c>
      <c r="I416" s="8">
        <v>0.12228692889999999</v>
      </c>
      <c r="J416" s="8">
        <v>0.12554116870000001</v>
      </c>
      <c r="K416" s="8">
        <v>0.12888846709999999</v>
      </c>
      <c r="L416" s="8">
        <v>0.13225636630000001</v>
      </c>
      <c r="M416" s="8">
        <v>0.13551599310000001</v>
      </c>
      <c r="N416" s="8">
        <v>0.13840208300000001</v>
      </c>
      <c r="O416" s="8">
        <v>0.14170063220000001</v>
      </c>
      <c r="P416" s="8">
        <v>0.14437559389999999</v>
      </c>
      <c r="Q416" s="8">
        <v>0.1486686331</v>
      </c>
      <c r="R416" s="8">
        <v>0.151213449</v>
      </c>
      <c r="S416" s="8">
        <v>0.15442852949999999</v>
      </c>
      <c r="T416" s="8">
        <v>0.15686767770000001</v>
      </c>
      <c r="U416" s="8">
        <v>0.15980589110000001</v>
      </c>
      <c r="V416" s="8">
        <v>0.16283473600000001</v>
      </c>
      <c r="W416" s="8">
        <v>0.1663501852</v>
      </c>
      <c r="X416" s="8">
        <v>0.169575063</v>
      </c>
      <c r="Y416" s="8">
        <v>0.17145207079999999</v>
      </c>
      <c r="Z416" s="8">
        <v>0.17488440650000001</v>
      </c>
      <c r="AA416" s="8">
        <v>0.176345048</v>
      </c>
      <c r="AB416" s="8">
        <v>0.1794902458</v>
      </c>
      <c r="AC416" s="8">
        <v>0.18416587910000001</v>
      </c>
      <c r="AD416" s="8">
        <v>0.18793898580000001</v>
      </c>
      <c r="AE416" s="8">
        <v>0.190660684</v>
      </c>
      <c r="AF416" s="8">
        <v>0.19425912819999999</v>
      </c>
      <c r="AG416" s="8">
        <v>0.19901680930000001</v>
      </c>
      <c r="AH416" s="8">
        <v>0.20160270829999999</v>
      </c>
      <c r="AI416" s="8">
        <v>0.20482453740000001</v>
      </c>
      <c r="AJ416" s="8">
        <v>0.2081227906</v>
      </c>
    </row>
    <row r="417" spans="2:36" ht="15.75" customHeight="1" x14ac:dyDescent="0.45">
      <c r="B417" s="8" t="s">
        <v>875</v>
      </c>
    </row>
    <row r="418" spans="2:36" ht="15.75" customHeight="1" x14ac:dyDescent="0.45">
      <c r="B418" s="8" t="s">
        <v>856</v>
      </c>
      <c r="C418" s="8">
        <v>5.7779013529999999E-2</v>
      </c>
      <c r="D418" s="8">
        <v>5.7980729330000001E-2</v>
      </c>
      <c r="E418" s="8">
        <v>5.8565690369999999E-2</v>
      </c>
      <c r="F418" s="8">
        <v>5.9113564110000003E-2</v>
      </c>
      <c r="G418" s="8">
        <v>5.9463717889999997E-2</v>
      </c>
      <c r="H418" s="8">
        <v>6.0053799509999999E-2</v>
      </c>
      <c r="I418" s="8">
        <v>6.0585393920000001E-2</v>
      </c>
      <c r="J418" s="8">
        <v>6.1112074920000002E-2</v>
      </c>
      <c r="K418" s="8">
        <v>6.179728709E-2</v>
      </c>
      <c r="L418" s="8">
        <v>6.2431885300000003E-2</v>
      </c>
      <c r="M418" s="8">
        <v>6.3308009710000002E-2</v>
      </c>
      <c r="N418" s="8">
        <v>6.3730976529999997E-2</v>
      </c>
      <c r="O418" s="8">
        <v>6.4507826569999996E-2</v>
      </c>
      <c r="P418" s="8">
        <v>6.507047011E-2</v>
      </c>
      <c r="Q418" s="8">
        <v>6.6207596719999998E-2</v>
      </c>
      <c r="R418" s="8">
        <v>6.6961833279999994E-2</v>
      </c>
      <c r="S418" s="8">
        <v>6.7517876290000001E-2</v>
      </c>
      <c r="T418" s="8">
        <v>6.8301534050000001E-2</v>
      </c>
      <c r="U418" s="8">
        <v>6.9375881599999994E-2</v>
      </c>
      <c r="V418" s="8">
        <v>7.0561135849999998E-2</v>
      </c>
      <c r="W418" s="8">
        <v>7.1810737890000004E-2</v>
      </c>
      <c r="X418" s="8">
        <v>7.3062263850000003E-2</v>
      </c>
      <c r="Y418" s="8">
        <v>7.4283865419999998E-2</v>
      </c>
      <c r="Z418" s="8">
        <v>7.5370348480000002E-2</v>
      </c>
      <c r="AA418" s="8">
        <v>7.6322038620000004E-2</v>
      </c>
      <c r="AB418" s="8">
        <v>7.7850431730000003E-2</v>
      </c>
      <c r="AC418" s="8">
        <v>7.9792260840000004E-2</v>
      </c>
      <c r="AD418" s="8">
        <v>8.1848637299999999E-2</v>
      </c>
      <c r="AE418" s="8">
        <v>8.3689682510000002E-2</v>
      </c>
      <c r="AF418" s="8">
        <v>8.5751889930000005E-2</v>
      </c>
      <c r="AG418" s="8">
        <v>8.7967803910000003E-2</v>
      </c>
      <c r="AH418" s="8">
        <v>9.0096490230000006E-2</v>
      </c>
      <c r="AI418" s="8">
        <v>9.2181577520000002E-2</v>
      </c>
      <c r="AJ418" s="8">
        <v>9.4339152270000004E-2</v>
      </c>
    </row>
    <row r="419" spans="2:36" ht="15.75" customHeight="1" x14ac:dyDescent="0.45">
      <c r="B419" s="8" t="s">
        <v>858</v>
      </c>
      <c r="C419" s="8">
        <v>3.8839808529999999E-2</v>
      </c>
      <c r="D419" s="8">
        <v>3.7877551619999998E-2</v>
      </c>
      <c r="E419" s="8">
        <v>3.7412791309999999E-2</v>
      </c>
      <c r="F419" s="8">
        <v>3.6984319109999997E-2</v>
      </c>
      <c r="G419" s="8">
        <v>3.6454678230000002E-2</v>
      </c>
      <c r="H419" s="8">
        <v>3.6142706900000002E-2</v>
      </c>
      <c r="I419" s="8">
        <v>3.5917341659999998E-2</v>
      </c>
      <c r="J419" s="8">
        <v>3.5910918719999997E-2</v>
      </c>
      <c r="K419" s="8">
        <v>3.5945549309999998E-2</v>
      </c>
      <c r="L419" s="8">
        <v>3.6172808879999997E-2</v>
      </c>
      <c r="M419" s="8">
        <v>3.6361471620000002E-2</v>
      </c>
      <c r="N419" s="8">
        <v>3.6395510229999997E-2</v>
      </c>
      <c r="O419" s="8">
        <v>3.6855889930000003E-2</v>
      </c>
      <c r="P419" s="8">
        <v>3.6843310439999999E-2</v>
      </c>
      <c r="Q419" s="8">
        <v>3.7542019660000002E-2</v>
      </c>
      <c r="R419" s="8">
        <v>3.776628974E-2</v>
      </c>
      <c r="S419" s="8">
        <v>3.7891019079999998E-2</v>
      </c>
      <c r="T419" s="8">
        <v>3.8451590700000003E-2</v>
      </c>
      <c r="U419" s="8">
        <v>3.8991768760000003E-2</v>
      </c>
      <c r="V419" s="8">
        <v>3.961796092E-2</v>
      </c>
      <c r="W419" s="8">
        <v>4.0134785520000001E-2</v>
      </c>
      <c r="X419" s="8">
        <v>4.103666089E-2</v>
      </c>
      <c r="Y419" s="8">
        <v>4.1558872470000001E-2</v>
      </c>
      <c r="Z419" s="8">
        <v>4.2260630360000002E-2</v>
      </c>
      <c r="AA419" s="8">
        <v>4.2920298760000003E-2</v>
      </c>
      <c r="AB419" s="8">
        <v>4.3819095850000003E-2</v>
      </c>
      <c r="AC419" s="8">
        <v>4.4951161060000001E-2</v>
      </c>
      <c r="AD419" s="8">
        <v>4.5969626079999999E-2</v>
      </c>
      <c r="AE419" s="8">
        <v>4.694425529E-2</v>
      </c>
      <c r="AF419" s="8">
        <v>4.7932292750000001E-2</v>
      </c>
      <c r="AG419" s="8">
        <v>4.8932110530000003E-2</v>
      </c>
      <c r="AH419" s="8">
        <v>5.0014331369999998E-2</v>
      </c>
      <c r="AI419" s="8">
        <v>5.080234015E-2</v>
      </c>
      <c r="AJ419" s="8">
        <v>5.1753556710000002E-2</v>
      </c>
    </row>
    <row r="420" spans="2:36" ht="15.75" customHeight="1" x14ac:dyDescent="0.45">
      <c r="B420" s="8" t="s">
        <v>860</v>
      </c>
      <c r="C420" s="8">
        <v>1.0460215049999999E-4</v>
      </c>
      <c r="D420" s="8">
        <v>1.016718696E-4</v>
      </c>
      <c r="E420" s="8">
        <v>9.9688750140000001E-5</v>
      </c>
      <c r="F420" s="8">
        <v>9.9599953750000004E-5</v>
      </c>
      <c r="G420" s="8">
        <v>1.018790612E-4</v>
      </c>
      <c r="H420" s="8">
        <v>1.050165337E-4</v>
      </c>
      <c r="I420" s="8">
        <v>1.0874598220000001E-4</v>
      </c>
      <c r="J420" s="8">
        <v>1.128010175E-4</v>
      </c>
      <c r="K420" s="8">
        <v>1.181879986E-4</v>
      </c>
      <c r="L420" s="8">
        <v>1.23397387E-4</v>
      </c>
      <c r="M420" s="8">
        <v>1.3026430799999999E-4</v>
      </c>
      <c r="N420" s="8">
        <v>1.3360897210000001E-4</v>
      </c>
      <c r="O420" s="8">
        <v>1.395879292E-4</v>
      </c>
      <c r="P420" s="8">
        <v>1.4411654529999999E-4</v>
      </c>
      <c r="Q420" s="8">
        <v>1.4864516130000001E-4</v>
      </c>
      <c r="R420" s="8">
        <v>1.57317609E-4</v>
      </c>
      <c r="S420" s="8">
        <v>1.6303017690000001E-4</v>
      </c>
      <c r="T420" s="8">
        <v>1.6714440979999999E-4</v>
      </c>
      <c r="U420" s="8">
        <v>1.743369176E-4</v>
      </c>
      <c r="V420" s="8">
        <v>1.8218059890000001E-4</v>
      </c>
      <c r="W420" s="8">
        <v>1.9067545380000001E-4</v>
      </c>
      <c r="X420" s="8">
        <v>1.99851081E-4</v>
      </c>
      <c r="Y420" s="8">
        <v>2.0967788180000001E-4</v>
      </c>
      <c r="Z420" s="8">
        <v>2.200966586E-4</v>
      </c>
      <c r="AA420" s="8">
        <v>2.3113701010000001E-4</v>
      </c>
      <c r="AB420" s="8">
        <v>2.4288773269999999E-4</v>
      </c>
      <c r="AC420" s="8">
        <v>2.55408024E-4</v>
      </c>
      <c r="AD420" s="8">
        <v>2.6863868660000003E-4</v>
      </c>
      <c r="AE420" s="8">
        <v>2.8263891779999999E-4</v>
      </c>
      <c r="AF420" s="8">
        <v>2.9734952020000002E-4</v>
      </c>
      <c r="AG420" s="8">
        <v>3.2141334260000001E-4</v>
      </c>
      <c r="AH420" s="8">
        <v>3.2771788649999997E-4</v>
      </c>
      <c r="AI420" s="8">
        <v>3.4302046480000001E-4</v>
      </c>
      <c r="AJ420" s="8">
        <v>3.6069094690000002E-4</v>
      </c>
    </row>
    <row r="421" spans="2:36" ht="15.75" customHeight="1" x14ac:dyDescent="0.45">
      <c r="B421" s="8" t="s">
        <v>862</v>
      </c>
      <c r="C421" s="8">
        <v>5.3485027170000001E-5</v>
      </c>
      <c r="D421" s="8">
        <v>6.6656492080000005E-5</v>
      </c>
      <c r="E421" s="8">
        <v>8.1071106490000002E-5</v>
      </c>
      <c r="F421" s="8">
        <v>9.4656954559999996E-5</v>
      </c>
      <c r="G421" s="8">
        <v>1.0776922189999999E-4</v>
      </c>
      <c r="H421" s="8">
        <v>1.221838363E-4</v>
      </c>
      <c r="I421" s="8">
        <v>1.3648005549999999E-4</v>
      </c>
      <c r="J421" s="8">
        <v>1.504210891E-4</v>
      </c>
      <c r="K421" s="8">
        <v>1.6430292519999999E-4</v>
      </c>
      <c r="L421" s="8">
        <v>1.782439588E-4</v>
      </c>
      <c r="M421" s="8">
        <v>1.9218499249999999E-4</v>
      </c>
      <c r="N421" s="8">
        <v>2.0603722969999999E-4</v>
      </c>
      <c r="O421" s="8">
        <v>2.202150538E-4</v>
      </c>
      <c r="P421" s="8">
        <v>2.342448838E-4</v>
      </c>
      <c r="Q421" s="8">
        <v>2.486594982E-4</v>
      </c>
      <c r="R421" s="8">
        <v>2.638436814E-4</v>
      </c>
      <c r="S421" s="8">
        <v>2.786134813E-4</v>
      </c>
      <c r="T421" s="8">
        <v>2.9459683199999998E-4</v>
      </c>
      <c r="U421" s="8">
        <v>3.0986981150000001E-4</v>
      </c>
      <c r="V421" s="8">
        <v>3.2573476700000002E-4</v>
      </c>
      <c r="W421" s="8">
        <v>3.4109654299999999E-4</v>
      </c>
      <c r="X421" s="8">
        <v>3.5844143830000001E-4</v>
      </c>
      <c r="Y421" s="8">
        <v>3.7830223150000001E-4</v>
      </c>
      <c r="Z421" s="8">
        <v>3.9558792920000002E-4</v>
      </c>
      <c r="AA421" s="8">
        <v>4.1864539249999999E-4</v>
      </c>
      <c r="AB421" s="8">
        <v>4.381805989E-4</v>
      </c>
      <c r="AC421" s="8">
        <v>4.5703503299999998E-4</v>
      </c>
      <c r="AD421" s="8">
        <v>4.8029968780000001E-4</v>
      </c>
      <c r="AE421" s="8">
        <v>5.0649462369999998E-4</v>
      </c>
      <c r="AF421" s="8">
        <v>5.3251196670000005E-4</v>
      </c>
      <c r="AG421" s="8">
        <v>5.5844051340000003E-4</v>
      </c>
      <c r="AH421" s="8">
        <v>5.8540501789999995E-4</v>
      </c>
      <c r="AI421" s="8">
        <v>6.1458943229999996E-4</v>
      </c>
      <c r="AJ421" s="8">
        <v>6.4877604350000004E-4</v>
      </c>
    </row>
    <row r="422" spans="2:36" ht="15.75" customHeight="1" x14ac:dyDescent="0.45">
      <c r="B422" s="8" t="s">
        <v>864</v>
      </c>
      <c r="C422" s="8">
        <v>6.1071198979999999E-4</v>
      </c>
      <c r="D422" s="8">
        <v>7.2665047979999999E-4</v>
      </c>
      <c r="E422" s="8">
        <v>8.5179419590000001E-4</v>
      </c>
      <c r="F422" s="8">
        <v>9.691830269E-4</v>
      </c>
      <c r="G422" s="8">
        <v>1.0812144760000001E-3</v>
      </c>
      <c r="H422" s="8">
        <v>1.202865534E-3</v>
      </c>
      <c r="I422" s="8">
        <v>1.3228294600000001E-3</v>
      </c>
      <c r="J422" s="8">
        <v>1.4389455430000001E-3</v>
      </c>
      <c r="K422" s="8">
        <v>1.5548248349999999E-3</v>
      </c>
      <c r="L422" s="8">
        <v>1.6712073069999999E-3</v>
      </c>
      <c r="M422" s="8">
        <v>1.7885665389999999E-3</v>
      </c>
      <c r="N422" s="8">
        <v>1.906310556E-3</v>
      </c>
      <c r="O422" s="8">
        <v>2.0264224770000002E-3</v>
      </c>
      <c r="P422" s="8">
        <v>2.1515365940000001E-3</v>
      </c>
      <c r="Q422" s="8">
        <v>2.2819488960000001E-3</v>
      </c>
      <c r="R422" s="8">
        <v>2.4176889809999999E-3</v>
      </c>
      <c r="S422" s="8">
        <v>2.5599112039999998E-3</v>
      </c>
      <c r="T422" s="8">
        <v>2.7100659040000001E-3</v>
      </c>
      <c r="U422" s="8">
        <v>2.8659923690000002E-3</v>
      </c>
      <c r="V422" s="8">
        <v>3.027335414E-3</v>
      </c>
      <c r="W422" s="8">
        <v>3.1969957219999999E-3</v>
      </c>
      <c r="X422" s="8">
        <v>3.3765716270000002E-3</v>
      </c>
      <c r="Y422" s="8">
        <v>3.5881142329999998E-3</v>
      </c>
      <c r="Z422" s="8">
        <v>3.7582185219999999E-3</v>
      </c>
      <c r="AA422" s="8">
        <v>3.9649661230000003E-3</v>
      </c>
      <c r="AB422" s="8">
        <v>4.1911897329999998E-3</v>
      </c>
      <c r="AC422" s="8">
        <v>4.4245466530000001E-3</v>
      </c>
      <c r="AD422" s="8">
        <v>4.6778531620000003E-3</v>
      </c>
      <c r="AE422" s="8">
        <v>4.9369906350000001E-3</v>
      </c>
      <c r="AF422" s="8">
        <v>5.2188303849999996E-3</v>
      </c>
      <c r="AG422" s="8">
        <v>5.4824964739999997E-3</v>
      </c>
      <c r="AH422" s="8">
        <v>5.77155833E-3</v>
      </c>
      <c r="AI422" s="8">
        <v>6.0831152730000003E-3</v>
      </c>
      <c r="AJ422" s="8">
        <v>6.3995856169999999E-3</v>
      </c>
    </row>
    <row r="423" spans="2:36" ht="15.75" customHeight="1" x14ac:dyDescent="0.45">
      <c r="B423" s="8" t="s">
        <v>866</v>
      </c>
      <c r="C423" s="8">
        <v>1.183951902E-7</v>
      </c>
      <c r="D423" s="8">
        <v>3.2795467679999999E-5</v>
      </c>
      <c r="E423" s="8">
        <v>6.9616371829999996E-5</v>
      </c>
      <c r="F423" s="8">
        <v>1.058157012E-4</v>
      </c>
      <c r="G423" s="8">
        <v>1.420742282E-4</v>
      </c>
      <c r="H423" s="8">
        <v>1.8295016759999999E-4</v>
      </c>
      <c r="I423" s="8">
        <v>2.25010059E-4</v>
      </c>
      <c r="J423" s="8">
        <v>2.6742513589999998E-4</v>
      </c>
      <c r="K423" s="8">
        <v>3.1114255980000001E-4</v>
      </c>
      <c r="L423" s="8">
        <v>3.5639912130000002E-4</v>
      </c>
      <c r="M423" s="8">
        <v>4.0307642500000002E-4</v>
      </c>
      <c r="N423" s="8">
        <v>4.5087848309999999E-4</v>
      </c>
      <c r="O423" s="8">
        <v>5.0021967859999997E-4</v>
      </c>
      <c r="P423" s="8">
        <v>5.5175118509999995E-4</v>
      </c>
      <c r="Q423" s="8">
        <v>6.0550260150000004E-4</v>
      </c>
      <c r="R423" s="8">
        <v>6.6144432879999999E-4</v>
      </c>
      <c r="S423" s="8">
        <v>7.1993155280000005E-4</v>
      </c>
      <c r="T423" s="8">
        <v>7.814970517E-4</v>
      </c>
      <c r="U423" s="8">
        <v>8.4525286160000001E-4</v>
      </c>
      <c r="V423" s="8">
        <v>9.1105098859999999E-4</v>
      </c>
      <c r="W423" s="8">
        <v>9.7989779170000002E-4</v>
      </c>
      <c r="X423" s="8">
        <v>1.05229645E-3</v>
      </c>
      <c r="Y423" s="8">
        <v>1.1281877670000001E-3</v>
      </c>
      <c r="Z423" s="8">
        <v>1.207453347E-3</v>
      </c>
      <c r="AA423" s="8">
        <v>1.290448376E-3</v>
      </c>
      <c r="AB423" s="8">
        <v>1.3775872359999999E-3</v>
      </c>
      <c r="AC423" s="8">
        <v>1.469343508E-3</v>
      </c>
      <c r="AD423" s="8">
        <v>1.565569199E-3</v>
      </c>
      <c r="AE423" s="8">
        <v>1.6665898949999999E-3</v>
      </c>
      <c r="AF423" s="8">
        <v>1.7717248240000001E-3</v>
      </c>
      <c r="AG423" s="8">
        <v>1.8815363629999999E-3</v>
      </c>
      <c r="AH423" s="8">
        <v>1.9956693259999998E-3</v>
      </c>
      <c r="AI423" s="8">
        <v>2.1145084979999999E-3</v>
      </c>
      <c r="AJ423" s="8">
        <v>2.2477918829999998E-3</v>
      </c>
    </row>
    <row r="424" spans="2:36" ht="15.75" customHeight="1" x14ac:dyDescent="0.45">
      <c r="B424" s="8" t="s">
        <v>868</v>
      </c>
      <c r="C424" s="8">
        <v>0</v>
      </c>
      <c r="D424" s="8">
        <v>1.382263846E-5</v>
      </c>
      <c r="E424" s="8">
        <v>2.9362007170000001E-5</v>
      </c>
      <c r="F424" s="8">
        <v>4.4664585500000003E-5</v>
      </c>
      <c r="G424" s="8">
        <v>5.9967163829999999E-5</v>
      </c>
      <c r="H424" s="8">
        <v>7.7252861600000003E-5</v>
      </c>
      <c r="I424" s="8">
        <v>9.5012140130000002E-5</v>
      </c>
      <c r="J424" s="8">
        <v>1.129490114E-4</v>
      </c>
      <c r="K424" s="8">
        <v>1.314186611E-4</v>
      </c>
      <c r="L424" s="8">
        <v>1.505394843E-4</v>
      </c>
      <c r="M424" s="8">
        <v>1.7028188230000001E-4</v>
      </c>
      <c r="N424" s="8">
        <v>1.904682622E-4</v>
      </c>
      <c r="O424" s="8">
        <v>2.1133541449999999E-4</v>
      </c>
      <c r="P424" s="8">
        <v>2.3309053070000001E-4</v>
      </c>
      <c r="Q424" s="8">
        <v>2.5579280840000001E-4</v>
      </c>
      <c r="R424" s="8">
        <v>2.7944224770000002E-4</v>
      </c>
      <c r="S424" s="8">
        <v>3.0415724359999998E-4</v>
      </c>
      <c r="T424" s="8">
        <v>3.3017458670000002E-4</v>
      </c>
      <c r="U424" s="8">
        <v>3.5710949239999999E-4</v>
      </c>
      <c r="V424" s="8">
        <v>3.8493236209999999E-4</v>
      </c>
      <c r="W424" s="8">
        <v>4.1399838129999999E-4</v>
      </c>
      <c r="X424" s="8">
        <v>4.4460353799999998E-4</v>
      </c>
      <c r="Y424" s="8">
        <v>4.7665903570000002E-4</v>
      </c>
      <c r="Z424" s="8">
        <v>5.1016487459999997E-4</v>
      </c>
      <c r="AA424" s="8">
        <v>5.4523944960000001E-4</v>
      </c>
      <c r="AB424" s="8">
        <v>5.8206035379999995E-4</v>
      </c>
      <c r="AC424" s="8">
        <v>6.2083477860000002E-4</v>
      </c>
      <c r="AD424" s="8">
        <v>6.615035264E-4</v>
      </c>
      <c r="AE424" s="8">
        <v>7.041849925E-4</v>
      </c>
      <c r="AF424" s="8">
        <v>7.4861278760000004E-4</v>
      </c>
      <c r="AG424" s="8">
        <v>7.9499410339999997E-4</v>
      </c>
      <c r="AH424" s="8">
        <v>8.4324014339999997E-4</v>
      </c>
      <c r="AI424" s="8">
        <v>8.93439704E-4</v>
      </c>
      <c r="AJ424" s="8">
        <v>9.4976621569999996E-4</v>
      </c>
    </row>
    <row r="425" spans="2:36" ht="15.75" customHeight="1" x14ac:dyDescent="0.45">
      <c r="B425" s="8" t="s">
        <v>870</v>
      </c>
      <c r="C425" s="8">
        <v>0</v>
      </c>
      <c r="D425" s="8">
        <v>1.139553706E-5</v>
      </c>
      <c r="E425" s="8">
        <v>2.4211816390000001E-5</v>
      </c>
      <c r="F425" s="8">
        <v>3.6820904149999997E-5</v>
      </c>
      <c r="G425" s="8">
        <v>4.9459590699999997E-5</v>
      </c>
      <c r="H425" s="8">
        <v>6.3726211120000001E-5</v>
      </c>
      <c r="I425" s="8">
        <v>7.8377615910000002E-5</v>
      </c>
      <c r="J425" s="8">
        <v>9.3147415890000004E-5</v>
      </c>
      <c r="K425" s="8">
        <v>1.083907966E-4</v>
      </c>
      <c r="L425" s="8">
        <v>1.241669557E-4</v>
      </c>
      <c r="M425" s="8">
        <v>1.404166956E-4</v>
      </c>
      <c r="N425" s="8">
        <v>1.5708081859999999E-4</v>
      </c>
      <c r="O425" s="8">
        <v>1.7427771999999999E-4</v>
      </c>
      <c r="P425" s="8">
        <v>1.922145913E-4</v>
      </c>
      <c r="Q425" s="8">
        <v>2.1095063010000001E-4</v>
      </c>
      <c r="R425" s="8">
        <v>2.3045623769999999E-4</v>
      </c>
      <c r="S425" s="8">
        <v>2.5084980920000001E-4</v>
      </c>
      <c r="T425" s="8">
        <v>2.7227933870000001E-4</v>
      </c>
      <c r="U425" s="8">
        <v>2.9450803560000002E-4</v>
      </c>
      <c r="V425" s="8">
        <v>3.1744710369999997E-4</v>
      </c>
      <c r="W425" s="8">
        <v>3.4142212970000001E-4</v>
      </c>
      <c r="X425" s="8">
        <v>3.6666990399999999E-4</v>
      </c>
      <c r="Y425" s="8">
        <v>3.9310163020000002E-4</v>
      </c>
      <c r="Z425" s="8">
        <v>4.2074690720000002E-4</v>
      </c>
      <c r="AA425" s="8">
        <v>4.4966493239999999E-4</v>
      </c>
      <c r="AB425" s="8">
        <v>4.8003329860000002E-4</v>
      </c>
      <c r="AC425" s="8">
        <v>5.1199999999999998E-4</v>
      </c>
      <c r="AD425" s="8">
        <v>5.4553543759999995E-4</v>
      </c>
      <c r="AE425" s="8">
        <v>5.8072840789999999E-4</v>
      </c>
      <c r="AF425" s="8">
        <v>6.1737171930000001E-4</v>
      </c>
      <c r="AG425" s="8">
        <v>6.556133657E-4</v>
      </c>
      <c r="AH425" s="8">
        <v>6.9539414960000003E-4</v>
      </c>
      <c r="AI425" s="8">
        <v>7.3683246620000003E-4</v>
      </c>
      <c r="AJ425" s="8">
        <v>7.8327297949999999E-4</v>
      </c>
    </row>
    <row r="426" spans="2:36" ht="15.75" customHeight="1" x14ac:dyDescent="0.45">
      <c r="B426" s="8" t="s">
        <v>872</v>
      </c>
      <c r="C426" s="8">
        <v>0</v>
      </c>
      <c r="D426" s="8">
        <v>1.956480518E-5</v>
      </c>
      <c r="E426" s="8">
        <v>4.1586310560000003E-5</v>
      </c>
      <c r="F426" s="8">
        <v>6.3223031560000003E-5</v>
      </c>
      <c r="G426" s="8">
        <v>8.4918950170000002E-5</v>
      </c>
      <c r="H426" s="8">
        <v>1.0939715569999999E-4</v>
      </c>
      <c r="I426" s="8">
        <v>1.345561337E-4</v>
      </c>
      <c r="J426" s="8">
        <v>1.599223032E-4</v>
      </c>
      <c r="K426" s="8">
        <v>1.8608764020000001E-4</v>
      </c>
      <c r="L426" s="8">
        <v>2.131705399E-4</v>
      </c>
      <c r="M426" s="8">
        <v>2.4111180479999999E-4</v>
      </c>
      <c r="N426" s="8">
        <v>2.697042433E-4</v>
      </c>
      <c r="O426" s="8">
        <v>2.9924384319999998E-4</v>
      </c>
      <c r="P426" s="8">
        <v>3.3005619150000001E-4</v>
      </c>
      <c r="Q426" s="8">
        <v>3.6223008440000002E-4</v>
      </c>
      <c r="R426" s="8">
        <v>3.9570632439999998E-4</v>
      </c>
      <c r="S426" s="8">
        <v>4.3072170189999999E-4</v>
      </c>
      <c r="T426" s="8">
        <v>4.6754260609999999E-4</v>
      </c>
      <c r="U426" s="8">
        <v>5.0569545610000001E-4</v>
      </c>
      <c r="V426" s="8">
        <v>5.4506185689999996E-4</v>
      </c>
      <c r="W426" s="8">
        <v>5.8626338310000003E-4</v>
      </c>
      <c r="X426" s="8">
        <v>6.2959602270000004E-4</v>
      </c>
      <c r="Y426" s="8">
        <v>6.7500057809999998E-4</v>
      </c>
      <c r="Z426" s="8">
        <v>7.2241785180000005E-4</v>
      </c>
      <c r="AA426" s="8">
        <v>7.7208463409999997E-4</v>
      </c>
      <c r="AB426" s="8">
        <v>8.2420811649999996E-4</v>
      </c>
      <c r="AC426" s="8">
        <v>8.7911388599999998E-4</v>
      </c>
      <c r="AD426" s="8">
        <v>9.36713146E-4</v>
      </c>
      <c r="AE426" s="8">
        <v>9.9712429180000002E-4</v>
      </c>
      <c r="AF426" s="8">
        <v>1.060051335E-3</v>
      </c>
      <c r="AG426" s="8">
        <v>1.125731067E-3</v>
      </c>
      <c r="AH426" s="8">
        <v>1.194045092E-3</v>
      </c>
      <c r="AI426" s="8">
        <v>1.265171002E-3</v>
      </c>
      <c r="AJ426" s="8">
        <v>1.3449101629999999E-3</v>
      </c>
    </row>
    <row r="427" spans="2:36" ht="15.75" customHeight="1" x14ac:dyDescent="0.45">
      <c r="B427" s="8" t="s">
        <v>886</v>
      </c>
      <c r="C427" s="8">
        <v>9.7387739619999997E-2</v>
      </c>
      <c r="D427" s="8">
        <v>9.6830838249999995E-2</v>
      </c>
      <c r="E427" s="8">
        <v>9.7175753040000007E-2</v>
      </c>
      <c r="F427" s="8">
        <v>9.7511847380000002E-2</v>
      </c>
      <c r="G427" s="8">
        <v>9.7545738000000007E-2</v>
      </c>
      <c r="H427" s="8">
        <v>9.8059898719999997E-2</v>
      </c>
      <c r="I427" s="8">
        <v>9.8603747019999993E-2</v>
      </c>
      <c r="J427" s="8">
        <v>9.9358634759999995E-2</v>
      </c>
      <c r="K427" s="8">
        <v>0.1003171622</v>
      </c>
      <c r="L427" s="8">
        <v>0.1014217893</v>
      </c>
      <c r="M427" s="8">
        <v>0.102735384</v>
      </c>
      <c r="N427" s="8">
        <v>0.1034406049</v>
      </c>
      <c r="O427" s="8">
        <v>0.10493498900000001</v>
      </c>
      <c r="P427" s="8">
        <v>0.1057508503</v>
      </c>
      <c r="Q427" s="8">
        <v>0.10786334609999999</v>
      </c>
      <c r="R427" s="8">
        <v>0.1091339632</v>
      </c>
      <c r="S427" s="8">
        <v>0.1101161401</v>
      </c>
      <c r="T427" s="8">
        <v>0.1117765143</v>
      </c>
      <c r="U427" s="8">
        <v>0.1137204153</v>
      </c>
      <c r="V427" s="8">
        <v>0.1158727807</v>
      </c>
      <c r="W427" s="8">
        <v>0.11799590240000001</v>
      </c>
      <c r="X427" s="8">
        <v>0.120527014</v>
      </c>
      <c r="Y427" s="8">
        <v>0.1226918404</v>
      </c>
      <c r="Z427" s="8">
        <v>0.12486578330000001</v>
      </c>
      <c r="AA427" s="8">
        <v>0.1269145529</v>
      </c>
      <c r="AB427" s="8">
        <v>0.1298056746</v>
      </c>
      <c r="AC427" s="8">
        <v>0.13336158540000001</v>
      </c>
      <c r="AD427" s="8">
        <v>0.13695431699999999</v>
      </c>
      <c r="AE427" s="8">
        <v>0.14030857120000001</v>
      </c>
      <c r="AF427" s="8">
        <v>0.1439306648</v>
      </c>
      <c r="AG427" s="8">
        <v>0.14772008049999999</v>
      </c>
      <c r="AH427" s="8">
        <v>0.15152376270000001</v>
      </c>
      <c r="AI427" s="8">
        <v>0.15503447610000001</v>
      </c>
      <c r="AJ427" s="8">
        <v>0.1588275324</v>
      </c>
    </row>
    <row r="428" spans="2:36" ht="15.75" customHeight="1" x14ac:dyDescent="0.45">
      <c r="B428" s="8" t="s">
        <v>887</v>
      </c>
    </row>
    <row r="429" spans="2:36" ht="15.75" customHeight="1" x14ac:dyDescent="0.45">
      <c r="B429" s="8" t="s">
        <v>856</v>
      </c>
      <c r="C429" s="8">
        <v>0.15160637299999999</v>
      </c>
      <c r="D429" s="8">
        <v>0.15166083480000001</v>
      </c>
      <c r="E429" s="8">
        <v>0.15254663800000001</v>
      </c>
      <c r="F429" s="8">
        <v>0.1526106602</v>
      </c>
      <c r="G429" s="8">
        <v>0.15231115000000001</v>
      </c>
      <c r="H429" s="8">
        <v>0.1525848796</v>
      </c>
      <c r="I429" s="8">
        <v>0.1524566872</v>
      </c>
      <c r="J429" s="8">
        <v>0.1523468757</v>
      </c>
      <c r="K429" s="8">
        <v>0.15258704040000001</v>
      </c>
      <c r="L429" s="8">
        <v>0.1528841531</v>
      </c>
      <c r="M429" s="8">
        <v>0.15326736869999999</v>
      </c>
      <c r="N429" s="8">
        <v>0.15265538400000001</v>
      </c>
      <c r="O429" s="8">
        <v>0.15236851239999999</v>
      </c>
      <c r="P429" s="8">
        <v>0.15241936319999999</v>
      </c>
      <c r="Q429" s="8">
        <v>0.1525624438</v>
      </c>
      <c r="R429" s="8">
        <v>0.1526652996</v>
      </c>
      <c r="S429" s="8">
        <v>0.15171375740000001</v>
      </c>
      <c r="T429" s="8">
        <v>0.1512074108</v>
      </c>
      <c r="U429" s="8">
        <v>0.1514614869</v>
      </c>
      <c r="V429" s="8">
        <v>0.1514956439</v>
      </c>
      <c r="W429" s="8">
        <v>0.15197526280000001</v>
      </c>
      <c r="X429" s="8">
        <v>0.15187894830000001</v>
      </c>
      <c r="Y429" s="8">
        <v>0.15215291480000001</v>
      </c>
      <c r="Z429" s="8">
        <v>0.15029316309999999</v>
      </c>
      <c r="AA429" s="8">
        <v>0.1502652515</v>
      </c>
      <c r="AB429" s="8">
        <v>0.15010136290000001</v>
      </c>
      <c r="AC429" s="8">
        <v>0.1505413491</v>
      </c>
      <c r="AD429" s="8">
        <v>0.1513338273</v>
      </c>
      <c r="AE429" s="8">
        <v>0.1516635579</v>
      </c>
      <c r="AF429" s="8">
        <v>0.15183345500000001</v>
      </c>
      <c r="AG429" s="8">
        <v>0.15227583859999999</v>
      </c>
      <c r="AH429" s="8">
        <v>0.152477584</v>
      </c>
      <c r="AI429" s="8">
        <v>0.15192891110000001</v>
      </c>
      <c r="AJ429" s="8">
        <v>0.15177357659999999</v>
      </c>
    </row>
    <row r="430" spans="2:36" ht="15.75" customHeight="1" x14ac:dyDescent="0.45">
      <c r="B430" s="8" t="s">
        <v>858</v>
      </c>
      <c r="C430" s="8">
        <v>1.8271041739999999E-3</v>
      </c>
      <c r="D430" s="8">
        <v>1.597358307E-3</v>
      </c>
      <c r="E430" s="8">
        <v>1.3928010170000001E-3</v>
      </c>
      <c r="F430" s="8">
        <v>1.20517424E-3</v>
      </c>
      <c r="G430" s="8">
        <v>1.0480046250000001E-3</v>
      </c>
      <c r="H430" s="8">
        <v>9.2928384779999995E-4</v>
      </c>
      <c r="I430" s="8">
        <v>8.1142143599999999E-4</v>
      </c>
      <c r="J430" s="8">
        <v>6.9432859289999995E-4</v>
      </c>
      <c r="K430" s="8">
        <v>6.107711874E-4</v>
      </c>
      <c r="L430" s="8">
        <v>5.498864609E-4</v>
      </c>
      <c r="M430" s="8">
        <v>5.0442270779999996E-4</v>
      </c>
      <c r="N430" s="8">
        <v>4.5135206379999998E-4</v>
      </c>
      <c r="O430" s="8">
        <v>4.2077650600000002E-4</v>
      </c>
      <c r="P430" s="8">
        <v>3.8099572200000001E-4</v>
      </c>
      <c r="Q430" s="8">
        <v>3.4840744589999999E-4</v>
      </c>
      <c r="R430" s="8">
        <v>3.246988091E-4</v>
      </c>
      <c r="S430" s="8">
        <v>3.0226292060000001E-4</v>
      </c>
      <c r="T430" s="8">
        <v>2.9397525730000002E-4</v>
      </c>
      <c r="U430" s="8">
        <v>2.7600878709999998E-4</v>
      </c>
      <c r="V430" s="8">
        <v>2.6914186610000002E-4</v>
      </c>
      <c r="W430" s="8">
        <v>2.6715874669999999E-4</v>
      </c>
      <c r="X430" s="8">
        <v>2.647316453E-4</v>
      </c>
      <c r="Y430" s="8">
        <v>2.5623679040000003E-4</v>
      </c>
      <c r="Z430" s="8">
        <v>2.5682876629999998E-4</v>
      </c>
      <c r="AA430" s="8">
        <v>2.4969545610000003E-4</v>
      </c>
      <c r="AB430" s="8">
        <v>2.3918788299999999E-4</v>
      </c>
      <c r="AC430" s="8">
        <v>2.380039311E-4</v>
      </c>
      <c r="AD430" s="8">
        <v>2.385071106E-4</v>
      </c>
      <c r="AE430" s="8">
        <v>2.395726674E-4</v>
      </c>
      <c r="AF430" s="8">
        <v>2.401054457E-4</v>
      </c>
      <c r="AG430" s="8">
        <v>2.4300612790000001E-4</v>
      </c>
      <c r="AH430" s="8">
        <v>2.4413088219999999E-4</v>
      </c>
      <c r="AI430" s="8">
        <v>2.4750514510000002E-4</v>
      </c>
      <c r="AJ430" s="8">
        <v>2.470611631E-4</v>
      </c>
    </row>
    <row r="431" spans="2:36" ht="15.75" customHeight="1" x14ac:dyDescent="0.45">
      <c r="B431" s="8" t="s">
        <v>860</v>
      </c>
      <c r="C431" s="8">
        <v>1.113802752E-4</v>
      </c>
      <c r="D431" s="8">
        <v>1.1434015490000001E-4</v>
      </c>
      <c r="E431" s="8">
        <v>1.16234478E-4</v>
      </c>
      <c r="F431" s="8">
        <v>1.1931275289999999E-4</v>
      </c>
      <c r="G431" s="8">
        <v>1.204967048E-4</v>
      </c>
      <c r="H431" s="8">
        <v>1.211182796E-4</v>
      </c>
      <c r="I431" s="8">
        <v>1.220654411E-4</v>
      </c>
      <c r="J431" s="8">
        <v>1.207926928E-4</v>
      </c>
      <c r="K431" s="8">
        <v>1.2493652449999999E-4</v>
      </c>
      <c r="L431" s="8">
        <v>1.285771766E-4</v>
      </c>
      <c r="M431" s="8">
        <v>1.3399375649999999E-4</v>
      </c>
      <c r="N431" s="8">
        <v>1.31004278E-4</v>
      </c>
      <c r="O431" s="8">
        <v>1.3260261299999999E-4</v>
      </c>
      <c r="P431" s="8">
        <v>1.3482252280000001E-4</v>
      </c>
      <c r="Q431" s="8">
        <v>1.312114695E-4</v>
      </c>
      <c r="R431" s="8">
        <v>1.3304659500000001E-4</v>
      </c>
      <c r="S431" s="8">
        <v>1.3544409759999999E-4</v>
      </c>
      <c r="T431" s="8">
        <v>1.3822638459999999E-4</v>
      </c>
      <c r="U431" s="8">
        <v>1.4109746789999999E-4</v>
      </c>
      <c r="V431" s="8">
        <v>1.438205573E-4</v>
      </c>
      <c r="W431" s="8">
        <v>1.4657324549999999E-4</v>
      </c>
      <c r="X431" s="8">
        <v>1.4929633479999999E-4</v>
      </c>
      <c r="Y431" s="8">
        <v>1.5193062779999999E-4</v>
      </c>
      <c r="Z431" s="8">
        <v>1.5441692679999999E-4</v>
      </c>
      <c r="AA431" s="8">
        <v>1.5681442940000001E-4</v>
      </c>
      <c r="AB431" s="8">
        <v>1.5912313560000001E-4</v>
      </c>
      <c r="AC431" s="8">
        <v>1.6134304539999999E-4</v>
      </c>
      <c r="AD431" s="8">
        <v>1.6344456009999999E-4</v>
      </c>
      <c r="AE431" s="8">
        <v>1.654572783E-4</v>
      </c>
      <c r="AF431" s="8">
        <v>1.6755879289999999E-4</v>
      </c>
      <c r="AG431" s="8">
        <v>1.7087385820000001E-4</v>
      </c>
      <c r="AH431" s="8">
        <v>1.728865765E-4</v>
      </c>
      <c r="AI431" s="8">
        <v>1.7300497169999999E-4</v>
      </c>
      <c r="AJ431" s="8">
        <v>1.7392253439999999E-4</v>
      </c>
    </row>
    <row r="432" spans="2:36" ht="15.75" customHeight="1" x14ac:dyDescent="0.45">
      <c r="B432" s="8" t="s">
        <v>862</v>
      </c>
      <c r="C432" s="8">
        <v>8.9696196090000002E-4</v>
      </c>
      <c r="D432" s="8">
        <v>1.0252727480000001E-3</v>
      </c>
      <c r="E432" s="8">
        <v>1.150742051E-3</v>
      </c>
      <c r="F432" s="8">
        <v>1.257652908E-3</v>
      </c>
      <c r="G432" s="8">
        <v>1.3510075150000001E-3</v>
      </c>
      <c r="H432" s="8">
        <v>1.445190889E-3</v>
      </c>
      <c r="I432" s="8">
        <v>1.531382588E-3</v>
      </c>
      <c r="J432" s="8">
        <v>1.6091090299999999E-3</v>
      </c>
      <c r="K432" s="8">
        <v>1.681892473E-3</v>
      </c>
      <c r="L432" s="8">
        <v>1.752071222E-3</v>
      </c>
      <c r="M432" s="8">
        <v>1.820237253E-3</v>
      </c>
      <c r="N432" s="8">
        <v>1.8869825409999999E-3</v>
      </c>
      <c r="O432" s="8">
        <v>1.9552669669999998E-3</v>
      </c>
      <c r="P432" s="8">
        <v>2.0279024159999999E-3</v>
      </c>
      <c r="Q432" s="8">
        <v>2.1064280259999999E-3</v>
      </c>
      <c r="R432" s="8">
        <v>2.1926789220000002E-3</v>
      </c>
      <c r="S432" s="8">
        <v>2.2895261880000002E-3</v>
      </c>
      <c r="T432" s="8">
        <v>2.3983905650000002E-3</v>
      </c>
      <c r="U432" s="8">
        <v>2.5162529770000001E-3</v>
      </c>
      <c r="V432" s="8">
        <v>2.6484412070000001E-3</v>
      </c>
      <c r="W432" s="8">
        <v>2.7930017339999999E-3</v>
      </c>
      <c r="X432" s="8">
        <v>2.9571862639999999E-3</v>
      </c>
      <c r="Y432" s="8">
        <v>3.1433035029999998E-3</v>
      </c>
      <c r="Z432" s="8">
        <v>3.3525374030000002E-3</v>
      </c>
      <c r="AA432" s="8">
        <v>3.5871078739999999E-3</v>
      </c>
      <c r="AB432" s="8">
        <v>3.8406215750000001E-3</v>
      </c>
      <c r="AC432" s="8">
        <v>4.1322289279999997E-3</v>
      </c>
      <c r="AD432" s="8">
        <v>4.4593844380000002E-3</v>
      </c>
      <c r="AE432" s="8">
        <v>4.8035592550000001E-3</v>
      </c>
      <c r="AF432" s="8">
        <v>5.1856501329999999E-3</v>
      </c>
      <c r="AG432" s="8">
        <v>5.573808764E-3</v>
      </c>
      <c r="AH432" s="8">
        <v>5.9904710370000001E-3</v>
      </c>
      <c r="AI432" s="8">
        <v>6.4075476929999998E-3</v>
      </c>
      <c r="AJ432" s="8">
        <v>6.8501977109999999E-3</v>
      </c>
    </row>
    <row r="433" spans="2:36" ht="15.75" customHeight="1" x14ac:dyDescent="0.45">
      <c r="B433" s="8" t="s">
        <v>864</v>
      </c>
      <c r="C433" s="8">
        <v>0</v>
      </c>
      <c r="D433" s="8">
        <v>0</v>
      </c>
      <c r="E433" s="8">
        <v>0</v>
      </c>
      <c r="F433" s="8">
        <v>0</v>
      </c>
      <c r="G433" s="8">
        <v>0</v>
      </c>
      <c r="H433" s="8">
        <v>0</v>
      </c>
      <c r="I433" s="8">
        <v>0</v>
      </c>
      <c r="J433" s="8">
        <v>0</v>
      </c>
      <c r="K433" s="8">
        <v>0</v>
      </c>
      <c r="L433" s="8">
        <v>0</v>
      </c>
      <c r="M433" s="8">
        <v>0</v>
      </c>
      <c r="N433" s="8">
        <v>0</v>
      </c>
      <c r="O433" s="8">
        <v>0</v>
      </c>
      <c r="P433" s="8">
        <v>0</v>
      </c>
      <c r="Q433" s="8">
        <v>0</v>
      </c>
      <c r="R433" s="8">
        <v>0</v>
      </c>
      <c r="S433" s="8">
        <v>0</v>
      </c>
      <c r="T433" s="8">
        <v>0</v>
      </c>
      <c r="U433" s="8">
        <v>0</v>
      </c>
      <c r="V433" s="8">
        <v>0</v>
      </c>
      <c r="W433" s="8">
        <v>0</v>
      </c>
      <c r="X433" s="8">
        <v>0</v>
      </c>
      <c r="Y433" s="8">
        <v>0</v>
      </c>
      <c r="Z433" s="8">
        <v>0</v>
      </c>
      <c r="AA433" s="8">
        <v>0</v>
      </c>
      <c r="AB433" s="8">
        <v>0</v>
      </c>
      <c r="AC433" s="8">
        <v>0</v>
      </c>
      <c r="AD433" s="8">
        <v>0</v>
      </c>
      <c r="AE433" s="8">
        <v>0</v>
      </c>
      <c r="AF433" s="8">
        <v>0</v>
      </c>
      <c r="AG433" s="8">
        <v>0</v>
      </c>
      <c r="AH433" s="8">
        <v>0</v>
      </c>
      <c r="AI433" s="8">
        <v>0</v>
      </c>
      <c r="AJ433" s="8">
        <v>0</v>
      </c>
    </row>
    <row r="434" spans="2:36" ht="15.75" customHeight="1" x14ac:dyDescent="0.45">
      <c r="B434" s="8" t="s">
        <v>866</v>
      </c>
      <c r="C434" s="8">
        <v>0</v>
      </c>
      <c r="D434" s="8">
        <v>1.5598566309999998E-5</v>
      </c>
      <c r="E434" s="8">
        <v>3.273627009E-5</v>
      </c>
      <c r="F434" s="8">
        <v>4.922280032E-5</v>
      </c>
      <c r="G434" s="8">
        <v>6.5354144989999998E-5</v>
      </c>
      <c r="H434" s="8">
        <v>8.3113423519999997E-5</v>
      </c>
      <c r="I434" s="8">
        <v>1.0096149840000001E-4</v>
      </c>
      <c r="J434" s="8">
        <v>1.185135854E-4</v>
      </c>
      <c r="K434" s="8">
        <v>1.362136663E-4</v>
      </c>
      <c r="L434" s="8">
        <v>1.5406174119999999E-4</v>
      </c>
      <c r="M434" s="8">
        <v>1.720282114E-4</v>
      </c>
      <c r="N434" s="8">
        <v>1.899354839E-4</v>
      </c>
      <c r="O434" s="8">
        <v>2.0796115159999999E-4</v>
      </c>
      <c r="P434" s="8">
        <v>2.262828073E-4</v>
      </c>
      <c r="Q434" s="8">
        <v>2.4484125329999999E-4</v>
      </c>
      <c r="R434" s="8">
        <v>2.6366608860000002E-4</v>
      </c>
      <c r="S434" s="8">
        <v>2.8278691180000002E-4</v>
      </c>
      <c r="T434" s="8">
        <v>3.0232211820000002E-4</v>
      </c>
      <c r="U434" s="8">
        <v>3.2194612090000001E-4</v>
      </c>
      <c r="V434" s="8">
        <v>3.4159972249999998E-4</v>
      </c>
      <c r="W434" s="8">
        <v>3.615493121E-4</v>
      </c>
      <c r="X434" s="8">
        <v>3.8191328479999999E-4</v>
      </c>
      <c r="Y434" s="8">
        <v>4.0257324549999998E-4</v>
      </c>
      <c r="Z434" s="8">
        <v>4.2352919409999998E-4</v>
      </c>
      <c r="AA434" s="8">
        <v>4.44751532E-4</v>
      </c>
      <c r="AB434" s="8">
        <v>4.6635865419999999E-4</v>
      </c>
      <c r="AC434" s="8">
        <v>4.8840975840000001E-4</v>
      </c>
      <c r="AD434" s="8">
        <v>5.1081604809999999E-4</v>
      </c>
      <c r="AE434" s="8">
        <v>5.3360712219999997E-4</v>
      </c>
      <c r="AF434" s="8">
        <v>5.5657578909999999E-4</v>
      </c>
      <c r="AG434" s="8">
        <v>5.7981084519999999E-4</v>
      </c>
      <c r="AH434" s="8">
        <v>6.0316429650000001E-4</v>
      </c>
      <c r="AI434" s="8">
        <v>6.2666574170000002E-4</v>
      </c>
      <c r="AJ434" s="8">
        <v>6.5493259340000003E-4</v>
      </c>
    </row>
    <row r="435" spans="2:36" ht="15.75" customHeight="1" x14ac:dyDescent="0.45">
      <c r="B435" s="8" t="s">
        <v>868</v>
      </c>
      <c r="C435" s="8">
        <v>0</v>
      </c>
      <c r="D435" s="8">
        <v>6.4229390679999998E-6</v>
      </c>
      <c r="E435" s="8">
        <v>1.3497051680000001E-5</v>
      </c>
      <c r="F435" s="8">
        <v>2.0304775119999999E-5</v>
      </c>
      <c r="G435" s="8">
        <v>2.696450457E-5</v>
      </c>
      <c r="H435" s="8">
        <v>3.4275407560000003E-5</v>
      </c>
      <c r="I435" s="8">
        <v>4.1645508150000002E-5</v>
      </c>
      <c r="J435" s="8">
        <v>4.8897213549999999E-5</v>
      </c>
      <c r="K435" s="8">
        <v>5.6208116549999999E-5</v>
      </c>
      <c r="L435" s="8">
        <v>6.3578217129999995E-5</v>
      </c>
      <c r="M435" s="8">
        <v>7.0977916519999998E-5</v>
      </c>
      <c r="N435" s="8">
        <v>7.8377615910000002E-5</v>
      </c>
      <c r="O435" s="8">
        <v>8.5806914089999993E-5</v>
      </c>
      <c r="P435" s="8">
        <v>9.3354607470000003E-5</v>
      </c>
      <c r="Q435" s="8">
        <v>1.01020696E-4</v>
      </c>
      <c r="R435" s="8">
        <v>1.08775581E-4</v>
      </c>
      <c r="S435" s="8">
        <v>1.166784599E-4</v>
      </c>
      <c r="T435" s="8">
        <v>1.2472933290000001E-4</v>
      </c>
      <c r="U435" s="8">
        <v>1.328394034E-4</v>
      </c>
      <c r="V435" s="8">
        <v>1.4094947389999999E-4</v>
      </c>
      <c r="W435" s="8">
        <v>1.491779396E-4</v>
      </c>
      <c r="X435" s="8">
        <v>1.5758399819999999E-4</v>
      </c>
      <c r="Y435" s="8">
        <v>1.6610845179999999E-4</v>
      </c>
      <c r="Z435" s="8">
        <v>1.7475130070000001E-4</v>
      </c>
      <c r="AA435" s="8">
        <v>1.8348294599999999E-4</v>
      </c>
      <c r="AB435" s="8">
        <v>1.924217829E-4</v>
      </c>
      <c r="AC435" s="8">
        <v>2.0150861370000001E-4</v>
      </c>
      <c r="AD435" s="8">
        <v>2.1074343850000001E-4</v>
      </c>
      <c r="AE435" s="8">
        <v>2.2015585619999999E-4</v>
      </c>
      <c r="AF435" s="8">
        <v>2.296274714E-4</v>
      </c>
      <c r="AG435" s="8">
        <v>2.392174818E-4</v>
      </c>
      <c r="AH435" s="8">
        <v>2.4886668979999998E-4</v>
      </c>
      <c r="AI435" s="8">
        <v>2.585454966E-4</v>
      </c>
      <c r="AJ435" s="8">
        <v>2.7020742279999999E-4</v>
      </c>
    </row>
    <row r="436" spans="2:36" ht="15.75" customHeight="1" x14ac:dyDescent="0.45">
      <c r="B436" s="8" t="s">
        <v>870</v>
      </c>
      <c r="C436" s="8">
        <v>0</v>
      </c>
      <c r="D436" s="8">
        <v>6.1269510930000003E-6</v>
      </c>
      <c r="E436" s="8">
        <v>1.290507573E-5</v>
      </c>
      <c r="F436" s="8">
        <v>1.9387212389999999E-5</v>
      </c>
      <c r="G436" s="8">
        <v>2.572135507E-5</v>
      </c>
      <c r="H436" s="8">
        <v>3.273627009E-5</v>
      </c>
      <c r="I436" s="8">
        <v>3.975118511E-5</v>
      </c>
      <c r="J436" s="8">
        <v>4.667730373E-5</v>
      </c>
      <c r="K436" s="8">
        <v>5.3633021160000001E-5</v>
      </c>
      <c r="L436" s="8">
        <v>6.0677534979999999E-5</v>
      </c>
      <c r="M436" s="8">
        <v>6.7751647589999999E-5</v>
      </c>
      <c r="N436" s="8">
        <v>7.4796161409999997E-5</v>
      </c>
      <c r="O436" s="8">
        <v>8.1899872820000001E-5</v>
      </c>
      <c r="P436" s="8">
        <v>8.9121979419999993E-5</v>
      </c>
      <c r="Q436" s="8">
        <v>9.6432882409999997E-5</v>
      </c>
      <c r="R436" s="8">
        <v>1.038325818E-4</v>
      </c>
      <c r="S436" s="8">
        <v>1.113506764E-4</v>
      </c>
      <c r="T436" s="8">
        <v>1.1904636370000001E-4</v>
      </c>
      <c r="U436" s="8">
        <v>1.268012487E-4</v>
      </c>
      <c r="V436" s="8">
        <v>1.3452653489999999E-4</v>
      </c>
      <c r="W436" s="8">
        <v>1.42399815E-4</v>
      </c>
      <c r="X436" s="8">
        <v>1.503914903E-4</v>
      </c>
      <c r="Y436" s="8">
        <v>1.585311597E-4</v>
      </c>
      <c r="Z436" s="8">
        <v>1.6678922419999999E-4</v>
      </c>
      <c r="AA436" s="8">
        <v>1.7513608509999999E-4</v>
      </c>
      <c r="AB436" s="8">
        <v>1.8366053879999999E-4</v>
      </c>
      <c r="AC436" s="8">
        <v>1.9233298649999999E-4</v>
      </c>
      <c r="AD436" s="8">
        <v>2.0118302690000001E-4</v>
      </c>
      <c r="AE436" s="8">
        <v>2.101514626E-4</v>
      </c>
      <c r="AF436" s="8">
        <v>2.191790958E-4</v>
      </c>
      <c r="AG436" s="8">
        <v>2.2832512429999999E-4</v>
      </c>
      <c r="AH436" s="8">
        <v>2.3753035030000001E-4</v>
      </c>
      <c r="AI436" s="8">
        <v>2.4679477399999999E-4</v>
      </c>
      <c r="AJ436" s="8">
        <v>2.5792392180000001E-4</v>
      </c>
    </row>
    <row r="437" spans="2:36" ht="15.75" customHeight="1" x14ac:dyDescent="0.45">
      <c r="B437" s="8" t="s">
        <v>872</v>
      </c>
      <c r="C437" s="8">
        <v>0</v>
      </c>
      <c r="D437" s="8">
        <v>9.2348248349999996E-6</v>
      </c>
      <c r="E437" s="8">
        <v>1.9387212389999999E-5</v>
      </c>
      <c r="F437" s="8">
        <v>2.912521679E-5</v>
      </c>
      <c r="G437" s="8">
        <v>3.86560296E-5</v>
      </c>
      <c r="H437" s="8">
        <v>4.9193201529999999E-5</v>
      </c>
      <c r="I437" s="8">
        <v>5.9730373450000002E-5</v>
      </c>
      <c r="J437" s="8">
        <v>7.0149150189999999E-5</v>
      </c>
      <c r="K437" s="8">
        <v>8.0597525729999994E-5</v>
      </c>
      <c r="L437" s="8">
        <v>9.1164296450000002E-5</v>
      </c>
      <c r="M437" s="8">
        <v>1.017902648E-4</v>
      </c>
      <c r="N437" s="8">
        <v>1.1238663429999999E-4</v>
      </c>
      <c r="O437" s="8">
        <v>1.230718002E-4</v>
      </c>
      <c r="P437" s="8">
        <v>1.339049601E-4</v>
      </c>
      <c r="Q437" s="8">
        <v>1.44886114E-4</v>
      </c>
      <c r="R437" s="8">
        <v>1.5601526189999999E-4</v>
      </c>
      <c r="S437" s="8">
        <v>1.6732200250000001E-4</v>
      </c>
      <c r="T437" s="8">
        <v>1.7889513239999999E-4</v>
      </c>
      <c r="U437" s="8">
        <v>1.9052745980000001E-4</v>
      </c>
      <c r="V437" s="8">
        <v>2.021597873E-4</v>
      </c>
      <c r="W437" s="8">
        <v>2.1394010870000001E-4</v>
      </c>
      <c r="X437" s="8">
        <v>2.2598681930000001E-4</v>
      </c>
      <c r="Y437" s="8">
        <v>2.3824072150000001E-4</v>
      </c>
      <c r="Z437" s="8">
        <v>2.5061301879999998E-4</v>
      </c>
      <c r="AA437" s="8">
        <v>2.631925078E-4</v>
      </c>
      <c r="AB437" s="8">
        <v>2.7597918829999998E-4</v>
      </c>
      <c r="AC437" s="8">
        <v>2.8903225810000002E-4</v>
      </c>
      <c r="AD437" s="8">
        <v>3.0229251940000002E-4</v>
      </c>
      <c r="AE437" s="8">
        <v>3.1575997229999999E-4</v>
      </c>
      <c r="AF437" s="8">
        <v>3.293458203E-4</v>
      </c>
      <c r="AG437" s="8">
        <v>3.4310926120000002E-4</v>
      </c>
      <c r="AH437" s="8">
        <v>3.5690230080000001E-4</v>
      </c>
      <c r="AI437" s="8">
        <v>3.7084333450000001E-4</v>
      </c>
      <c r="AJ437" s="8">
        <v>3.8756665510000001E-4</v>
      </c>
    </row>
    <row r="438" spans="2:36" ht="15.75" customHeight="1" x14ac:dyDescent="0.45">
      <c r="B438" s="8" t="s">
        <v>898</v>
      </c>
      <c r="C438" s="8">
        <v>0.15444184899999999</v>
      </c>
      <c r="D438" s="8">
        <v>0.15443513010000001</v>
      </c>
      <c r="E438" s="8">
        <v>0.15528494109999999</v>
      </c>
      <c r="F438" s="8">
        <v>0.15531081050000001</v>
      </c>
      <c r="G438" s="8">
        <v>0.15498729559999999</v>
      </c>
      <c r="H438" s="8">
        <v>0.15527985020000001</v>
      </c>
      <c r="I438" s="8">
        <v>0.15516367489999999</v>
      </c>
      <c r="J438" s="8">
        <v>0.1550554321</v>
      </c>
      <c r="K438" s="8">
        <v>0.1553312929</v>
      </c>
      <c r="L438" s="8">
        <v>0.15568416970000001</v>
      </c>
      <c r="M438" s="8">
        <v>0.15613854090000001</v>
      </c>
      <c r="N438" s="8">
        <v>0.15558027799999999</v>
      </c>
      <c r="O438" s="8">
        <v>0.1553760166</v>
      </c>
      <c r="P438" s="8">
        <v>0.15550574819999999</v>
      </c>
      <c r="Q438" s="8">
        <v>0.1557356124</v>
      </c>
      <c r="R438" s="8">
        <v>0.15594795419999999</v>
      </c>
      <c r="S438" s="8">
        <v>0.1551191287</v>
      </c>
      <c r="T438" s="8">
        <v>0.15476296640000001</v>
      </c>
      <c r="U438" s="8">
        <v>0.1551669899</v>
      </c>
      <c r="V438" s="8">
        <v>0.15537622379999999</v>
      </c>
      <c r="W438" s="8">
        <v>0.15604903410000001</v>
      </c>
      <c r="X438" s="8">
        <v>0.15616600859999999</v>
      </c>
      <c r="Y438" s="8">
        <v>0.15666986890000001</v>
      </c>
      <c r="Z438" s="8">
        <v>0.1550725402</v>
      </c>
      <c r="AA438" s="8">
        <v>0.15532543230000001</v>
      </c>
      <c r="AB438" s="8">
        <v>0.15545877490000001</v>
      </c>
      <c r="AC438" s="8">
        <v>0.1562441494</v>
      </c>
      <c r="AD438" s="8">
        <v>0.157420228</v>
      </c>
      <c r="AE438" s="8">
        <v>0.15815182150000001</v>
      </c>
      <c r="AF438" s="8">
        <v>0.15876146790000001</v>
      </c>
      <c r="AG438" s="8">
        <v>0.15965401970000001</v>
      </c>
      <c r="AH438" s="8">
        <v>0.1603313881</v>
      </c>
      <c r="AI438" s="8">
        <v>0.1602598774</v>
      </c>
      <c r="AJ438" s="8">
        <v>0.16061532940000001</v>
      </c>
    </row>
    <row r="439" spans="2:36" ht="15.75" customHeight="1" x14ac:dyDescent="0.45">
      <c r="B439" s="8" t="s">
        <v>1011</v>
      </c>
      <c r="C439" s="8">
        <v>0.3533999343</v>
      </c>
      <c r="D439" s="8">
        <v>0.35644813689999999</v>
      </c>
      <c r="E439" s="8">
        <v>0.36099679130000001</v>
      </c>
      <c r="F439" s="8">
        <v>0.36495409130000001</v>
      </c>
      <c r="G439" s="8">
        <v>0.36833826990000001</v>
      </c>
      <c r="H439" s="8">
        <v>0.37250441899999998</v>
      </c>
      <c r="I439" s="8">
        <v>0.37605452839999998</v>
      </c>
      <c r="J439" s="8">
        <v>0.37995520589999998</v>
      </c>
      <c r="K439" s="8">
        <v>0.3845370702</v>
      </c>
      <c r="L439" s="8">
        <v>0.38936247330000001</v>
      </c>
      <c r="M439" s="8">
        <v>0.3943899179</v>
      </c>
      <c r="N439" s="8">
        <v>0.39742287710000002</v>
      </c>
      <c r="O439" s="8">
        <v>0.40201125310000002</v>
      </c>
      <c r="P439" s="8">
        <v>0.40563216279999997</v>
      </c>
      <c r="Q439" s="8">
        <v>0.41226785799999999</v>
      </c>
      <c r="R439" s="8">
        <v>0.41629551440000001</v>
      </c>
      <c r="S439" s="8">
        <v>0.41966388719999997</v>
      </c>
      <c r="T439" s="8">
        <v>0.42340698069999999</v>
      </c>
      <c r="U439" s="8">
        <v>0.42869329630000003</v>
      </c>
      <c r="V439" s="8">
        <v>0.43408377009999999</v>
      </c>
      <c r="W439" s="8">
        <v>0.4403950626</v>
      </c>
      <c r="X439" s="8">
        <v>0.44626829280000002</v>
      </c>
      <c r="Y439" s="8">
        <v>0.45081383930000002</v>
      </c>
      <c r="Z439" s="8">
        <v>0.45482237479999998</v>
      </c>
      <c r="AA439" s="8">
        <v>0.45858476679999999</v>
      </c>
      <c r="AB439" s="8">
        <v>0.46475454729999999</v>
      </c>
      <c r="AC439" s="8">
        <v>0.47377208739999999</v>
      </c>
      <c r="AD439" s="8">
        <v>0.48231359000000001</v>
      </c>
      <c r="AE439" s="8">
        <v>0.48912137259999999</v>
      </c>
      <c r="AF439" s="8">
        <v>0.49695120180000002</v>
      </c>
      <c r="AG439" s="8">
        <v>0.50639102790000001</v>
      </c>
      <c r="AH439" s="8">
        <v>0.51345785919999998</v>
      </c>
      <c r="AI439" s="8">
        <v>0.52011788459999997</v>
      </c>
      <c r="AJ439" s="8">
        <v>0.52756532690000002</v>
      </c>
    </row>
    <row r="440" spans="2:36" ht="15.75" customHeight="1" x14ac:dyDescent="0.45">
      <c r="C440" s="8">
        <v>0</v>
      </c>
      <c r="D440" s="8">
        <v>0</v>
      </c>
      <c r="E440" s="8">
        <v>0</v>
      </c>
      <c r="F440" s="8">
        <v>0</v>
      </c>
      <c r="G440" s="8">
        <v>0</v>
      </c>
      <c r="H440" s="8">
        <v>0</v>
      </c>
      <c r="I440" s="8">
        <v>0</v>
      </c>
      <c r="J440" s="8">
        <v>0</v>
      </c>
      <c r="K440" s="8">
        <v>0</v>
      </c>
      <c r="L440" s="8">
        <v>0</v>
      </c>
      <c r="M440" s="8">
        <v>0</v>
      </c>
      <c r="N440" s="8">
        <v>0</v>
      </c>
      <c r="O440" s="8">
        <v>0</v>
      </c>
      <c r="P440" s="8">
        <v>0</v>
      </c>
      <c r="Q440" s="8">
        <v>0</v>
      </c>
      <c r="R440" s="8">
        <v>0</v>
      </c>
      <c r="S440" s="8">
        <v>0</v>
      </c>
      <c r="T440" s="8">
        <v>0</v>
      </c>
      <c r="U440" s="8">
        <v>0</v>
      </c>
      <c r="V440" s="8">
        <v>0</v>
      </c>
      <c r="W440" s="8">
        <v>0</v>
      </c>
      <c r="X440" s="8">
        <v>0</v>
      </c>
      <c r="Y440" s="8">
        <v>0</v>
      </c>
      <c r="Z440" s="8">
        <v>0</v>
      </c>
      <c r="AA440" s="8">
        <v>0</v>
      </c>
      <c r="AB440" s="8">
        <v>0</v>
      </c>
      <c r="AC440" s="8">
        <v>0</v>
      </c>
      <c r="AD440" s="8">
        <v>0</v>
      </c>
      <c r="AE440" s="8">
        <v>0</v>
      </c>
      <c r="AF440" s="8">
        <v>0</v>
      </c>
      <c r="AG440" s="8">
        <v>0</v>
      </c>
      <c r="AH440" s="8">
        <v>0</v>
      </c>
      <c r="AI440" s="8">
        <v>0</v>
      </c>
      <c r="AJ440" s="8">
        <v>0</v>
      </c>
    </row>
    <row r="441" spans="2:36" ht="15.75" customHeight="1" x14ac:dyDescent="0.45">
      <c r="B441" s="8" t="s">
        <v>1012</v>
      </c>
      <c r="C441" s="8">
        <v>0</v>
      </c>
      <c r="D441" s="8">
        <v>0</v>
      </c>
      <c r="E441" s="8">
        <v>0</v>
      </c>
      <c r="F441" s="8">
        <v>0</v>
      </c>
      <c r="G441" s="8">
        <v>0</v>
      </c>
      <c r="H441" s="8">
        <v>0</v>
      </c>
      <c r="I441" s="8">
        <v>0</v>
      </c>
      <c r="J441" s="8">
        <v>0</v>
      </c>
      <c r="K441" s="8">
        <v>0</v>
      </c>
      <c r="L441" s="8">
        <v>0</v>
      </c>
      <c r="M441" s="8">
        <v>0</v>
      </c>
      <c r="N441" s="8">
        <v>0</v>
      </c>
      <c r="O441" s="8">
        <v>0</v>
      </c>
      <c r="P441" s="8">
        <v>0</v>
      </c>
      <c r="Q441" s="8">
        <v>0</v>
      </c>
      <c r="R441" s="8">
        <v>0</v>
      </c>
      <c r="S441" s="8">
        <v>0</v>
      </c>
      <c r="T441" s="8">
        <v>0</v>
      </c>
      <c r="U441" s="8">
        <v>0</v>
      </c>
      <c r="V441" s="8">
        <v>0</v>
      </c>
      <c r="W441" s="8">
        <v>0</v>
      </c>
      <c r="X441" s="8">
        <v>0</v>
      </c>
      <c r="Y441" s="8">
        <v>0</v>
      </c>
      <c r="Z441" s="8">
        <v>0</v>
      </c>
      <c r="AA441" s="8">
        <v>0</v>
      </c>
      <c r="AB441" s="8">
        <v>0</v>
      </c>
      <c r="AC441" s="8">
        <v>0</v>
      </c>
      <c r="AD441" s="8">
        <v>0</v>
      </c>
      <c r="AE441" s="8">
        <v>0</v>
      </c>
      <c r="AF441" s="8">
        <v>0</v>
      </c>
      <c r="AG441" s="8">
        <v>0</v>
      </c>
      <c r="AH441" s="8">
        <v>0</v>
      </c>
      <c r="AI441" s="8">
        <v>0</v>
      </c>
      <c r="AJ441" s="8">
        <v>0</v>
      </c>
    </row>
    <row r="442" spans="2:36" ht="15.75" customHeight="1" x14ac:dyDescent="0.35"/>
    <row r="443" spans="2:36" ht="15.75" customHeight="1" x14ac:dyDescent="0.45">
      <c r="B443" s="8" t="s">
        <v>943</v>
      </c>
    </row>
    <row r="444" spans="2:36" ht="15.75" customHeight="1" x14ac:dyDescent="0.45">
      <c r="B444" s="8" t="s">
        <v>854</v>
      </c>
    </row>
    <row r="445" spans="2:36" ht="15.75" customHeight="1" x14ac:dyDescent="0.45">
      <c r="B445" s="8" t="s">
        <v>856</v>
      </c>
    </row>
    <row r="446" spans="2:36" ht="15.75" customHeight="1" x14ac:dyDescent="0.45">
      <c r="B446" s="8" t="s">
        <v>858</v>
      </c>
    </row>
    <row r="447" spans="2:36" ht="15.75" customHeight="1" x14ac:dyDescent="0.45">
      <c r="B447" s="8" t="s">
        <v>860</v>
      </c>
    </row>
    <row r="448" spans="2:36" ht="15.75" customHeight="1" x14ac:dyDescent="0.45">
      <c r="B448" s="8" t="s">
        <v>862</v>
      </c>
    </row>
    <row r="449" spans="2:2" ht="15.75" customHeight="1" x14ac:dyDescent="0.45">
      <c r="B449" s="8" t="s">
        <v>864</v>
      </c>
    </row>
    <row r="450" spans="2:2" ht="15.75" customHeight="1" x14ac:dyDescent="0.45">
      <c r="B450" s="8" t="s">
        <v>866</v>
      </c>
    </row>
    <row r="451" spans="2:2" ht="15.75" customHeight="1" x14ac:dyDescent="0.45">
      <c r="B451" s="8" t="s">
        <v>868</v>
      </c>
    </row>
    <row r="452" spans="2:2" ht="15.75" customHeight="1" x14ac:dyDescent="0.45">
      <c r="B452" s="8" t="s">
        <v>870</v>
      </c>
    </row>
    <row r="453" spans="2:2" ht="15.75" customHeight="1" x14ac:dyDescent="0.45">
      <c r="B453" s="8" t="s">
        <v>872</v>
      </c>
    </row>
    <row r="454" spans="2:2" ht="15.75" customHeight="1" x14ac:dyDescent="0.45">
      <c r="B454" s="8" t="s">
        <v>954</v>
      </c>
    </row>
    <row r="455" spans="2:2" ht="15.75" customHeight="1" x14ac:dyDescent="0.45">
      <c r="B455" s="8" t="s">
        <v>875</v>
      </c>
    </row>
    <row r="456" spans="2:2" ht="15.75" customHeight="1" x14ac:dyDescent="0.45">
      <c r="B456" s="8" t="s">
        <v>856</v>
      </c>
    </row>
    <row r="457" spans="2:2" ht="15.75" customHeight="1" x14ac:dyDescent="0.45">
      <c r="B457" s="8" t="s">
        <v>858</v>
      </c>
    </row>
    <row r="458" spans="2:2" ht="15.75" customHeight="1" x14ac:dyDescent="0.45">
      <c r="B458" s="8" t="s">
        <v>860</v>
      </c>
    </row>
    <row r="459" spans="2:2" ht="15.75" customHeight="1" x14ac:dyDescent="0.45">
      <c r="B459" s="8" t="s">
        <v>862</v>
      </c>
    </row>
    <row r="460" spans="2:2" ht="15.75" customHeight="1" x14ac:dyDescent="0.45">
      <c r="B460" s="8" t="s">
        <v>864</v>
      </c>
    </row>
    <row r="461" spans="2:2" ht="15.75" customHeight="1" x14ac:dyDescent="0.45">
      <c r="B461" s="8" t="s">
        <v>866</v>
      </c>
    </row>
    <row r="462" spans="2:2" ht="15.75" customHeight="1" x14ac:dyDescent="0.45">
      <c r="B462" s="8" t="s">
        <v>868</v>
      </c>
    </row>
    <row r="463" spans="2:2" ht="15.75" customHeight="1" x14ac:dyDescent="0.45">
      <c r="B463" s="8" t="s">
        <v>870</v>
      </c>
    </row>
    <row r="464" spans="2:2" ht="15.75" customHeight="1" x14ac:dyDescent="0.45">
      <c r="B464" s="8" t="s">
        <v>872</v>
      </c>
    </row>
    <row r="465" spans="2:2" ht="15.75" customHeight="1" x14ac:dyDescent="0.45">
      <c r="B465" s="8" t="s">
        <v>965</v>
      </c>
    </row>
    <row r="466" spans="2:2" ht="15.75" customHeight="1" x14ac:dyDescent="0.45">
      <c r="B466" s="8" t="s">
        <v>887</v>
      </c>
    </row>
    <row r="467" spans="2:2" ht="15.75" customHeight="1" x14ac:dyDescent="0.45">
      <c r="B467" s="8" t="s">
        <v>856</v>
      </c>
    </row>
    <row r="468" spans="2:2" ht="15.75" customHeight="1" x14ac:dyDescent="0.45">
      <c r="B468" s="8" t="s">
        <v>858</v>
      </c>
    </row>
    <row r="469" spans="2:2" ht="15.75" customHeight="1" x14ac:dyDescent="0.45">
      <c r="B469" s="8" t="s">
        <v>860</v>
      </c>
    </row>
    <row r="470" spans="2:2" ht="15.75" customHeight="1" x14ac:dyDescent="0.45">
      <c r="B470" s="8" t="s">
        <v>862</v>
      </c>
    </row>
    <row r="471" spans="2:2" ht="15.75" customHeight="1" x14ac:dyDescent="0.45">
      <c r="B471" s="8" t="s">
        <v>864</v>
      </c>
    </row>
    <row r="472" spans="2:2" ht="15.75" customHeight="1" x14ac:dyDescent="0.45">
      <c r="B472" s="8" t="s">
        <v>866</v>
      </c>
    </row>
    <row r="473" spans="2:2" ht="15.75" customHeight="1" x14ac:dyDescent="0.45">
      <c r="B473" s="8" t="s">
        <v>868</v>
      </c>
    </row>
    <row r="474" spans="2:2" ht="15.75" customHeight="1" x14ac:dyDescent="0.45">
      <c r="B474" s="8" t="s">
        <v>870</v>
      </c>
    </row>
    <row r="475" spans="2:2" ht="15.75" customHeight="1" x14ac:dyDescent="0.45">
      <c r="B475" s="8" t="s">
        <v>872</v>
      </c>
    </row>
    <row r="476" spans="2:2" ht="15.75" customHeight="1" x14ac:dyDescent="0.45">
      <c r="B476" s="8" t="s">
        <v>976</v>
      </c>
    </row>
    <row r="477" spans="2:2" ht="15.75" customHeight="1" x14ac:dyDescent="0.45">
      <c r="B477" s="8" t="s">
        <v>978</v>
      </c>
    </row>
    <row r="478" spans="2:2" ht="15.75" customHeight="1" x14ac:dyDescent="0.35"/>
    <row r="479" spans="2:2" ht="15.75" customHeight="1" x14ac:dyDescent="0.45">
      <c r="B479" s="8" t="s">
        <v>1044</v>
      </c>
    </row>
    <row r="480" spans="2:2" ht="15.75" customHeight="1" x14ac:dyDescent="0.45">
      <c r="B480" s="8" t="s">
        <v>854</v>
      </c>
    </row>
    <row r="481" spans="2:36" ht="15.75" customHeight="1" x14ac:dyDescent="0.45">
      <c r="B481" s="8" t="s">
        <v>856</v>
      </c>
      <c r="C481" s="8">
        <v>4.3701127770000001</v>
      </c>
      <c r="D481" s="8">
        <v>4.5347420879999998</v>
      </c>
      <c r="E481" s="8">
        <v>4.622963554</v>
      </c>
      <c r="F481" s="8">
        <v>4.6200572180000004</v>
      </c>
      <c r="G481" s="8">
        <v>4.6154839079999999</v>
      </c>
      <c r="H481" s="8">
        <v>4.5144489160000001</v>
      </c>
      <c r="I481" s="8">
        <v>4.5168751589999996</v>
      </c>
      <c r="J481" s="8">
        <v>4.5101063870000004</v>
      </c>
      <c r="K481" s="8">
        <v>4.4974260849999999</v>
      </c>
      <c r="L481" s="8">
        <v>4.49877064</v>
      </c>
      <c r="M481" s="8">
        <v>4.5030485840000001</v>
      </c>
      <c r="N481" s="8">
        <v>4.5413451059999996</v>
      </c>
      <c r="O481" s="8">
        <v>4.5490171439999996</v>
      </c>
      <c r="P481" s="8">
        <v>4.5931195010000003</v>
      </c>
      <c r="Q481" s="8">
        <v>4.6728473839999998</v>
      </c>
      <c r="R481" s="8">
        <v>4.6910359039999996</v>
      </c>
      <c r="S481" s="8">
        <v>4.7304958370000003</v>
      </c>
      <c r="T481" s="8">
        <v>4.7848924779999997</v>
      </c>
      <c r="U481" s="8">
        <v>4.8053283760000003</v>
      </c>
      <c r="V481" s="8">
        <v>4.8146240850000002</v>
      </c>
      <c r="W481" s="8">
        <v>4.8439758209999999</v>
      </c>
      <c r="X481" s="8">
        <v>4.8740230999999996</v>
      </c>
      <c r="Y481" s="8">
        <v>4.878175959</v>
      </c>
      <c r="Z481" s="8">
        <v>4.8885501600000003</v>
      </c>
      <c r="AA481" s="8">
        <v>4.896261032</v>
      </c>
      <c r="AB481" s="8">
        <v>4.8824100970000002</v>
      </c>
      <c r="AC481" s="8">
        <v>4.8765396489999997</v>
      </c>
      <c r="AD481" s="8">
        <v>4.8899046310000003</v>
      </c>
      <c r="AE481" s="8">
        <v>4.8970428249999998</v>
      </c>
      <c r="AF481" s="8">
        <v>4.8962009760000003</v>
      </c>
      <c r="AG481" s="8">
        <v>4.8680379269999996</v>
      </c>
      <c r="AH481" s="8">
        <v>4.8336589529999996</v>
      </c>
      <c r="AI481" s="8">
        <v>4.8239947389999998</v>
      </c>
      <c r="AJ481" s="8">
        <v>4.8090828649999997</v>
      </c>
    </row>
    <row r="482" spans="2:36" ht="15.75" customHeight="1" x14ac:dyDescent="0.45">
      <c r="B482" s="8" t="s">
        <v>858</v>
      </c>
      <c r="C482" s="8">
        <v>1.4448306129999999</v>
      </c>
      <c r="D482" s="8">
        <v>1.5362007980000001</v>
      </c>
      <c r="E482" s="8">
        <v>1.5977514390000001</v>
      </c>
      <c r="F482" s="8">
        <v>1.6305104699999999</v>
      </c>
      <c r="G482" s="8">
        <v>1.662223303</v>
      </c>
      <c r="H482" s="8">
        <v>1.6618563369999999</v>
      </c>
      <c r="I482" s="8">
        <v>1.6998704570000001</v>
      </c>
      <c r="J482" s="8">
        <v>1.7354640180000001</v>
      </c>
      <c r="K482" s="8">
        <v>1.7626746360000001</v>
      </c>
      <c r="L482" s="8">
        <v>1.793297197</v>
      </c>
      <c r="M482" s="8">
        <v>1.8313874450000001</v>
      </c>
      <c r="N482" s="8">
        <v>1.867419068</v>
      </c>
      <c r="O482" s="8">
        <v>1.9104428149999999</v>
      </c>
      <c r="P482" s="8">
        <v>1.960745113</v>
      </c>
      <c r="Q482" s="8">
        <v>2.035934642</v>
      </c>
      <c r="R482" s="8">
        <v>2.0906217059999999</v>
      </c>
      <c r="S482" s="8">
        <v>2.1472076809999998</v>
      </c>
      <c r="T482" s="8">
        <v>2.2115995989999999</v>
      </c>
      <c r="U482" s="8">
        <v>2.262061997</v>
      </c>
      <c r="V482" s="8">
        <v>2.3101275129999999</v>
      </c>
      <c r="W482" s="8">
        <v>2.3614195950000001</v>
      </c>
      <c r="X482" s="8">
        <v>2.409197856</v>
      </c>
      <c r="Y482" s="8">
        <v>2.4268789640000001</v>
      </c>
      <c r="Z482" s="8">
        <v>2.4622578740000001</v>
      </c>
      <c r="AA482" s="8">
        <v>2.5038660579999998</v>
      </c>
      <c r="AB482" s="8">
        <v>2.5344568889999999</v>
      </c>
      <c r="AC482" s="8">
        <v>2.5651181649999999</v>
      </c>
      <c r="AD482" s="8">
        <v>2.6009667780000001</v>
      </c>
      <c r="AE482" s="8">
        <v>2.6382638090000001</v>
      </c>
      <c r="AF482" s="8">
        <v>2.6800458859999998</v>
      </c>
      <c r="AG482" s="8">
        <v>2.7194206919999999</v>
      </c>
      <c r="AH482" s="8">
        <v>2.7254618370000001</v>
      </c>
      <c r="AI482" s="8">
        <v>2.7531779730000001</v>
      </c>
      <c r="AJ482" s="8">
        <v>2.7737403170000001</v>
      </c>
    </row>
    <row r="483" spans="2:36" ht="15.75" customHeight="1" x14ac:dyDescent="0.45">
      <c r="B483" s="8" t="s">
        <v>860</v>
      </c>
      <c r="C483" s="8">
        <v>0</v>
      </c>
      <c r="D483" s="8">
        <v>5.2829709789999997E-3</v>
      </c>
      <c r="E483" s="8">
        <v>5.581474853E-3</v>
      </c>
      <c r="F483" s="8">
        <v>5.8034362349999999E-3</v>
      </c>
      <c r="G483" s="8">
        <v>6.0120485609999998E-3</v>
      </c>
      <c r="H483" s="8">
        <v>6.1021473000000001E-3</v>
      </c>
      <c r="I483" s="8">
        <v>6.3375169380000002E-3</v>
      </c>
      <c r="J483" s="8">
        <v>6.5706666669999997E-3</v>
      </c>
      <c r="K483" s="8">
        <v>6.8108017110000002E-3</v>
      </c>
      <c r="L483" s="8">
        <v>7.0787004280000003E-3</v>
      </c>
      <c r="M483" s="8">
        <v>7.3605401779999998E-3</v>
      </c>
      <c r="N483" s="8">
        <v>7.6935858480000003E-3</v>
      </c>
      <c r="O483" s="8">
        <v>8.0231684590000001E-3</v>
      </c>
      <c r="P483" s="8">
        <v>8.4424058269999998E-3</v>
      </c>
      <c r="Q483" s="8">
        <v>8.9449934099999993E-3</v>
      </c>
      <c r="R483" s="8">
        <v>9.3609157130000002E-3</v>
      </c>
      <c r="S483" s="8">
        <v>9.829997456E-3</v>
      </c>
      <c r="T483" s="8">
        <v>1.035629368E-2</v>
      </c>
      <c r="U483" s="8">
        <v>1.083638617E-2</v>
      </c>
      <c r="V483" s="8">
        <v>1.131846179E-2</v>
      </c>
      <c r="W483" s="8">
        <v>1.18621917E-2</v>
      </c>
      <c r="X483" s="8">
        <v>1.2428623890000001E-2</v>
      </c>
      <c r="Y483" s="8">
        <v>1.2971702619999999E-2</v>
      </c>
      <c r="Z483" s="8">
        <v>1.355175026E-2</v>
      </c>
      <c r="AA483" s="8">
        <v>1.415482576E-2</v>
      </c>
      <c r="AB483" s="8">
        <v>1.4723655449999999E-2</v>
      </c>
      <c r="AC483" s="8">
        <v>1.533658735E-2</v>
      </c>
      <c r="AD483" s="8">
        <v>1.6052671059999999E-2</v>
      </c>
      <c r="AE483" s="8">
        <v>1.6775947279999998E-2</v>
      </c>
      <c r="AF483" s="8">
        <v>1.7507747949999999E-2</v>
      </c>
      <c r="AG483" s="8">
        <v>1.820018222E-2</v>
      </c>
      <c r="AH483" s="8">
        <v>1.88677831E-2</v>
      </c>
      <c r="AI483" s="8">
        <v>1.9649487340000001E-2</v>
      </c>
      <c r="AJ483" s="8">
        <v>2.041861209E-2</v>
      </c>
    </row>
    <row r="484" spans="2:36" ht="15.75" customHeight="1" x14ac:dyDescent="0.45">
      <c r="B484" s="8" t="s">
        <v>862</v>
      </c>
      <c r="C484" s="8">
        <v>9.0513122899999997E-5</v>
      </c>
      <c r="D484" s="8">
        <v>3.396935599E-3</v>
      </c>
      <c r="E484" s="8">
        <v>3.4866199559999999E-3</v>
      </c>
      <c r="F484" s="8">
        <v>3.5318173200000001E-3</v>
      </c>
      <c r="G484" s="8">
        <v>3.5800929590000001E-3</v>
      </c>
      <c r="H484" s="8">
        <v>3.5890613939999999E-3</v>
      </c>
      <c r="I484" s="8">
        <v>3.7418503869999999E-3</v>
      </c>
      <c r="J484" s="8">
        <v>3.9555241070000002E-3</v>
      </c>
      <c r="K484" s="8">
        <v>4.1899465829999998E-3</v>
      </c>
      <c r="L484" s="8">
        <v>4.4602132040000003E-3</v>
      </c>
      <c r="M484" s="8">
        <v>4.7638080700000002E-3</v>
      </c>
      <c r="N484" s="8">
        <v>5.1555481559999996E-3</v>
      </c>
      <c r="O484" s="8">
        <v>5.5142855820000001E-3</v>
      </c>
      <c r="P484" s="8">
        <v>6.0227337260000003E-3</v>
      </c>
      <c r="Q484" s="8">
        <v>6.6359912130000004E-3</v>
      </c>
      <c r="R484" s="8">
        <v>7.2478575560000003E-3</v>
      </c>
      <c r="S484" s="8">
        <v>8.0017093309999992E-3</v>
      </c>
      <c r="T484" s="8">
        <v>8.8751402470000004E-3</v>
      </c>
      <c r="U484" s="8">
        <v>9.7903942650000002E-3</v>
      </c>
      <c r="V484" s="8">
        <v>1.079186958E-2</v>
      </c>
      <c r="W484" s="8">
        <v>1.194761383E-2</v>
      </c>
      <c r="X484" s="8">
        <v>1.326094207E-2</v>
      </c>
      <c r="Y484" s="8">
        <v>1.4681417969999999E-2</v>
      </c>
      <c r="Z484" s="8">
        <v>1.6316840329999999E-2</v>
      </c>
      <c r="AA484" s="8">
        <v>1.8136840790000001E-2</v>
      </c>
      <c r="AB484" s="8">
        <v>2.0082843329999999E-2</v>
      </c>
      <c r="AC484" s="8">
        <v>2.2288308940000001E-2</v>
      </c>
      <c r="AD484" s="8">
        <v>2.4861391609999998E-2</v>
      </c>
      <c r="AE484" s="8">
        <v>2.7693493350000001E-2</v>
      </c>
      <c r="AF484" s="8">
        <v>3.0811164299999999E-2</v>
      </c>
      <c r="AG484" s="8">
        <v>3.4151506999999998E-2</v>
      </c>
      <c r="AH484" s="8">
        <v>3.7754894210000001E-2</v>
      </c>
      <c r="AI484" s="8">
        <v>4.1742592209999999E-2</v>
      </c>
      <c r="AJ484" s="8">
        <v>4.6092964270000002E-2</v>
      </c>
    </row>
    <row r="485" spans="2:36" ht="15.75" customHeight="1" x14ac:dyDescent="0.45">
      <c r="B485" s="8" t="s">
        <v>864</v>
      </c>
      <c r="C485" s="8">
        <v>0.63505167299999998</v>
      </c>
      <c r="D485" s="8">
        <v>0.67188894529999998</v>
      </c>
      <c r="E485" s="8">
        <v>0.69413179049999996</v>
      </c>
      <c r="F485" s="8">
        <v>0.71094574259999999</v>
      </c>
      <c r="G485" s="8">
        <v>0.72185284029999996</v>
      </c>
      <c r="H485" s="8">
        <v>0.71902432000000005</v>
      </c>
      <c r="I485" s="8">
        <v>0.7336475764</v>
      </c>
      <c r="J485" s="8">
        <v>0.74812174360000006</v>
      </c>
      <c r="K485" s="8">
        <v>0.77546549750000004</v>
      </c>
      <c r="L485" s="8">
        <v>0.8045571493</v>
      </c>
      <c r="M485" s="8">
        <v>0.82696518529999996</v>
      </c>
      <c r="N485" s="8">
        <v>0.8556336631</v>
      </c>
      <c r="O485" s="8">
        <v>0.89240034219999997</v>
      </c>
      <c r="P485" s="8">
        <v>0.95346949889999999</v>
      </c>
      <c r="Q485" s="8">
        <v>1.010231498</v>
      </c>
      <c r="R485" s="8">
        <v>1.0572037240000001</v>
      </c>
      <c r="S485" s="8">
        <v>1.1101843280000001</v>
      </c>
      <c r="T485" s="8">
        <v>1.1696208450000001</v>
      </c>
      <c r="U485" s="8">
        <v>1.223841017</v>
      </c>
      <c r="V485" s="8">
        <v>1.278288361</v>
      </c>
      <c r="W485" s="8">
        <v>1.339696276</v>
      </c>
      <c r="X485" s="8">
        <v>1.4036656999999999</v>
      </c>
      <c r="Y485" s="8">
        <v>1.4915608389999999</v>
      </c>
      <c r="Z485" s="8">
        <v>1.565339364</v>
      </c>
      <c r="AA485" s="8">
        <v>1.6349968779999999</v>
      </c>
      <c r="AB485" s="8">
        <v>1.70070319</v>
      </c>
      <c r="AC485" s="8">
        <v>1.7715005239999999</v>
      </c>
      <c r="AD485" s="8">
        <v>1.8637616930000001</v>
      </c>
      <c r="AE485" s="8">
        <v>1.9477366780000001</v>
      </c>
      <c r="AF485" s="8">
        <v>2.0233356480000002</v>
      </c>
      <c r="AG485" s="8">
        <v>2.0917144639999998</v>
      </c>
      <c r="AH485" s="8">
        <v>2.1728473730000002</v>
      </c>
      <c r="AI485" s="8">
        <v>2.2523508090000002</v>
      </c>
      <c r="AJ485" s="8">
        <v>2.322821609</v>
      </c>
    </row>
    <row r="486" spans="2:36" ht="15.75" customHeight="1" x14ac:dyDescent="0.45">
      <c r="B486" s="8" t="s">
        <v>866</v>
      </c>
      <c r="C486" s="8">
        <v>0</v>
      </c>
      <c r="D486" s="8">
        <v>4.2342974220000003E-2</v>
      </c>
      <c r="E486" s="8">
        <v>4.4735356230000002E-2</v>
      </c>
      <c r="F486" s="8">
        <v>4.6514510350000003E-2</v>
      </c>
      <c r="G486" s="8">
        <v>4.8186457629999999E-2</v>
      </c>
      <c r="H486" s="8">
        <v>4.890854989E-2</v>
      </c>
      <c r="I486" s="8">
        <v>5.0795177249999997E-2</v>
      </c>
      <c r="J486" s="8">
        <v>5.2663690139999997E-2</v>
      </c>
      <c r="K486" s="8">
        <v>5.458849994E-2</v>
      </c>
      <c r="L486" s="8">
        <v>5.6735744710000001E-2</v>
      </c>
      <c r="M486" s="8">
        <v>5.8994606540000001E-2</v>
      </c>
      <c r="N486" s="8">
        <v>6.1663914899999998E-2</v>
      </c>
      <c r="O486" s="8">
        <v>6.430563718E-2</v>
      </c>
      <c r="P486" s="8">
        <v>6.7665633480000001E-2</v>
      </c>
      <c r="Q486" s="8">
        <v>7.1693881840000001E-2</v>
      </c>
      <c r="R486" s="8">
        <v>7.5027416809999997E-2</v>
      </c>
      <c r="S486" s="8">
        <v>7.8787352059999996E-2</v>
      </c>
      <c r="T486" s="8">
        <v>8.3005417499999998E-2</v>
      </c>
      <c r="U486" s="8">
        <v>8.6853290789999996E-2</v>
      </c>
      <c r="V486" s="8">
        <v>9.0717295409999996E-2</v>
      </c>
      <c r="W486" s="8">
        <v>9.5075303969999997E-2</v>
      </c>
      <c r="X486" s="8">
        <v>9.9615049139999995E-2</v>
      </c>
      <c r="Y486" s="8">
        <v>0.1039678483</v>
      </c>
      <c r="Z486" s="8">
        <v>0.108617109</v>
      </c>
      <c r="AA486" s="8">
        <v>0.11345053350000001</v>
      </c>
      <c r="AB486" s="8">
        <v>0.1180098435</v>
      </c>
      <c r="AC486" s="8">
        <v>0.12292238549999999</v>
      </c>
      <c r="AD486" s="8">
        <v>0.12866179950000001</v>
      </c>
      <c r="AE486" s="8">
        <v>0.13445890160000001</v>
      </c>
      <c r="AF486" s="8">
        <v>0.14032425849999999</v>
      </c>
      <c r="AG486" s="8">
        <v>0.1458741811</v>
      </c>
      <c r="AH486" s="8">
        <v>0.1512249333</v>
      </c>
      <c r="AI486" s="8">
        <v>0.15749017000000001</v>
      </c>
      <c r="AJ486" s="8">
        <v>0.16365468189999999</v>
      </c>
    </row>
    <row r="487" spans="2:36" ht="15.75" customHeight="1" x14ac:dyDescent="0.45">
      <c r="B487" s="8" t="s">
        <v>868</v>
      </c>
      <c r="C487" s="8">
        <v>0</v>
      </c>
      <c r="D487" s="8">
        <v>0</v>
      </c>
      <c r="E487" s="8">
        <v>0</v>
      </c>
      <c r="F487" s="8">
        <v>9.1030213900000004E-3</v>
      </c>
      <c r="G487" s="8">
        <v>9.4302360969999999E-3</v>
      </c>
      <c r="H487" s="8">
        <v>9.5715407560000004E-3</v>
      </c>
      <c r="I487" s="8">
        <v>9.9407561570000001E-3</v>
      </c>
      <c r="J487" s="8">
        <v>1.0306449299999999E-2</v>
      </c>
      <c r="K487" s="8">
        <v>1.06831236E-2</v>
      </c>
      <c r="L487" s="8">
        <v>1.1103367330000001E-2</v>
      </c>
      <c r="M487" s="8">
        <v>1.1545425369999999E-2</v>
      </c>
      <c r="N487" s="8">
        <v>1.206781455E-2</v>
      </c>
      <c r="O487" s="8">
        <v>1.2584816739999999E-2</v>
      </c>
      <c r="P487" s="8">
        <v>1.324235403E-2</v>
      </c>
      <c r="Q487" s="8">
        <v>1.4030717999999999E-2</v>
      </c>
      <c r="R487" s="8">
        <v>1.46830755E-2</v>
      </c>
      <c r="S487" s="8">
        <v>1.541893121E-2</v>
      </c>
      <c r="T487" s="8">
        <v>1.6244412069999999E-2</v>
      </c>
      <c r="U487" s="8">
        <v>1.6997464680000001E-2</v>
      </c>
      <c r="V487" s="8">
        <v>1.7753654760000001E-2</v>
      </c>
      <c r="W487" s="8">
        <v>1.8606514510000002E-2</v>
      </c>
      <c r="X487" s="8">
        <v>1.9494952020000001E-2</v>
      </c>
      <c r="Y487" s="8">
        <v>2.0346805409999998E-2</v>
      </c>
      <c r="Z487" s="8">
        <v>2.125670205E-2</v>
      </c>
      <c r="AA487" s="8">
        <v>2.2202620419999999E-2</v>
      </c>
      <c r="AB487" s="8">
        <v>2.309487617E-2</v>
      </c>
      <c r="AC487" s="8">
        <v>2.4056274709999999E-2</v>
      </c>
      <c r="AD487" s="8">
        <v>2.5179489879999999E-2</v>
      </c>
      <c r="AE487" s="8">
        <v>2.6314011790000001E-2</v>
      </c>
      <c r="AF487" s="8">
        <v>2.746188276E-2</v>
      </c>
      <c r="AG487" s="8">
        <v>2.854801064E-2</v>
      </c>
      <c r="AH487" s="8">
        <v>2.9595156899999999E-2</v>
      </c>
      <c r="AI487" s="8">
        <v>3.082128709E-2</v>
      </c>
      <c r="AJ487" s="8">
        <v>3.2027704470000001E-2</v>
      </c>
    </row>
    <row r="488" spans="2:36" ht="15.75" customHeight="1" x14ac:dyDescent="0.45">
      <c r="B488" s="8" t="s">
        <v>870</v>
      </c>
      <c r="C488" s="8">
        <v>0</v>
      </c>
      <c r="D488" s="8">
        <v>0</v>
      </c>
      <c r="E488" s="8">
        <v>0</v>
      </c>
      <c r="F488" s="8">
        <v>8.2894984390000006E-3</v>
      </c>
      <c r="G488" s="8">
        <v>8.5874695340000008E-3</v>
      </c>
      <c r="H488" s="8">
        <v>8.7161651060000001E-3</v>
      </c>
      <c r="I488" s="8">
        <v>9.052377847E-3</v>
      </c>
      <c r="J488" s="8">
        <v>9.3853643200000007E-3</v>
      </c>
      <c r="K488" s="8">
        <v>9.728384784E-3</v>
      </c>
      <c r="L488" s="8">
        <v>1.0111067640000001E-2</v>
      </c>
      <c r="M488" s="8">
        <v>1.051361128E-2</v>
      </c>
      <c r="N488" s="8">
        <v>1.098932316E-2</v>
      </c>
      <c r="O488" s="8">
        <v>1.146012163E-2</v>
      </c>
      <c r="P488" s="8">
        <v>1.205890531E-2</v>
      </c>
      <c r="Q488" s="8">
        <v>1.2776794540000001E-2</v>
      </c>
      <c r="R488" s="8">
        <v>1.337087201E-2</v>
      </c>
      <c r="S488" s="8">
        <v>1.4040959190000001E-2</v>
      </c>
      <c r="T488" s="8">
        <v>1.4792650250000001E-2</v>
      </c>
      <c r="U488" s="8">
        <v>1.5478395190000001E-2</v>
      </c>
      <c r="V488" s="8">
        <v>1.6167011219999999E-2</v>
      </c>
      <c r="W488" s="8">
        <v>1.694368366E-2</v>
      </c>
      <c r="X488" s="8">
        <v>1.7752707600000001E-2</v>
      </c>
      <c r="Y488" s="8">
        <v>1.8528462480000001E-2</v>
      </c>
      <c r="Z488" s="8">
        <v>1.9356992020000002E-2</v>
      </c>
      <c r="AA488" s="8">
        <v>2.0218405830000001E-2</v>
      </c>
      <c r="AB488" s="8">
        <v>2.1030922420000001E-2</v>
      </c>
      <c r="AC488" s="8">
        <v>2.190639565E-2</v>
      </c>
      <c r="AD488" s="8">
        <v>2.29292413E-2</v>
      </c>
      <c r="AE488" s="8">
        <v>2.3962357730000002E-2</v>
      </c>
      <c r="AF488" s="8">
        <v>2.5007639259999999E-2</v>
      </c>
      <c r="AG488" s="8">
        <v>2.5996712679999999E-2</v>
      </c>
      <c r="AH488" s="8">
        <v>2.695026755E-2</v>
      </c>
      <c r="AI488" s="8">
        <v>2.806682299E-2</v>
      </c>
      <c r="AJ488" s="8">
        <v>2.9165441550000001E-2</v>
      </c>
    </row>
    <row r="489" spans="2:36" ht="15.75" customHeight="1" x14ac:dyDescent="0.45">
      <c r="B489" s="8" t="s">
        <v>872</v>
      </c>
      <c r="C489" s="8">
        <v>0</v>
      </c>
      <c r="D489" s="8">
        <v>0</v>
      </c>
      <c r="E489" s="8">
        <v>0</v>
      </c>
      <c r="F489" s="8">
        <v>0</v>
      </c>
      <c r="G489" s="8">
        <v>0</v>
      </c>
      <c r="H489" s="8">
        <v>0</v>
      </c>
      <c r="I489" s="8">
        <v>0</v>
      </c>
      <c r="J489" s="8">
        <v>0</v>
      </c>
      <c r="K489" s="8">
        <v>0</v>
      </c>
      <c r="L489" s="8">
        <v>0</v>
      </c>
      <c r="M489" s="8">
        <v>0</v>
      </c>
      <c r="N489" s="8">
        <v>0</v>
      </c>
      <c r="O489" s="8">
        <v>0</v>
      </c>
      <c r="P489" s="8">
        <v>0</v>
      </c>
      <c r="Q489" s="8">
        <v>0</v>
      </c>
      <c r="R489" s="8">
        <v>0</v>
      </c>
      <c r="S489" s="8">
        <v>0</v>
      </c>
      <c r="T489" s="8">
        <v>0</v>
      </c>
      <c r="U489" s="8">
        <v>0</v>
      </c>
      <c r="V489" s="8">
        <v>0</v>
      </c>
      <c r="W489" s="8">
        <v>0</v>
      </c>
      <c r="X489" s="8">
        <v>0</v>
      </c>
      <c r="Y489" s="8">
        <v>0</v>
      </c>
      <c r="Z489" s="8">
        <v>0</v>
      </c>
      <c r="AA489" s="8">
        <v>0</v>
      </c>
      <c r="AB489" s="8">
        <v>0</v>
      </c>
      <c r="AC489" s="8">
        <v>0</v>
      </c>
      <c r="AD489" s="8">
        <v>0</v>
      </c>
      <c r="AE489" s="8">
        <v>0</v>
      </c>
      <c r="AF489" s="8">
        <v>0</v>
      </c>
      <c r="AG489" s="8">
        <v>0</v>
      </c>
      <c r="AH489" s="8">
        <v>0</v>
      </c>
      <c r="AI489" s="8">
        <v>0</v>
      </c>
      <c r="AJ489" s="8">
        <v>0</v>
      </c>
    </row>
    <row r="490" spans="2:36" ht="15.75" customHeight="1" x14ac:dyDescent="0.45">
      <c r="B490" s="8" t="s">
        <v>874</v>
      </c>
      <c r="C490" s="8">
        <v>6.4500854570000001</v>
      </c>
      <c r="D490" s="8">
        <v>6.7938548599999997</v>
      </c>
      <c r="E490" s="8">
        <v>6.968651092</v>
      </c>
      <c r="F490" s="8">
        <v>7.034756099</v>
      </c>
      <c r="G490" s="8">
        <v>7.0753555270000001</v>
      </c>
      <c r="H490" s="8">
        <v>6.9722168</v>
      </c>
      <c r="I490" s="8">
        <v>7.0302613440000004</v>
      </c>
      <c r="J490" s="8">
        <v>7.0765754120000004</v>
      </c>
      <c r="K490" s="8">
        <v>7.121567508</v>
      </c>
      <c r="L490" s="8">
        <v>7.1861139019999998</v>
      </c>
      <c r="M490" s="8">
        <v>7.2545782880000003</v>
      </c>
      <c r="N490" s="8">
        <v>7.3619678759999996</v>
      </c>
      <c r="O490" s="8">
        <v>7.4537464660000001</v>
      </c>
      <c r="P490" s="8">
        <v>7.6147667070000002</v>
      </c>
      <c r="Q490" s="8">
        <v>7.8330957840000002</v>
      </c>
      <c r="R490" s="8">
        <v>7.9585519160000002</v>
      </c>
      <c r="S490" s="8">
        <v>8.1139691040000006</v>
      </c>
      <c r="T490" s="8">
        <v>8.2993870419999993</v>
      </c>
      <c r="U490" s="8">
        <v>8.4311869650000002</v>
      </c>
      <c r="V490" s="8">
        <v>8.5497881039999992</v>
      </c>
      <c r="W490" s="8">
        <v>8.6995272069999992</v>
      </c>
      <c r="X490" s="8">
        <v>8.8494388720000003</v>
      </c>
      <c r="Y490" s="8">
        <v>8.9671123539999993</v>
      </c>
      <c r="Z490" s="8">
        <v>9.0952485379999999</v>
      </c>
      <c r="AA490" s="8">
        <v>9.2232871939999992</v>
      </c>
      <c r="AB490" s="8">
        <v>9.3145125239999995</v>
      </c>
      <c r="AC490" s="8">
        <v>9.4196691779999995</v>
      </c>
      <c r="AD490" s="8">
        <v>9.5723159780000007</v>
      </c>
      <c r="AE490" s="8">
        <v>9.7122472539999993</v>
      </c>
      <c r="AF490" s="8">
        <v>9.8406923899999992</v>
      </c>
      <c r="AG490" s="8">
        <v>9.9319429960000001</v>
      </c>
      <c r="AH490" s="8">
        <v>9.9963615830000006</v>
      </c>
      <c r="AI490" s="8">
        <v>10.107295629999999</v>
      </c>
      <c r="AJ490" s="8">
        <v>10.19700345</v>
      </c>
    </row>
    <row r="491" spans="2:36" ht="15.75" customHeight="1" x14ac:dyDescent="0.45">
      <c r="B491" s="8" t="s">
        <v>875</v>
      </c>
    </row>
    <row r="492" spans="2:36" ht="15.75" customHeight="1" x14ac:dyDescent="0.45">
      <c r="B492" s="8" t="s">
        <v>856</v>
      </c>
      <c r="C492" s="8">
        <v>3.0391715590000001</v>
      </c>
      <c r="D492" s="8">
        <v>3.3177135299999998</v>
      </c>
      <c r="E492" s="8">
        <v>3.625191048</v>
      </c>
      <c r="F492" s="8">
        <v>3.4595785239999999</v>
      </c>
      <c r="G492" s="8">
        <v>3.364842807</v>
      </c>
      <c r="H492" s="8">
        <v>3.7000305720000002</v>
      </c>
      <c r="I492" s="8">
        <v>3.697154753</v>
      </c>
      <c r="J492" s="8">
        <v>3.6260712869999998</v>
      </c>
      <c r="K492" s="8">
        <v>3.6435277099999999</v>
      </c>
      <c r="L492" s="8">
        <v>3.691684688</v>
      </c>
      <c r="M492" s="8">
        <v>3.7319587059999999</v>
      </c>
      <c r="N492" s="8">
        <v>3.7439398850000001</v>
      </c>
      <c r="O492" s="8">
        <v>3.7924999380000002</v>
      </c>
      <c r="P492" s="8">
        <v>3.8865407940000001</v>
      </c>
      <c r="Q492" s="8">
        <v>3.98503396</v>
      </c>
      <c r="R492" s="8">
        <v>4.0797509109999996</v>
      </c>
      <c r="S492" s="8">
        <v>4.1968132970000003</v>
      </c>
      <c r="T492" s="8">
        <v>4.340121055</v>
      </c>
      <c r="U492" s="8">
        <v>4.4259772509999999</v>
      </c>
      <c r="V492" s="8">
        <v>4.5002172509999996</v>
      </c>
      <c r="W492" s="8">
        <v>4.6259303889999996</v>
      </c>
      <c r="X492" s="8">
        <v>4.7754161560000004</v>
      </c>
      <c r="Y492" s="8">
        <v>4.9110459860000004</v>
      </c>
      <c r="Z492" s="8">
        <v>5.0377558929999999</v>
      </c>
      <c r="AA492" s="8">
        <v>5.1744751070000001</v>
      </c>
      <c r="AB492" s="8">
        <v>5.3255687099999998</v>
      </c>
      <c r="AC492" s="8">
        <v>5.4903104669999996</v>
      </c>
      <c r="AD492" s="8">
        <v>5.6381730360000004</v>
      </c>
      <c r="AE492" s="8">
        <v>5.7920017760000002</v>
      </c>
      <c r="AF492" s="8">
        <v>5.9082598150000001</v>
      </c>
      <c r="AG492" s="8">
        <v>6.0398618989999999</v>
      </c>
      <c r="AH492" s="8">
        <v>6.1508853910000001</v>
      </c>
      <c r="AI492" s="8">
        <v>6.2692566650000003</v>
      </c>
      <c r="AJ492" s="8">
        <v>6.387719133</v>
      </c>
    </row>
    <row r="493" spans="2:36" ht="15.75" customHeight="1" x14ac:dyDescent="0.45">
      <c r="B493" s="8" t="s">
        <v>858</v>
      </c>
      <c r="C493" s="8">
        <v>1.550700628</v>
      </c>
      <c r="D493" s="8">
        <v>1.6784346530000001</v>
      </c>
      <c r="E493" s="8">
        <v>1.834938798</v>
      </c>
      <c r="F493" s="8">
        <v>1.749857972</v>
      </c>
      <c r="G493" s="8">
        <v>1.7021107310000001</v>
      </c>
      <c r="H493" s="8">
        <v>1.8560555569999999</v>
      </c>
      <c r="I493" s="8">
        <v>1.8694127250000001</v>
      </c>
      <c r="J493" s="8">
        <v>1.856107148</v>
      </c>
      <c r="K493" s="8">
        <v>1.880997931</v>
      </c>
      <c r="L493" s="8">
        <v>1.910641985</v>
      </c>
      <c r="M493" s="8">
        <v>1.9311440360000001</v>
      </c>
      <c r="N493" s="8">
        <v>1.9481280329999999</v>
      </c>
      <c r="O493" s="8">
        <v>1.980085766</v>
      </c>
      <c r="P493" s="8">
        <v>2.029935262</v>
      </c>
      <c r="Q493" s="8">
        <v>2.0780380730000001</v>
      </c>
      <c r="R493" s="8">
        <v>2.1211951330000001</v>
      </c>
      <c r="S493" s="8">
        <v>2.171141091</v>
      </c>
      <c r="T493" s="8">
        <v>2.2329227500000002</v>
      </c>
      <c r="U493" s="8">
        <v>2.264596601</v>
      </c>
      <c r="V493" s="8">
        <v>2.289919941</v>
      </c>
      <c r="W493" s="8">
        <v>2.3409367240000001</v>
      </c>
      <c r="X493" s="8">
        <v>2.4031962259999999</v>
      </c>
      <c r="Y493" s="8">
        <v>2.457673701</v>
      </c>
      <c r="Z493" s="8">
        <v>2.5047343390000001</v>
      </c>
      <c r="AA493" s="8">
        <v>2.5528131749999998</v>
      </c>
      <c r="AB493" s="8">
        <v>2.6066333199999998</v>
      </c>
      <c r="AC493" s="8">
        <v>2.6654483510000002</v>
      </c>
      <c r="AD493" s="8">
        <v>2.7145219429999998</v>
      </c>
      <c r="AE493" s="8">
        <v>2.764975314</v>
      </c>
      <c r="AF493" s="8">
        <v>2.7959317490000002</v>
      </c>
      <c r="AG493" s="8">
        <v>2.8328518979999999</v>
      </c>
      <c r="AH493" s="8">
        <v>2.8585152979999999</v>
      </c>
      <c r="AI493" s="8">
        <v>2.8861512519999999</v>
      </c>
      <c r="AJ493" s="8">
        <v>2.914554791</v>
      </c>
    </row>
    <row r="494" spans="2:36" ht="15.75" customHeight="1" x14ac:dyDescent="0.45">
      <c r="B494" s="8" t="s">
        <v>860</v>
      </c>
      <c r="C494" s="8">
        <v>3.8705163599999999E-3</v>
      </c>
      <c r="D494" s="8">
        <v>7.2723357610000004E-3</v>
      </c>
      <c r="E494" s="8">
        <v>7.9192766789999997E-3</v>
      </c>
      <c r="F494" s="8">
        <v>7.5356762630000001E-3</v>
      </c>
      <c r="G494" s="8">
        <v>7.3170003469999996E-3</v>
      </c>
      <c r="H494" s="8">
        <v>8.0174558909999992E-3</v>
      </c>
      <c r="I494" s="8">
        <v>8.0365767139999999E-3</v>
      </c>
      <c r="J494" s="8">
        <v>7.9339280839999995E-3</v>
      </c>
      <c r="K494" s="8">
        <v>8.0231092609999999E-3</v>
      </c>
      <c r="L494" s="8">
        <v>8.1776741819999995E-3</v>
      </c>
      <c r="M494" s="8">
        <v>8.3221459129999998E-3</v>
      </c>
      <c r="N494" s="8">
        <v>8.4439745639999994E-3</v>
      </c>
      <c r="O494" s="8">
        <v>8.6774202800000005E-3</v>
      </c>
      <c r="P494" s="8">
        <v>9.0205295409999994E-3</v>
      </c>
      <c r="Q494" s="8">
        <v>9.3835883920000002E-3</v>
      </c>
      <c r="R494" s="8">
        <v>9.7710958489999993E-3</v>
      </c>
      <c r="S494" s="8">
        <v>1.0289725980000001E-2</v>
      </c>
      <c r="T494" s="8">
        <v>1.089555417E-2</v>
      </c>
      <c r="U494" s="8">
        <v>1.139148202E-2</v>
      </c>
      <c r="V494" s="8">
        <v>1.192944017E-2</v>
      </c>
      <c r="W494" s="8">
        <v>1.2630813269999999E-2</v>
      </c>
      <c r="X494" s="8">
        <v>1.343125356E-2</v>
      </c>
      <c r="Y494" s="8">
        <v>1.4229118739999999E-2</v>
      </c>
      <c r="Z494" s="8">
        <v>1.5032844490000001E-2</v>
      </c>
      <c r="AA494" s="8">
        <v>1.5897218179999999E-2</v>
      </c>
      <c r="AB494" s="8">
        <v>1.6845652450000002E-2</v>
      </c>
      <c r="AC494" s="8">
        <v>1.7881255169999999E-2</v>
      </c>
      <c r="AD494" s="8">
        <v>1.8907415890000001E-2</v>
      </c>
      <c r="AE494" s="8">
        <v>1.9999818709999999E-2</v>
      </c>
      <c r="AF494" s="8">
        <v>2.1007332180000001E-2</v>
      </c>
      <c r="AG494" s="8">
        <v>2.2113735230000001E-2</v>
      </c>
      <c r="AH494" s="8">
        <v>2.3190273099999999E-2</v>
      </c>
      <c r="AI494" s="8">
        <v>2.4340245579999999E-2</v>
      </c>
      <c r="AJ494" s="8">
        <v>2.5538967280000002E-2</v>
      </c>
    </row>
    <row r="495" spans="2:36" ht="15.75" customHeight="1" x14ac:dyDescent="0.45">
      <c r="B495" s="8" t="s">
        <v>862</v>
      </c>
      <c r="C495" s="8">
        <v>6.4942721699999995E-4</v>
      </c>
      <c r="D495" s="8">
        <v>1.4077513700000001E-2</v>
      </c>
      <c r="E495" s="8">
        <v>1.5389628400000001E-2</v>
      </c>
      <c r="F495" s="8">
        <v>1.4694915019999999E-2</v>
      </c>
      <c r="G495" s="8">
        <v>1.431862551E-2</v>
      </c>
      <c r="H495" s="8">
        <v>1.5732560060000001E-2</v>
      </c>
      <c r="I495" s="8">
        <v>1.579735183E-2</v>
      </c>
      <c r="J495" s="8">
        <v>1.55962576E-2</v>
      </c>
      <c r="K495" s="8">
        <v>1.5779385359999999E-2</v>
      </c>
      <c r="L495" s="8">
        <v>1.607099272E-2</v>
      </c>
      <c r="M495" s="8">
        <v>1.632465441E-2</v>
      </c>
      <c r="N495" s="8">
        <v>1.6539748869999999E-2</v>
      </c>
      <c r="O495" s="8">
        <v>1.6921839750000001E-2</v>
      </c>
      <c r="P495" s="8">
        <v>1.7549304660000001E-2</v>
      </c>
      <c r="Q495" s="8">
        <v>1.8214863219999999E-2</v>
      </c>
      <c r="R495" s="8">
        <v>1.8887584690000001E-2</v>
      </c>
      <c r="S495" s="8">
        <v>1.966931853E-2</v>
      </c>
      <c r="T495" s="8">
        <v>2.0595760899999999E-2</v>
      </c>
      <c r="U495" s="8">
        <v>2.1331231820000001E-2</v>
      </c>
      <c r="V495" s="8">
        <v>2.207084657E-2</v>
      </c>
      <c r="W495" s="8">
        <v>2.3120360739999998E-2</v>
      </c>
      <c r="X495" s="8">
        <v>2.4401544689999999E-2</v>
      </c>
      <c r="Y495" s="8">
        <v>2.568734605E-2</v>
      </c>
      <c r="Z495" s="8">
        <v>2.6988420400000001E-2</v>
      </c>
      <c r="AA495" s="8">
        <v>2.837852792E-2</v>
      </c>
      <c r="AB495" s="8">
        <v>2.9923348360000001E-2</v>
      </c>
      <c r="AC495" s="8">
        <v>3.1791446869999997E-2</v>
      </c>
      <c r="AD495" s="8">
        <v>3.3623849230000002E-2</v>
      </c>
      <c r="AE495" s="8">
        <v>3.5479013070000003E-2</v>
      </c>
      <c r="AF495" s="8">
        <v>3.7220547120000003E-2</v>
      </c>
      <c r="AG495" s="8">
        <v>3.8936093419999998E-2</v>
      </c>
      <c r="AH495" s="8">
        <v>4.0662472890000002E-2</v>
      </c>
      <c r="AI495" s="8">
        <v>4.2407973180000003E-2</v>
      </c>
      <c r="AJ495" s="8">
        <v>4.4039103709999999E-2</v>
      </c>
    </row>
    <row r="496" spans="2:36" ht="15.75" customHeight="1" x14ac:dyDescent="0.45">
      <c r="B496" s="8" t="s">
        <v>864</v>
      </c>
      <c r="C496" s="8">
        <v>0.1080531039</v>
      </c>
      <c r="D496" s="8">
        <v>0.1189438927</v>
      </c>
      <c r="E496" s="8">
        <v>0.129206299</v>
      </c>
      <c r="F496" s="8">
        <v>0.1226422033</v>
      </c>
      <c r="G496" s="8">
        <v>0.1187855687</v>
      </c>
      <c r="H496" s="8">
        <v>0.13009630520000001</v>
      </c>
      <c r="I496" s="8">
        <v>0.1304195833</v>
      </c>
      <c r="J496" s="8">
        <v>0.12881994590000001</v>
      </c>
      <c r="K496" s="8">
        <v>0.131026477</v>
      </c>
      <c r="L496" s="8">
        <v>0.13422631430000001</v>
      </c>
      <c r="M496" s="8">
        <v>0.1381296853</v>
      </c>
      <c r="N496" s="8">
        <v>0.14159688840000001</v>
      </c>
      <c r="O496" s="8">
        <v>0.14724401340000001</v>
      </c>
      <c r="P496" s="8">
        <v>0.15566957749999999</v>
      </c>
      <c r="Q496" s="8">
        <v>0.1645613819</v>
      </c>
      <c r="R496" s="8">
        <v>0.17362471130000001</v>
      </c>
      <c r="S496" s="8">
        <v>0.1839492751</v>
      </c>
      <c r="T496" s="8">
        <v>0.195898872</v>
      </c>
      <c r="U496" s="8">
        <v>0.2057423665</v>
      </c>
      <c r="V496" s="8">
        <v>0.2154585862</v>
      </c>
      <c r="W496" s="8">
        <v>0.22812580599999999</v>
      </c>
      <c r="X496" s="8">
        <v>0.24258250989999999</v>
      </c>
      <c r="Y496" s="8">
        <v>0.25699321730000002</v>
      </c>
      <c r="Z496" s="8">
        <v>0.27150897070000002</v>
      </c>
      <c r="AA496" s="8">
        <v>0.28712088609999997</v>
      </c>
      <c r="AB496" s="8">
        <v>0.30425015420000001</v>
      </c>
      <c r="AC496" s="8">
        <v>0.32295461120000002</v>
      </c>
      <c r="AD496" s="8">
        <v>0.34148777990000001</v>
      </c>
      <c r="AE496" s="8">
        <v>0.36121789430000001</v>
      </c>
      <c r="AF496" s="8">
        <v>0.3794148503</v>
      </c>
      <c r="AG496" s="8">
        <v>0.3993977977</v>
      </c>
      <c r="AH496" s="8">
        <v>0.4188408334</v>
      </c>
      <c r="AI496" s="8">
        <v>0.43961084239999998</v>
      </c>
      <c r="AJ496" s="8">
        <v>0.45908048750000002</v>
      </c>
    </row>
    <row r="497" spans="2:36" ht="15.75" customHeight="1" x14ac:dyDescent="0.45">
      <c r="B497" s="8" t="s">
        <v>866</v>
      </c>
      <c r="C497" s="8">
        <v>0</v>
      </c>
      <c r="D497" s="8">
        <v>3.2690391950000001E-2</v>
      </c>
      <c r="E497" s="8">
        <v>3.6809449420000001E-2</v>
      </c>
      <c r="F497" s="8">
        <v>3.618550676E-2</v>
      </c>
      <c r="G497" s="8">
        <v>3.6265689910000003E-2</v>
      </c>
      <c r="H497" s="8">
        <v>4.0978913630000002E-2</v>
      </c>
      <c r="I497" s="8">
        <v>4.2310326740000001E-2</v>
      </c>
      <c r="J497" s="8">
        <v>4.2944865759999999E-2</v>
      </c>
      <c r="K497" s="8">
        <v>4.4609294950000003E-2</v>
      </c>
      <c r="L497" s="8">
        <v>4.6632520750000003E-2</v>
      </c>
      <c r="M497" s="8">
        <v>4.8602083939999999E-2</v>
      </c>
      <c r="N497" s="8">
        <v>5.0371588850000003E-2</v>
      </c>
      <c r="O497" s="8">
        <v>5.2683402939999999E-2</v>
      </c>
      <c r="P497" s="8">
        <v>5.5698040470000001E-2</v>
      </c>
      <c r="Q497" s="8">
        <v>5.8879526420000002E-2</v>
      </c>
      <c r="R497" s="8">
        <v>6.2122341079999997E-2</v>
      </c>
      <c r="S497" s="8">
        <v>6.5816448609999995E-2</v>
      </c>
      <c r="T497" s="8">
        <v>7.0091965310000004E-2</v>
      </c>
      <c r="U497" s="8">
        <v>7.3613926230000001E-2</v>
      </c>
      <c r="V497" s="8">
        <v>7.7090364199999997E-2</v>
      </c>
      <c r="W497" s="8">
        <v>8.1622650480000003E-2</v>
      </c>
      <c r="X497" s="8">
        <v>8.6795217940000002E-2</v>
      </c>
      <c r="Y497" s="8">
        <v>9.1951328479999997E-2</v>
      </c>
      <c r="Z497" s="8">
        <v>9.7144999879999999E-2</v>
      </c>
      <c r="AA497" s="8">
        <v>0.10273088499999999</v>
      </c>
      <c r="AB497" s="8">
        <v>0.10885967119999999</v>
      </c>
      <c r="AC497" s="8">
        <v>0.11555207770000001</v>
      </c>
      <c r="AD497" s="8">
        <v>0.12218318509999999</v>
      </c>
      <c r="AE497" s="8">
        <v>0.12924255749999999</v>
      </c>
      <c r="AF497" s="8">
        <v>0.13575337539999999</v>
      </c>
      <c r="AG497" s="8">
        <v>0.14290317220000001</v>
      </c>
      <c r="AH497" s="8">
        <v>0.1498598367</v>
      </c>
      <c r="AI497" s="8">
        <v>0.15729129559999999</v>
      </c>
      <c r="AJ497" s="8">
        <v>0.16503756729999999</v>
      </c>
    </row>
    <row r="498" spans="2:36" ht="15.75" customHeight="1" x14ac:dyDescent="0.45">
      <c r="B498" s="8" t="s">
        <v>868</v>
      </c>
      <c r="C498" s="8">
        <v>0</v>
      </c>
      <c r="D498" s="8">
        <v>1.381293005E-2</v>
      </c>
      <c r="E498" s="8">
        <v>1.5553368939999999E-2</v>
      </c>
      <c r="F498" s="8">
        <v>1.5289732449999999E-2</v>
      </c>
      <c r="G498" s="8">
        <v>1.5323623079999999E-2</v>
      </c>
      <c r="H498" s="8">
        <v>1.7315118970000001E-2</v>
      </c>
      <c r="I498" s="8">
        <v>1.787770332E-2</v>
      </c>
      <c r="J498" s="8">
        <v>1.814583883E-2</v>
      </c>
      <c r="K498" s="8">
        <v>1.8849106260000002E-2</v>
      </c>
      <c r="L498" s="8">
        <v>1.9704008320000001E-2</v>
      </c>
      <c r="M498" s="8">
        <v>2.053620812E-2</v>
      </c>
      <c r="N498" s="8">
        <v>2.128390334E-2</v>
      </c>
      <c r="O498" s="8">
        <v>2.2260722859999998E-2</v>
      </c>
      <c r="P498" s="8">
        <v>2.3534536710000001E-2</v>
      </c>
      <c r="Q498" s="8">
        <v>2.4878825300000001E-2</v>
      </c>
      <c r="R498" s="8">
        <v>2.6249042430000001E-2</v>
      </c>
      <c r="S498" s="8">
        <v>2.7809935019999999E-2</v>
      </c>
      <c r="T498" s="8">
        <v>2.9616497629999999E-2</v>
      </c>
      <c r="U498" s="8">
        <v>3.1104665970000001E-2</v>
      </c>
      <c r="V498" s="8">
        <v>3.2573595099999998E-2</v>
      </c>
      <c r="W498" s="8">
        <v>3.44886373E-2</v>
      </c>
      <c r="X498" s="8">
        <v>3.6674242109999998E-2</v>
      </c>
      <c r="Y498" s="8">
        <v>3.8852891200000003E-2</v>
      </c>
      <c r="Z498" s="8">
        <v>4.1047405250000002E-2</v>
      </c>
      <c r="AA498" s="8">
        <v>4.3407672559999999E-2</v>
      </c>
      <c r="AB498" s="8">
        <v>4.5997330560000001E-2</v>
      </c>
      <c r="AC498" s="8">
        <v>4.8825110880000001E-2</v>
      </c>
      <c r="AD498" s="8">
        <v>5.1627021850000003E-2</v>
      </c>
      <c r="AE498" s="8">
        <v>5.4609840680000001E-2</v>
      </c>
      <c r="AF498" s="8">
        <v>5.7360930509999998E-2</v>
      </c>
      <c r="AG498" s="8">
        <v>6.0381990980000001E-2</v>
      </c>
      <c r="AH498" s="8">
        <v>6.3321447569999995E-2</v>
      </c>
      <c r="AI498" s="8">
        <v>6.6461495199999998E-2</v>
      </c>
      <c r="AJ498" s="8">
        <v>6.9734589429999994E-2</v>
      </c>
    </row>
    <row r="499" spans="2:36" ht="15.75" customHeight="1" x14ac:dyDescent="0.45">
      <c r="B499" s="8" t="s">
        <v>870</v>
      </c>
      <c r="C499" s="8">
        <v>0</v>
      </c>
      <c r="D499" s="8">
        <v>1.139133403E-2</v>
      </c>
      <c r="E499" s="8">
        <v>1.2826668520000001E-2</v>
      </c>
      <c r="F499" s="8">
        <v>1.2609265349999999E-2</v>
      </c>
      <c r="G499" s="8">
        <v>1.263720661E-2</v>
      </c>
      <c r="H499" s="8">
        <v>1.427958469E-2</v>
      </c>
      <c r="I499" s="8">
        <v>1.4743516240000001E-2</v>
      </c>
      <c r="J499" s="8">
        <v>1.4964648860000001E-2</v>
      </c>
      <c r="K499" s="8">
        <v>1.5544637300000001E-2</v>
      </c>
      <c r="L499" s="8">
        <v>1.6249651059999998E-2</v>
      </c>
      <c r="M499" s="8">
        <v>1.6935958380000001E-2</v>
      </c>
      <c r="N499" s="8">
        <v>1.7552560530000001E-2</v>
      </c>
      <c r="O499" s="8">
        <v>1.8358151E-2</v>
      </c>
      <c r="P499" s="8">
        <v>1.9408641920000001E-2</v>
      </c>
      <c r="Q499" s="8">
        <v>2.0517264890000001E-2</v>
      </c>
      <c r="R499" s="8">
        <v>2.164725818E-2</v>
      </c>
      <c r="S499" s="8">
        <v>2.293450989E-2</v>
      </c>
      <c r="T499" s="8">
        <v>2.4424365359999999E-2</v>
      </c>
      <c r="U499" s="8">
        <v>2.5651620300000001E-2</v>
      </c>
      <c r="V499" s="8">
        <v>2.6863039889999999E-2</v>
      </c>
      <c r="W499" s="8">
        <v>2.8442372529999999E-2</v>
      </c>
      <c r="X499" s="8">
        <v>3.0244791310000001E-2</v>
      </c>
      <c r="Y499" s="8">
        <v>3.2041497510000003E-2</v>
      </c>
      <c r="Z499" s="8">
        <v>3.3851286389999999E-2</v>
      </c>
      <c r="AA499" s="8">
        <v>3.5797762519999998E-2</v>
      </c>
      <c r="AB499" s="8">
        <v>3.7933404560000002E-2</v>
      </c>
      <c r="AC499" s="8">
        <v>4.0265464219999998E-2</v>
      </c>
      <c r="AD499" s="8">
        <v>4.2576153540000002E-2</v>
      </c>
      <c r="AE499" s="8">
        <v>4.503605041E-2</v>
      </c>
      <c r="AF499" s="8">
        <v>4.7304827840000001E-2</v>
      </c>
      <c r="AG499" s="8">
        <v>4.9796277030000002E-2</v>
      </c>
      <c r="AH499" s="8">
        <v>5.2220388950000002E-2</v>
      </c>
      <c r="AI499" s="8">
        <v>5.4809958149999997E-2</v>
      </c>
      <c r="AJ499" s="8">
        <v>5.7509250089999998E-2</v>
      </c>
    </row>
    <row r="500" spans="2:36" ht="15.75" customHeight="1" x14ac:dyDescent="0.45">
      <c r="B500" s="8" t="s">
        <v>872</v>
      </c>
      <c r="C500" s="8">
        <v>0</v>
      </c>
      <c r="D500" s="8">
        <v>1.9559595789999999E-2</v>
      </c>
      <c r="E500" s="8">
        <v>2.2024139670000002E-2</v>
      </c>
      <c r="F500" s="8">
        <v>2.1650839630000002E-2</v>
      </c>
      <c r="G500" s="8">
        <v>2.1698819290000001E-2</v>
      </c>
      <c r="H500" s="8">
        <v>2.4518844719999999E-2</v>
      </c>
      <c r="I500" s="8">
        <v>2.5315496359999998E-2</v>
      </c>
      <c r="J500" s="8">
        <v>2.5695160129999998E-2</v>
      </c>
      <c r="K500" s="8">
        <v>2.6691011680000001E-2</v>
      </c>
      <c r="L500" s="8">
        <v>2.7901602500000001E-2</v>
      </c>
      <c r="M500" s="8">
        <v>2.9080019419999999E-2</v>
      </c>
      <c r="N500" s="8">
        <v>3.0138768409999999E-2</v>
      </c>
      <c r="O500" s="8">
        <v>3.1522009019999998E-2</v>
      </c>
      <c r="P500" s="8">
        <v>3.3325730140000002E-2</v>
      </c>
      <c r="Q500" s="8">
        <v>3.5229317609999998E-2</v>
      </c>
      <c r="R500" s="8">
        <v>3.7169577990000001E-2</v>
      </c>
      <c r="S500" s="8">
        <v>3.937986819E-2</v>
      </c>
      <c r="T500" s="8">
        <v>4.1938033069999998E-2</v>
      </c>
      <c r="U500" s="8">
        <v>4.4045319460000003E-2</v>
      </c>
      <c r="V500" s="8">
        <v>4.612537496E-2</v>
      </c>
      <c r="W500" s="8">
        <v>4.8837157589999999E-2</v>
      </c>
      <c r="X500" s="8">
        <v>5.1932067060000003E-2</v>
      </c>
      <c r="Y500" s="8">
        <v>5.501712013E-2</v>
      </c>
      <c r="Z500" s="8">
        <v>5.8124638690000001E-2</v>
      </c>
      <c r="AA500" s="8">
        <v>6.1466846110000001E-2</v>
      </c>
      <c r="AB500" s="8">
        <v>6.5133870740000002E-2</v>
      </c>
      <c r="AC500" s="8">
        <v>6.9138144060000004E-2</v>
      </c>
      <c r="AD500" s="8">
        <v>7.3105714880000006E-2</v>
      </c>
      <c r="AE500" s="8">
        <v>7.7329522489999997E-2</v>
      </c>
      <c r="AF500" s="8">
        <v>8.1225109030000006E-2</v>
      </c>
      <c r="AG500" s="8">
        <v>8.5503082440000003E-2</v>
      </c>
      <c r="AH500" s="8">
        <v>8.9665442940000006E-2</v>
      </c>
      <c r="AI500" s="8">
        <v>9.4111892700000005E-2</v>
      </c>
      <c r="AJ500" s="8">
        <v>9.8746709210000005E-2</v>
      </c>
    </row>
    <row r="501" spans="2:36" ht="15.75" customHeight="1" x14ac:dyDescent="0.45">
      <c r="B501" s="8" t="s">
        <v>886</v>
      </c>
      <c r="C501" s="8">
        <v>4.7024448200000002</v>
      </c>
      <c r="D501" s="8">
        <v>5.2138948450000004</v>
      </c>
      <c r="E501" s="8">
        <v>5.6998582620000002</v>
      </c>
      <c r="F501" s="8">
        <v>5.4400445460000002</v>
      </c>
      <c r="G501" s="8">
        <v>5.2932998050000002</v>
      </c>
      <c r="H501" s="8">
        <v>5.8070247339999996</v>
      </c>
      <c r="I501" s="8">
        <v>5.8210680909999999</v>
      </c>
      <c r="J501" s="8">
        <v>5.736279583</v>
      </c>
      <c r="K501" s="8">
        <v>5.7850496700000003</v>
      </c>
      <c r="L501" s="8">
        <v>5.8712888440000004</v>
      </c>
      <c r="M501" s="8">
        <v>5.9410340890000004</v>
      </c>
      <c r="N501" s="8">
        <v>5.9779955579999999</v>
      </c>
      <c r="O501" s="8">
        <v>6.0702524349999996</v>
      </c>
      <c r="P501" s="8">
        <v>6.2306823869999999</v>
      </c>
      <c r="Q501" s="8">
        <v>6.3947367420000001</v>
      </c>
      <c r="R501" s="8">
        <v>6.5504176850000002</v>
      </c>
      <c r="S501" s="8">
        <v>6.7378034099999997</v>
      </c>
      <c r="T501" s="8">
        <v>6.9665048829999998</v>
      </c>
      <c r="U501" s="8">
        <v>7.1034535170000002</v>
      </c>
      <c r="V501" s="8">
        <v>7.2222488829999998</v>
      </c>
      <c r="W501" s="8">
        <v>7.4241350300000004</v>
      </c>
      <c r="X501" s="8">
        <v>7.6646749270000001</v>
      </c>
      <c r="Y501" s="8">
        <v>7.8834908749999997</v>
      </c>
      <c r="Z501" s="8">
        <v>8.0861886199999997</v>
      </c>
      <c r="AA501" s="8">
        <v>8.3020887610000003</v>
      </c>
      <c r="AB501" s="8">
        <v>8.5411463800000007</v>
      </c>
      <c r="AC501" s="8">
        <v>8.8021673420000006</v>
      </c>
      <c r="AD501" s="8">
        <v>9.0362054189999998</v>
      </c>
      <c r="AE501" s="8">
        <v>9.2798914610000001</v>
      </c>
      <c r="AF501" s="8">
        <v>9.4634775290000004</v>
      </c>
      <c r="AG501" s="8">
        <v>9.6717467450000001</v>
      </c>
      <c r="AH501" s="8">
        <v>9.8471607930000005</v>
      </c>
      <c r="AI501" s="8">
        <v>10.034443100000001</v>
      </c>
      <c r="AJ501" s="8">
        <v>10.22196027</v>
      </c>
    </row>
    <row r="502" spans="2:36" ht="15.75" customHeight="1" x14ac:dyDescent="0.45">
      <c r="B502" s="8" t="s">
        <v>887</v>
      </c>
    </row>
    <row r="503" spans="2:36" ht="15.75" customHeight="1" x14ac:dyDescent="0.45">
      <c r="B503" s="8" t="s">
        <v>856</v>
      </c>
      <c r="C503" s="8">
        <v>7.4467541349999999</v>
      </c>
      <c r="D503" s="8">
        <v>8.0342127770000005</v>
      </c>
      <c r="E503" s="8">
        <v>8.5886889160000006</v>
      </c>
      <c r="F503" s="8">
        <v>8.0148834000000004</v>
      </c>
      <c r="G503" s="8">
        <v>7.6243767260000004</v>
      </c>
      <c r="H503" s="8">
        <v>8.1761665079999997</v>
      </c>
      <c r="I503" s="8">
        <v>8.0113316920000006</v>
      </c>
      <c r="J503" s="8">
        <v>7.7163048200000004</v>
      </c>
      <c r="K503" s="8">
        <v>7.6054059690000004</v>
      </c>
      <c r="L503" s="8">
        <v>7.5424552460000003</v>
      </c>
      <c r="M503" s="8">
        <v>7.457128365</v>
      </c>
      <c r="N503" s="8">
        <v>7.3307824650000004</v>
      </c>
      <c r="O503" s="8">
        <v>7.2707425470000002</v>
      </c>
      <c r="P503" s="8">
        <v>7.2878687959999997</v>
      </c>
      <c r="Q503" s="8">
        <v>7.3031175929999996</v>
      </c>
      <c r="R503" s="8">
        <v>7.3024889149999996</v>
      </c>
      <c r="S503" s="8">
        <v>7.3311537219999998</v>
      </c>
      <c r="T503" s="8">
        <v>7.3970486959999997</v>
      </c>
      <c r="U503" s="8">
        <v>7.3585846149999998</v>
      </c>
      <c r="V503" s="8">
        <v>7.2977123500000003</v>
      </c>
      <c r="W503" s="8">
        <v>7.3159609259999998</v>
      </c>
      <c r="X503" s="8">
        <v>7.3642956440000003</v>
      </c>
      <c r="Y503" s="8">
        <v>7.3835247400000004</v>
      </c>
      <c r="Z503" s="8">
        <v>7.3794473280000004</v>
      </c>
      <c r="AA503" s="8">
        <v>7.3803307330000001</v>
      </c>
      <c r="AB503" s="8">
        <v>7.393231428</v>
      </c>
      <c r="AC503" s="8">
        <v>7.4162285690000003</v>
      </c>
      <c r="AD503" s="8">
        <v>7.4082399429999999</v>
      </c>
      <c r="AE503" s="8">
        <v>7.4011003869999996</v>
      </c>
      <c r="AF503" s="8">
        <v>7.3447269019999997</v>
      </c>
      <c r="AG503" s="8">
        <v>7.3041495850000002</v>
      </c>
      <c r="AH503" s="8">
        <v>7.2348392940000004</v>
      </c>
      <c r="AI503" s="8">
        <v>7.1802430099999999</v>
      </c>
      <c r="AJ503" s="8">
        <v>7.1240416120000001</v>
      </c>
    </row>
    <row r="504" spans="2:36" ht="15.75" customHeight="1" x14ac:dyDescent="0.45">
      <c r="B504" s="8" t="s">
        <v>858</v>
      </c>
      <c r="C504" s="8">
        <v>1.5950969589999999E-2</v>
      </c>
      <c r="D504" s="8">
        <v>1.229809319E-2</v>
      </c>
      <c r="E504" s="8">
        <v>1.3132572090000001E-2</v>
      </c>
      <c r="F504" s="8">
        <v>1.224472656E-2</v>
      </c>
      <c r="G504" s="8">
        <v>1.164079269E-2</v>
      </c>
      <c r="H504" s="8">
        <v>1.247852746E-2</v>
      </c>
      <c r="I504" s="8">
        <v>1.222382981E-2</v>
      </c>
      <c r="J504" s="8">
        <v>1.177247774E-2</v>
      </c>
      <c r="K504" s="8">
        <v>1.1604178979999999E-2</v>
      </c>
      <c r="L504" s="8">
        <v>1.1511801130000001E-2</v>
      </c>
      <c r="M504" s="8">
        <v>1.138686461E-2</v>
      </c>
      <c r="N504" s="8">
        <v>1.1201043359999999E-2</v>
      </c>
      <c r="O504" s="8">
        <v>1.111973546E-2</v>
      </c>
      <c r="P504" s="8">
        <v>1.1159161060000001E-2</v>
      </c>
      <c r="Q504" s="8">
        <v>1.119814268E-2</v>
      </c>
      <c r="R504" s="8">
        <v>1.121599075E-2</v>
      </c>
      <c r="S504" s="8">
        <v>1.128096011E-2</v>
      </c>
      <c r="T504" s="8">
        <v>1.1405511849999999E-2</v>
      </c>
      <c r="U504" s="8">
        <v>1.13723908E-2</v>
      </c>
      <c r="V504" s="8">
        <v>1.130691826E-2</v>
      </c>
      <c r="W504" s="8">
        <v>1.136611585E-2</v>
      </c>
      <c r="X504" s="8">
        <v>1.1475098620000001E-2</v>
      </c>
      <c r="Y504" s="8">
        <v>1.1541932709999999E-2</v>
      </c>
      <c r="Z504" s="8">
        <v>1.157706648E-2</v>
      </c>
      <c r="AA504" s="8">
        <v>1.1623359E-2</v>
      </c>
      <c r="AB504" s="8">
        <v>1.1693478550000001E-2</v>
      </c>
      <c r="AC504" s="8">
        <v>1.178396208E-2</v>
      </c>
      <c r="AD504" s="8">
        <v>1.1829011449999999E-2</v>
      </c>
      <c r="AE504" s="8">
        <v>1.187823425E-2</v>
      </c>
      <c r="AF504" s="8">
        <v>1.1843781249999999E-2</v>
      </c>
      <c r="AG504" s="8">
        <v>1.1834605620000001E-2</v>
      </c>
      <c r="AH504" s="8">
        <v>1.178008463E-2</v>
      </c>
      <c r="AI504" s="8">
        <v>1.173530165E-2</v>
      </c>
      <c r="AJ504" s="8">
        <v>1.1686167650000001E-2</v>
      </c>
    </row>
    <row r="505" spans="2:36" ht="15.75" customHeight="1" x14ac:dyDescent="0.45">
      <c r="B505" s="8" t="s">
        <v>860</v>
      </c>
      <c r="C505" s="8">
        <v>7.3100446289999996E-3</v>
      </c>
      <c r="D505" s="8">
        <v>9.0788983699999996E-3</v>
      </c>
      <c r="E505" s="8">
        <v>9.4938143139999993E-3</v>
      </c>
      <c r="F505" s="8">
        <v>8.6725660769999997E-3</v>
      </c>
      <c r="G505" s="8">
        <v>8.0818332760000007E-3</v>
      </c>
      <c r="H505" s="8">
        <v>8.4966900220000002E-3</v>
      </c>
      <c r="I505" s="8">
        <v>8.1675513929999992E-3</v>
      </c>
      <c r="J505" s="8">
        <v>7.723243843E-3</v>
      </c>
      <c r="K505" s="8">
        <v>7.4790833620000004E-3</v>
      </c>
      <c r="L505" s="8">
        <v>7.2936764940000004E-3</v>
      </c>
      <c r="M505" s="8">
        <v>7.0966372990000004E-3</v>
      </c>
      <c r="N505" s="8">
        <v>6.8712424560000004E-3</v>
      </c>
      <c r="O505" s="8">
        <v>6.7188086479999997E-3</v>
      </c>
      <c r="P505" s="8">
        <v>6.6458772110000001E-3</v>
      </c>
      <c r="Q505" s="8">
        <v>6.5780663659999999E-3</v>
      </c>
      <c r="R505" s="8">
        <v>6.505075731E-3</v>
      </c>
      <c r="S505" s="8">
        <v>6.4647917679999996E-3</v>
      </c>
      <c r="T505" s="8">
        <v>6.4666564920000001E-3</v>
      </c>
      <c r="U505" s="8">
        <v>6.3844606310000003E-3</v>
      </c>
      <c r="V505" s="8">
        <v>6.2995120819999998E-3</v>
      </c>
      <c r="W505" s="8">
        <v>6.3109076189999998E-3</v>
      </c>
      <c r="X505" s="8">
        <v>6.3644518440000002E-3</v>
      </c>
      <c r="Y505" s="8">
        <v>6.4002663889999997E-3</v>
      </c>
      <c r="Z505" s="8">
        <v>6.4319371029999996E-3</v>
      </c>
      <c r="AA505" s="8">
        <v>6.4781112270000003E-3</v>
      </c>
      <c r="AB505" s="8">
        <v>6.5435837670000004E-3</v>
      </c>
      <c r="AC505" s="8">
        <v>6.6282659269999997E-3</v>
      </c>
      <c r="AD505" s="8">
        <v>6.6965503529999998E-3</v>
      </c>
      <c r="AE505" s="8">
        <v>6.7735368249999999E-3</v>
      </c>
      <c r="AF505" s="8">
        <v>6.8089073879999996E-3</v>
      </c>
      <c r="AG505" s="8">
        <v>6.8646715230000002E-3</v>
      </c>
      <c r="AH505" s="8">
        <v>6.8999236909999999E-3</v>
      </c>
      <c r="AI505" s="8">
        <v>6.9434043239999998E-3</v>
      </c>
      <c r="AJ505" s="8">
        <v>6.9928343160000003E-3</v>
      </c>
    </row>
    <row r="506" spans="2:36" ht="15.75" customHeight="1" x14ac:dyDescent="0.45">
      <c r="B506" s="8" t="s">
        <v>862</v>
      </c>
      <c r="C506" s="8">
        <v>0.12584035330000001</v>
      </c>
      <c r="D506" s="8">
        <v>0.1327020354</v>
      </c>
      <c r="E506" s="8">
        <v>0.13140075379999999</v>
      </c>
      <c r="F506" s="8">
        <v>0.1147087192</v>
      </c>
      <c r="G506" s="8">
        <v>0.1032742005</v>
      </c>
      <c r="H506" s="8">
        <v>0.10653018659999999</v>
      </c>
      <c r="I506" s="8">
        <v>0.1012078196</v>
      </c>
      <c r="J506" s="8">
        <v>9.5596065209999997E-2</v>
      </c>
      <c r="K506" s="8">
        <v>9.3679513470000003E-2</v>
      </c>
      <c r="L506" s="8">
        <v>9.4176181289999994E-2</v>
      </c>
      <c r="M506" s="8">
        <v>9.5430489539999996E-2</v>
      </c>
      <c r="N506" s="8">
        <v>9.7296456929999997E-2</v>
      </c>
      <c r="O506" s="8">
        <v>0.10216705750000001</v>
      </c>
      <c r="P506" s="8">
        <v>0.10986114650000001</v>
      </c>
      <c r="Q506" s="8">
        <v>0.1190904955</v>
      </c>
      <c r="R506" s="8">
        <v>0.13012211539999999</v>
      </c>
      <c r="S506" s="8">
        <v>0.1430457792</v>
      </c>
      <c r="T506" s="8">
        <v>0.15811804930000001</v>
      </c>
      <c r="U506" s="8">
        <v>0.1730315218</v>
      </c>
      <c r="V506" s="8">
        <v>0.18888372019999999</v>
      </c>
      <c r="W506" s="8">
        <v>0.20808561449999999</v>
      </c>
      <c r="X506" s="8">
        <v>0.23007284450000001</v>
      </c>
      <c r="Y506" s="8">
        <v>0.25317233810000001</v>
      </c>
      <c r="Z506" s="8">
        <v>0.27852181390000003</v>
      </c>
      <c r="AA506" s="8">
        <v>0.30621533680000002</v>
      </c>
      <c r="AB506" s="8">
        <v>0.33754853509999999</v>
      </c>
      <c r="AC506" s="8">
        <v>0.3721416857</v>
      </c>
      <c r="AD506" s="8">
        <v>0.4076133287</v>
      </c>
      <c r="AE506" s="8">
        <v>0.44489564850000002</v>
      </c>
      <c r="AF506" s="8">
        <v>0.47604169359999998</v>
      </c>
      <c r="AG506" s="8">
        <v>0.50804423909999996</v>
      </c>
      <c r="AH506" s="8">
        <v>0.53876521590000004</v>
      </c>
      <c r="AI506" s="8">
        <v>0.56113953890000001</v>
      </c>
      <c r="AJ506" s="8">
        <v>0.58217401319999995</v>
      </c>
    </row>
    <row r="507" spans="2:36" ht="15.75" customHeight="1" x14ac:dyDescent="0.45">
      <c r="B507" s="8" t="s">
        <v>864</v>
      </c>
      <c r="C507" s="8">
        <v>0</v>
      </c>
      <c r="D507" s="8">
        <v>0</v>
      </c>
      <c r="E507" s="8">
        <v>0</v>
      </c>
      <c r="F507" s="8">
        <v>0</v>
      </c>
      <c r="G507" s="8">
        <v>0</v>
      </c>
      <c r="H507" s="8">
        <v>0</v>
      </c>
      <c r="I507" s="8">
        <v>0</v>
      </c>
      <c r="J507" s="8">
        <v>0</v>
      </c>
      <c r="K507" s="8">
        <v>0</v>
      </c>
      <c r="L507" s="8">
        <v>0</v>
      </c>
      <c r="M507" s="8">
        <v>0</v>
      </c>
      <c r="N507" s="8">
        <v>0</v>
      </c>
      <c r="O507" s="8">
        <v>0</v>
      </c>
      <c r="P507" s="8">
        <v>0</v>
      </c>
      <c r="Q507" s="8">
        <v>0</v>
      </c>
      <c r="R507" s="8">
        <v>0</v>
      </c>
      <c r="S507" s="8">
        <v>0</v>
      </c>
      <c r="T507" s="8">
        <v>0</v>
      </c>
      <c r="U507" s="8">
        <v>0</v>
      </c>
      <c r="V507" s="8">
        <v>0</v>
      </c>
      <c r="W507" s="8">
        <v>0</v>
      </c>
      <c r="X507" s="8">
        <v>0</v>
      </c>
      <c r="Y507" s="8">
        <v>0</v>
      </c>
      <c r="Z507" s="8">
        <v>0</v>
      </c>
      <c r="AA507" s="8">
        <v>0</v>
      </c>
      <c r="AB507" s="8">
        <v>0</v>
      </c>
      <c r="AC507" s="8">
        <v>0</v>
      </c>
      <c r="AD507" s="8">
        <v>0</v>
      </c>
      <c r="AE507" s="8">
        <v>0</v>
      </c>
      <c r="AF507" s="8">
        <v>0</v>
      </c>
      <c r="AG507" s="8">
        <v>0</v>
      </c>
      <c r="AH507" s="8">
        <v>0</v>
      </c>
      <c r="AI507" s="8">
        <v>0</v>
      </c>
      <c r="AJ507" s="8">
        <v>0</v>
      </c>
    </row>
    <row r="508" spans="2:36" ht="15.75" customHeight="1" x14ac:dyDescent="0.45">
      <c r="B508" s="8" t="s">
        <v>866</v>
      </c>
      <c r="C508" s="8">
        <v>0</v>
      </c>
      <c r="D508" s="8">
        <v>1.559288334E-2</v>
      </c>
      <c r="E508" s="8">
        <v>1.7150490460000001E-2</v>
      </c>
      <c r="F508" s="8">
        <v>1.6470724480000001E-2</v>
      </c>
      <c r="G508" s="8">
        <v>1.6128088799999999E-2</v>
      </c>
      <c r="H508" s="8">
        <v>1.7807435770000001E-2</v>
      </c>
      <c r="I508" s="8">
        <v>1.796726928E-2</v>
      </c>
      <c r="J508" s="8">
        <v>1.7822975139999999E-2</v>
      </c>
      <c r="K508" s="8">
        <v>1.809522488E-2</v>
      </c>
      <c r="L508" s="8">
        <v>1.8489717659999998E-2</v>
      </c>
      <c r="M508" s="8">
        <v>1.8837740320000001E-2</v>
      </c>
      <c r="N508" s="8">
        <v>1.9086192620000001E-2</v>
      </c>
      <c r="O508" s="8">
        <v>1.951611516E-2</v>
      </c>
      <c r="P508" s="8">
        <v>2.017285328E-2</v>
      </c>
      <c r="Q508" s="8">
        <v>2.085063614E-2</v>
      </c>
      <c r="R508" s="8">
        <v>2.151036374E-2</v>
      </c>
      <c r="S508" s="8">
        <v>2.2284046710000002E-2</v>
      </c>
      <c r="T508" s="8">
        <v>2.3205960460000001E-2</v>
      </c>
      <c r="U508" s="8">
        <v>2.3832685400000001E-2</v>
      </c>
      <c r="V508" s="8">
        <v>2.4406339690000001E-2</v>
      </c>
      <c r="W508" s="8">
        <v>2.5270151000000001E-2</v>
      </c>
      <c r="X508" s="8">
        <v>2.6277842060000001E-2</v>
      </c>
      <c r="Y508" s="8">
        <v>2.722379003E-2</v>
      </c>
      <c r="Z508" s="8">
        <v>2.812587259E-2</v>
      </c>
      <c r="AA508" s="8">
        <v>2.9085524799999998E-2</v>
      </c>
      <c r="AB508" s="8">
        <v>3.0138798009999999E-2</v>
      </c>
      <c r="AC508" s="8">
        <v>3.1283117120000002E-2</v>
      </c>
      <c r="AD508" s="8">
        <v>3.2344855589999999E-2</v>
      </c>
      <c r="AE508" s="8">
        <v>3.3453833740000001E-2</v>
      </c>
      <c r="AF508" s="8">
        <v>3.4357455430000003E-2</v>
      </c>
      <c r="AG508" s="8">
        <v>3.5360825069999997E-2</v>
      </c>
      <c r="AH508" s="8">
        <v>3.6253879990000001E-2</v>
      </c>
      <c r="AI508" s="8">
        <v>3.7199502369999998E-2</v>
      </c>
      <c r="AJ508" s="8">
        <v>3.8155010750000003E-2</v>
      </c>
    </row>
    <row r="509" spans="2:36" ht="15.75" customHeight="1" x14ac:dyDescent="0.45">
      <c r="B509" s="8" t="s">
        <v>868</v>
      </c>
      <c r="C509" s="8">
        <v>0</v>
      </c>
      <c r="D509" s="8">
        <v>6.4333874439999996E-3</v>
      </c>
      <c r="E509" s="8">
        <v>7.0760365360000004E-3</v>
      </c>
      <c r="F509" s="8">
        <v>6.7955879289999998E-3</v>
      </c>
      <c r="G509" s="8">
        <v>6.654224072E-3</v>
      </c>
      <c r="H509" s="8">
        <v>7.3470727249999998E-3</v>
      </c>
      <c r="I509" s="8">
        <v>7.4130188459999996E-3</v>
      </c>
      <c r="J509" s="8">
        <v>7.3534956639999998E-3</v>
      </c>
      <c r="K509" s="8">
        <v>7.4658231009999999E-3</v>
      </c>
      <c r="L509" s="8">
        <v>7.6285868890000001E-3</v>
      </c>
      <c r="M509" s="8">
        <v>7.7721706560000001E-3</v>
      </c>
      <c r="N509" s="8">
        <v>7.8747008899999991E-3</v>
      </c>
      <c r="O509" s="8">
        <v>8.0520568850000005E-3</v>
      </c>
      <c r="P509" s="8">
        <v>8.3230338769999992E-3</v>
      </c>
      <c r="Q509" s="8">
        <v>8.6026537169999993E-3</v>
      </c>
      <c r="R509" s="8">
        <v>8.8748442590000001E-3</v>
      </c>
      <c r="S509" s="8">
        <v>9.1940672910000003E-3</v>
      </c>
      <c r="T509" s="8">
        <v>9.5744414380000004E-3</v>
      </c>
      <c r="U509" s="8">
        <v>9.8330165340000004E-3</v>
      </c>
      <c r="V509" s="8">
        <v>1.006968852E-2</v>
      </c>
      <c r="W509" s="8">
        <v>1.042608764E-2</v>
      </c>
      <c r="X509" s="8">
        <v>1.084186195E-2</v>
      </c>
      <c r="Y509" s="8">
        <v>1.1232151690000001E-2</v>
      </c>
      <c r="Z509" s="8">
        <v>1.160432697E-2</v>
      </c>
      <c r="AA509" s="8">
        <v>1.2000270089999999E-2</v>
      </c>
      <c r="AB509" s="8">
        <v>1.2434810040000001E-2</v>
      </c>
      <c r="AC509" s="8">
        <v>1.2906970049999999E-2</v>
      </c>
      <c r="AD509" s="8">
        <v>1.3345002660000001E-2</v>
      </c>
      <c r="AE509" s="8">
        <v>1.3802570470000001E-2</v>
      </c>
      <c r="AF509" s="8">
        <v>1.4175367330000001E-2</v>
      </c>
      <c r="AG509" s="8">
        <v>1.458936571E-2</v>
      </c>
      <c r="AH509" s="8">
        <v>1.4957811539999999E-2</v>
      </c>
      <c r="AI509" s="8">
        <v>1.5347953290000001E-2</v>
      </c>
      <c r="AJ509" s="8">
        <v>1.5742179669999998E-2</v>
      </c>
    </row>
    <row r="510" spans="2:36" ht="15.75" customHeight="1" x14ac:dyDescent="0.45">
      <c r="B510" s="8" t="s">
        <v>870</v>
      </c>
      <c r="C510" s="8">
        <v>0</v>
      </c>
      <c r="D510" s="8">
        <v>6.1407737309999997E-3</v>
      </c>
      <c r="E510" s="8">
        <v>6.7541792110000004E-3</v>
      </c>
      <c r="F510" s="8">
        <v>6.4864876859999998E-3</v>
      </c>
      <c r="G510" s="8">
        <v>6.351546768E-3</v>
      </c>
      <c r="H510" s="8">
        <v>7.0129023009999998E-3</v>
      </c>
      <c r="I510" s="8">
        <v>7.0758589430000001E-3</v>
      </c>
      <c r="J510" s="8">
        <v>7.0190292520000003E-3</v>
      </c>
      <c r="K510" s="8">
        <v>7.1262360970000002E-3</v>
      </c>
      <c r="L510" s="8">
        <v>7.2816001849999997E-3</v>
      </c>
      <c r="M510" s="8">
        <v>7.4186426179999997E-3</v>
      </c>
      <c r="N510" s="8">
        <v>7.516496242E-3</v>
      </c>
      <c r="O510" s="8">
        <v>7.6858309630000003E-3</v>
      </c>
      <c r="P510" s="8">
        <v>7.9444356569999992E-3</v>
      </c>
      <c r="Q510" s="8">
        <v>8.2113576139999991E-3</v>
      </c>
      <c r="R510" s="8">
        <v>8.4711758580000001E-3</v>
      </c>
      <c r="S510" s="8">
        <v>8.7758658800000007E-3</v>
      </c>
      <c r="T510" s="8">
        <v>9.1389543300000008E-3</v>
      </c>
      <c r="U510" s="8">
        <v>9.3857787029999994E-3</v>
      </c>
      <c r="V510" s="8">
        <v>9.6116767259999993E-3</v>
      </c>
      <c r="W510" s="8">
        <v>9.9518557060000006E-3</v>
      </c>
      <c r="X510" s="8">
        <v>1.0348716379999999E-2</v>
      </c>
      <c r="Y510" s="8">
        <v>1.0721246849999999E-2</v>
      </c>
      <c r="Z510" s="8">
        <v>1.107649162E-2</v>
      </c>
      <c r="AA510" s="8">
        <v>1.145443866E-2</v>
      </c>
      <c r="AB510" s="8">
        <v>1.186923621E-2</v>
      </c>
      <c r="AC510" s="8">
        <v>1.23198779E-2</v>
      </c>
      <c r="AD510" s="8">
        <v>1.273802012E-2</v>
      </c>
      <c r="AE510" s="8">
        <v>1.3174750379999999E-2</v>
      </c>
      <c r="AF510" s="8">
        <v>1.3530616719999999E-2</v>
      </c>
      <c r="AG510" s="8">
        <v>1.392576067E-2</v>
      </c>
      <c r="AH510" s="8">
        <v>1.427745358E-2</v>
      </c>
      <c r="AI510" s="8">
        <v>1.464986565E-2</v>
      </c>
      <c r="AJ510" s="8">
        <v>1.502615516E-2</v>
      </c>
    </row>
    <row r="511" spans="2:36" ht="15.75" customHeight="1" x14ac:dyDescent="0.45">
      <c r="B511" s="8" t="s">
        <v>872</v>
      </c>
      <c r="C511" s="8">
        <v>0</v>
      </c>
      <c r="D511" s="8">
        <v>9.2270995490000007E-3</v>
      </c>
      <c r="E511" s="8">
        <v>1.0148806099999999E-2</v>
      </c>
      <c r="F511" s="8">
        <v>9.7465584459999997E-3</v>
      </c>
      <c r="G511" s="8">
        <v>9.5438066830000005E-3</v>
      </c>
      <c r="H511" s="8">
        <v>1.053755671E-2</v>
      </c>
      <c r="I511" s="8">
        <v>1.063215447E-2</v>
      </c>
      <c r="J511" s="8">
        <v>1.054676194E-2</v>
      </c>
      <c r="K511" s="8">
        <v>1.0707868190000001E-2</v>
      </c>
      <c r="L511" s="8">
        <v>1.094128431E-2</v>
      </c>
      <c r="M511" s="8">
        <v>1.114723274E-2</v>
      </c>
      <c r="N511" s="8">
        <v>1.1294279569999999E-2</v>
      </c>
      <c r="O511" s="8">
        <v>1.154868123E-2</v>
      </c>
      <c r="P511" s="8">
        <v>1.1937283850000001E-2</v>
      </c>
      <c r="Q511" s="8">
        <v>1.233837715E-2</v>
      </c>
      <c r="R511" s="8">
        <v>1.2728755689999999E-2</v>
      </c>
      <c r="S511" s="8">
        <v>1.3186589889999999E-2</v>
      </c>
      <c r="T511" s="8">
        <v>1.3732125330000001E-2</v>
      </c>
      <c r="U511" s="8">
        <v>1.4103027860000001E-2</v>
      </c>
      <c r="V511" s="8">
        <v>1.444246687E-2</v>
      </c>
      <c r="W511" s="8">
        <v>1.4953608510000001E-2</v>
      </c>
      <c r="X511" s="8">
        <v>1.5549935480000001E-2</v>
      </c>
      <c r="Y511" s="8">
        <v>1.6109707939999999E-2</v>
      </c>
      <c r="Z511" s="8">
        <v>1.6643492659999998E-2</v>
      </c>
      <c r="AA511" s="8">
        <v>1.7211375189999999E-2</v>
      </c>
      <c r="AB511" s="8">
        <v>1.7834666669999999E-2</v>
      </c>
      <c r="AC511" s="8">
        <v>1.8511798360000001E-2</v>
      </c>
      <c r="AD511" s="8">
        <v>1.914009203E-2</v>
      </c>
      <c r="AE511" s="8">
        <v>1.979632697E-2</v>
      </c>
      <c r="AF511" s="8">
        <v>2.033102925E-2</v>
      </c>
      <c r="AG511" s="8">
        <v>2.092478113E-2</v>
      </c>
      <c r="AH511" s="8">
        <v>2.1453238060000001E-2</v>
      </c>
      <c r="AI511" s="8">
        <v>2.201283293E-2</v>
      </c>
      <c r="AJ511" s="8">
        <v>2.2578258760000001E-2</v>
      </c>
    </row>
    <row r="512" spans="2:36" ht="15.75" customHeight="1" x14ac:dyDescent="0.45">
      <c r="B512" s="8" t="s">
        <v>898</v>
      </c>
      <c r="C512" s="8">
        <v>7.5958546440000001</v>
      </c>
      <c r="D512" s="8">
        <v>8.2256863029999998</v>
      </c>
      <c r="E512" s="8">
        <v>8.7838469299999993</v>
      </c>
      <c r="F512" s="8">
        <v>8.1900075270000006</v>
      </c>
      <c r="G512" s="8">
        <v>7.7860518699999997</v>
      </c>
      <c r="H512" s="8">
        <v>8.3463767610000001</v>
      </c>
      <c r="I512" s="8">
        <v>8.1760201719999994</v>
      </c>
      <c r="J512" s="8">
        <v>7.8741373589999997</v>
      </c>
      <c r="K512" s="8">
        <v>7.7615629200000003</v>
      </c>
      <c r="L512" s="8">
        <v>7.6997783310000001</v>
      </c>
      <c r="M512" s="8">
        <v>7.6162191789999998</v>
      </c>
      <c r="N512" s="8">
        <v>7.4919223730000004</v>
      </c>
      <c r="O512" s="8">
        <v>7.4375510399999998</v>
      </c>
      <c r="P512" s="8">
        <v>7.463912025</v>
      </c>
      <c r="Q512" s="8">
        <v>7.4899871149999999</v>
      </c>
      <c r="R512" s="8">
        <v>7.5019167629999997</v>
      </c>
      <c r="S512" s="8">
        <v>7.5453863849999996</v>
      </c>
      <c r="T512" s="8">
        <v>7.6286899220000004</v>
      </c>
      <c r="U512" s="8">
        <v>7.6065278520000001</v>
      </c>
      <c r="V512" s="8">
        <v>7.562733057</v>
      </c>
      <c r="W512" s="8">
        <v>7.602323964</v>
      </c>
      <c r="X512" s="8">
        <v>7.6752261879999999</v>
      </c>
      <c r="Y512" s="8">
        <v>7.7199269719999997</v>
      </c>
      <c r="Z512" s="8">
        <v>7.743428625</v>
      </c>
      <c r="AA512" s="8">
        <v>7.7743995039999998</v>
      </c>
      <c r="AB512" s="8">
        <v>7.8212952769999999</v>
      </c>
      <c r="AC512" s="8">
        <v>7.8818044240000003</v>
      </c>
      <c r="AD512" s="8">
        <v>7.9119478990000003</v>
      </c>
      <c r="AE512" s="8">
        <v>7.9448743999999998</v>
      </c>
      <c r="AF512" s="8">
        <v>7.9218162860000003</v>
      </c>
      <c r="AG512" s="8">
        <v>7.9156929160000002</v>
      </c>
      <c r="AH512" s="8">
        <v>7.87922557</v>
      </c>
      <c r="AI512" s="8">
        <v>7.849271764</v>
      </c>
      <c r="AJ512" s="8">
        <v>7.8163949590000001</v>
      </c>
    </row>
    <row r="513" spans="2:36" ht="15.75" customHeight="1" x14ac:dyDescent="0.45">
      <c r="B513" s="8" t="s">
        <v>1076</v>
      </c>
      <c r="C513" s="8">
        <v>18.74838853</v>
      </c>
      <c r="D513" s="8">
        <v>20.233439199999999</v>
      </c>
      <c r="E513" s="8">
        <v>21.452353590000001</v>
      </c>
      <c r="F513" s="8">
        <v>20.664807700000001</v>
      </c>
      <c r="G513" s="8">
        <v>20.154705400000001</v>
      </c>
      <c r="H513" s="8">
        <v>21.125619660000002</v>
      </c>
      <c r="I513" s="8">
        <v>21.027340580000001</v>
      </c>
      <c r="J513" s="8">
        <v>20.686992350000001</v>
      </c>
      <c r="K513" s="8">
        <v>20.668182380000001</v>
      </c>
      <c r="L513" s="8">
        <v>20.757177500000001</v>
      </c>
      <c r="M513" s="8">
        <v>20.811829750000001</v>
      </c>
      <c r="N513" s="8">
        <v>20.831886279999999</v>
      </c>
      <c r="O513" s="8">
        <v>20.96154902</v>
      </c>
      <c r="P513" s="8">
        <v>21.309367420000001</v>
      </c>
      <c r="Q513" s="8">
        <v>21.71781781</v>
      </c>
      <c r="R513" s="8">
        <v>22.010886360000001</v>
      </c>
      <c r="S513" s="8">
        <v>22.397159340000002</v>
      </c>
      <c r="T513" s="8">
        <v>22.894584989999998</v>
      </c>
      <c r="U513" s="8">
        <v>23.141168780000001</v>
      </c>
      <c r="V513" s="8">
        <v>23.33477135</v>
      </c>
      <c r="W513" s="8">
        <v>23.725983509999999</v>
      </c>
      <c r="X513" s="8">
        <v>24.189337290000001</v>
      </c>
      <c r="Y513" s="8">
        <v>24.570528400000001</v>
      </c>
      <c r="Z513" s="8">
        <v>24.92486667</v>
      </c>
      <c r="AA513" s="8">
        <v>25.299772740000002</v>
      </c>
      <c r="AB513" s="8">
        <v>25.676951460000002</v>
      </c>
      <c r="AC513" s="8">
        <v>26.103642749999999</v>
      </c>
      <c r="AD513" s="8">
        <v>26.520470209999999</v>
      </c>
      <c r="AE513" s="8">
        <v>26.93701403</v>
      </c>
      <c r="AF513" s="8">
        <v>27.225985290000001</v>
      </c>
      <c r="AG513" s="8">
        <v>27.519384460000001</v>
      </c>
      <c r="AH513" s="8">
        <v>27.722751559999999</v>
      </c>
      <c r="AI513" s="8">
        <v>27.99101233</v>
      </c>
      <c r="AJ513" s="8">
        <v>28.235363190000001</v>
      </c>
    </row>
    <row r="514" spans="2:36" ht="15.75" customHeight="1" x14ac:dyDescent="0.35"/>
    <row r="515" spans="2:36" ht="15.75" customHeight="1" x14ac:dyDescent="0.35"/>
    <row r="516" spans="2:36" ht="15.75" customHeight="1" x14ac:dyDescent="0.35"/>
    <row r="517" spans="2:36" ht="15.75" customHeight="1" x14ac:dyDescent="0.45">
      <c r="B517" s="8" t="s">
        <v>1077</v>
      </c>
    </row>
    <row r="518" spans="2:36" ht="15.75" customHeight="1" x14ac:dyDescent="0.45">
      <c r="B518" s="8" t="s">
        <v>1079</v>
      </c>
      <c r="C518" s="8">
        <v>52.908956250000003</v>
      </c>
      <c r="D518" s="8">
        <v>52.944444439999998</v>
      </c>
      <c r="E518" s="8">
        <v>53.636688479999997</v>
      </c>
      <c r="F518" s="8">
        <v>52.588095430000003</v>
      </c>
      <c r="G518" s="8">
        <v>52.371842119999997</v>
      </c>
      <c r="H518" s="8">
        <v>52.133281310000001</v>
      </c>
      <c r="I518" s="8">
        <v>52.113264530000002</v>
      </c>
      <c r="J518" s="8">
        <v>52.669130809999999</v>
      </c>
      <c r="K518" s="8">
        <v>53.096304480000001</v>
      </c>
      <c r="L518" s="8">
        <v>53.565065339999997</v>
      </c>
      <c r="M518" s="8">
        <v>53.76625911</v>
      </c>
      <c r="N518" s="8">
        <v>54.126643979999997</v>
      </c>
      <c r="O518" s="8">
        <v>55.211162420000001</v>
      </c>
      <c r="P518" s="8">
        <v>56.051469109999999</v>
      </c>
      <c r="Q518" s="8">
        <v>56.191113129999998</v>
      </c>
      <c r="R518" s="8">
        <v>56.289928750000001</v>
      </c>
      <c r="S518" s="8">
        <v>56.67055439</v>
      </c>
      <c r="T518" s="8">
        <v>56.70346284</v>
      </c>
      <c r="U518" s="8">
        <v>57.111132789999999</v>
      </c>
      <c r="V518" s="8">
        <v>57.594573799999999</v>
      </c>
      <c r="W518" s="8">
        <v>57.948046730000002</v>
      </c>
      <c r="X518" s="8">
        <v>58.417309789999997</v>
      </c>
      <c r="Y518" s="8">
        <v>58.879852450000001</v>
      </c>
      <c r="Z518" s="8">
        <v>59.298921849999999</v>
      </c>
      <c r="AA518" s="8">
        <v>59.695232099999998</v>
      </c>
      <c r="AB518" s="8">
        <v>60.02067796</v>
      </c>
      <c r="AC518" s="8">
        <v>60.308059460000003</v>
      </c>
      <c r="AD518" s="8">
        <v>60.752753220000002</v>
      </c>
      <c r="AE518" s="8">
        <v>61.250831009999999</v>
      </c>
      <c r="AF518" s="8">
        <v>61.607013819999999</v>
      </c>
      <c r="AG518" s="8">
        <v>62.048235339999998</v>
      </c>
      <c r="AH518" s="8">
        <v>62.561929130000003</v>
      </c>
      <c r="AI518" s="8">
        <v>63.060722329999997</v>
      </c>
      <c r="AJ518" s="8">
        <v>63.618207300000002</v>
      </c>
    </row>
    <row r="519" spans="2:36" ht="15.75" customHeight="1" x14ac:dyDescent="0.45">
      <c r="B519" s="8" t="s">
        <v>1081</v>
      </c>
      <c r="C519" s="8">
        <v>0.10129729680000001</v>
      </c>
      <c r="D519" s="8">
        <v>0.1019543309</v>
      </c>
      <c r="E519" s="8">
        <v>0.1026155976</v>
      </c>
      <c r="F519" s="8">
        <v>0.10328118579999999</v>
      </c>
      <c r="G519" s="8">
        <v>0.10395106580000001</v>
      </c>
      <c r="H519" s="8">
        <v>0.1046252968</v>
      </c>
      <c r="I519" s="8">
        <v>0.105303938</v>
      </c>
      <c r="J519" s="8">
        <v>0.1059869303</v>
      </c>
      <c r="K519" s="8">
        <v>0.1066743624</v>
      </c>
      <c r="L519" s="8">
        <v>0.1073662638</v>
      </c>
      <c r="M519" s="8">
        <v>0.10806266439999999</v>
      </c>
      <c r="N519" s="8">
        <v>0.1087635639</v>
      </c>
      <c r="O519" s="8">
        <v>0.10946902159999999</v>
      </c>
      <c r="P519" s="8">
        <v>0.1101790376</v>
      </c>
      <c r="Q519" s="8">
        <v>0.1108936709</v>
      </c>
      <c r="R519" s="8">
        <v>0.11161292170000001</v>
      </c>
      <c r="S519" s="8">
        <v>0.1123368491</v>
      </c>
      <c r="T519" s="8">
        <v>0.1130654827</v>
      </c>
      <c r="U519" s="8">
        <v>0.1137988521</v>
      </c>
      <c r="V519" s="8">
        <v>0.11453695730000001</v>
      </c>
      <c r="W519" s="8">
        <v>0.11527985759999999</v>
      </c>
      <c r="X519" s="8">
        <v>0.1160275528</v>
      </c>
      <c r="Y519" s="8">
        <v>0.11678013180000001</v>
      </c>
      <c r="Z519" s="8">
        <v>0.117537565</v>
      </c>
      <c r="AA519" s="8">
        <v>0.1182999413</v>
      </c>
      <c r="AB519" s="8">
        <v>0.1190672309</v>
      </c>
      <c r="AC519" s="8">
        <v>0.11983952270000001</v>
      </c>
      <c r="AD519" s="8">
        <v>0.1206168167</v>
      </c>
      <c r="AE519" s="8">
        <v>0.1213991426</v>
      </c>
      <c r="AF519" s="8">
        <v>0.1221865298</v>
      </c>
      <c r="AG519" s="8">
        <v>0.12297903759999999</v>
      </c>
      <c r="AH519" s="8">
        <v>0.1237766956</v>
      </c>
      <c r="AI519" s="8">
        <v>0.1245795334</v>
      </c>
      <c r="AJ519" s="8">
        <v>0.12538755090000001</v>
      </c>
    </row>
    <row r="520" spans="2:36" ht="15.75" customHeight="1" x14ac:dyDescent="0.45">
      <c r="B520" s="8" t="s">
        <v>615</v>
      </c>
    </row>
    <row r="521" spans="2:36" ht="15.75" customHeight="1" x14ac:dyDescent="0.45">
      <c r="B521" s="8" t="s">
        <v>1083</v>
      </c>
      <c r="C521" s="8">
        <v>15.45985086</v>
      </c>
      <c r="D521" s="8">
        <v>15.370528739999999</v>
      </c>
      <c r="E521" s="8">
        <v>15.471149110000001</v>
      </c>
      <c r="F521" s="8">
        <v>15.05480854</v>
      </c>
      <c r="G521" s="8">
        <v>14.864399949999999</v>
      </c>
      <c r="H521" s="8">
        <v>14.654138120000001</v>
      </c>
      <c r="I521" s="8">
        <v>14.49180902</v>
      </c>
      <c r="J521" s="8">
        <v>14.47413356</v>
      </c>
      <c r="K521" s="8">
        <v>14.369377050000001</v>
      </c>
      <c r="L521" s="8">
        <v>14.225328620000001</v>
      </c>
      <c r="M521" s="8">
        <v>13.96245862</v>
      </c>
      <c r="N521" s="8">
        <v>13.69598905</v>
      </c>
      <c r="O521" s="8">
        <v>13.56415932</v>
      </c>
      <c r="P521" s="8">
        <v>13.36971037</v>
      </c>
      <c r="Q521" s="8">
        <v>13.01238582</v>
      </c>
      <c r="R521" s="8">
        <v>12.65492851</v>
      </c>
      <c r="S521" s="8">
        <v>12.36834191</v>
      </c>
      <c r="T521" s="8">
        <v>12.01362063</v>
      </c>
      <c r="U521" s="8">
        <v>11.74614568</v>
      </c>
      <c r="V521" s="8">
        <v>11.499170790000001</v>
      </c>
      <c r="W521" s="8">
        <v>11.231403200000001</v>
      </c>
      <c r="X521" s="8">
        <v>10.99125078</v>
      </c>
      <c r="Y521" s="8">
        <v>10.75431318</v>
      </c>
      <c r="Z521" s="8">
        <v>10.514122840000001</v>
      </c>
      <c r="AA521" s="8">
        <v>10.2748665</v>
      </c>
      <c r="AB521" s="8">
        <v>10.0287723</v>
      </c>
      <c r="AC521" s="8">
        <v>9.7821108349999992</v>
      </c>
      <c r="AD521" s="8">
        <v>9.5660679680000005</v>
      </c>
      <c r="AE521" s="8">
        <v>9.3624570110000001</v>
      </c>
      <c r="AF521" s="8">
        <v>9.1415174379999993</v>
      </c>
      <c r="AG521" s="8">
        <v>8.9377438950000005</v>
      </c>
      <c r="AH521" s="8">
        <v>8.748204265</v>
      </c>
      <c r="AI521" s="8">
        <v>8.5600837199999997</v>
      </c>
      <c r="AJ521" s="8">
        <v>8.3832207820000004</v>
      </c>
    </row>
    <row r="522" spans="2:36" ht="15.75" customHeight="1" x14ac:dyDescent="0.45">
      <c r="B522" s="8" t="s">
        <v>1085</v>
      </c>
      <c r="C522" s="8">
        <v>0</v>
      </c>
      <c r="D522" s="8">
        <v>0</v>
      </c>
      <c r="E522" s="8">
        <v>0</v>
      </c>
      <c r="F522" s="8">
        <v>0</v>
      </c>
      <c r="G522" s="8">
        <v>0</v>
      </c>
      <c r="H522" s="8">
        <v>0</v>
      </c>
      <c r="I522" s="8">
        <v>0</v>
      </c>
      <c r="J522" s="8">
        <v>0</v>
      </c>
      <c r="K522" s="8">
        <v>0</v>
      </c>
      <c r="L522" s="8">
        <v>0</v>
      </c>
      <c r="M522" s="8">
        <v>0</v>
      </c>
      <c r="N522" s="8">
        <v>0</v>
      </c>
      <c r="O522" s="8">
        <v>0</v>
      </c>
      <c r="P522" s="8">
        <v>0</v>
      </c>
      <c r="Q522" s="8">
        <v>0</v>
      </c>
      <c r="R522" s="8">
        <v>0</v>
      </c>
      <c r="S522" s="8">
        <v>0</v>
      </c>
      <c r="T522" s="8">
        <v>0</v>
      </c>
      <c r="U522" s="8">
        <v>0</v>
      </c>
      <c r="V522" s="8">
        <v>0</v>
      </c>
      <c r="W522" s="8">
        <v>0</v>
      </c>
      <c r="X522" s="8">
        <v>0</v>
      </c>
      <c r="Y522" s="8">
        <v>0</v>
      </c>
      <c r="Z522" s="8">
        <v>0</v>
      </c>
      <c r="AA522" s="8">
        <v>0</v>
      </c>
      <c r="AB522" s="8">
        <v>0</v>
      </c>
      <c r="AC522" s="8">
        <v>0</v>
      </c>
      <c r="AD522" s="8">
        <v>0</v>
      </c>
      <c r="AE522" s="8">
        <v>0</v>
      </c>
      <c r="AF522" s="8">
        <v>0</v>
      </c>
      <c r="AG522" s="8">
        <v>0</v>
      </c>
      <c r="AH522" s="8">
        <v>0</v>
      </c>
      <c r="AI522" s="8">
        <v>0</v>
      </c>
      <c r="AJ522" s="8">
        <v>0</v>
      </c>
    </row>
    <row r="523" spans="2:36" ht="15.75" customHeight="1" x14ac:dyDescent="0.45">
      <c r="B523" s="8" t="s">
        <v>1087</v>
      </c>
      <c r="C523" s="8">
        <v>0</v>
      </c>
      <c r="D523" s="8">
        <v>0</v>
      </c>
      <c r="E523" s="8">
        <v>0</v>
      </c>
      <c r="F523" s="8">
        <v>0</v>
      </c>
      <c r="G523" s="8">
        <v>0</v>
      </c>
      <c r="H523" s="8">
        <v>0</v>
      </c>
      <c r="I523" s="8">
        <v>0</v>
      </c>
      <c r="J523" s="8">
        <v>0</v>
      </c>
      <c r="K523" s="8">
        <v>0</v>
      </c>
      <c r="L523" s="8">
        <v>0</v>
      </c>
      <c r="M523" s="8">
        <v>0</v>
      </c>
      <c r="N523" s="8">
        <v>0</v>
      </c>
      <c r="O523" s="8">
        <v>0</v>
      </c>
      <c r="P523" s="8">
        <v>0</v>
      </c>
      <c r="Q523" s="8">
        <v>0</v>
      </c>
      <c r="R523" s="8">
        <v>0</v>
      </c>
      <c r="S523" s="8">
        <v>0</v>
      </c>
      <c r="T523" s="8">
        <v>0</v>
      </c>
      <c r="U523" s="8">
        <v>0</v>
      </c>
      <c r="V523" s="8">
        <v>0</v>
      </c>
      <c r="W523" s="8">
        <v>0</v>
      </c>
      <c r="X523" s="8">
        <v>0</v>
      </c>
      <c r="Y523" s="8">
        <v>0</v>
      </c>
      <c r="Z523" s="8">
        <v>0</v>
      </c>
      <c r="AA523" s="8">
        <v>0</v>
      </c>
      <c r="AB523" s="8">
        <v>0</v>
      </c>
      <c r="AC523" s="8">
        <v>0</v>
      </c>
      <c r="AD523" s="8">
        <v>0</v>
      </c>
      <c r="AE523" s="8">
        <v>0</v>
      </c>
      <c r="AF523" s="8">
        <v>0</v>
      </c>
      <c r="AG523" s="8">
        <v>0</v>
      </c>
      <c r="AH523" s="8">
        <v>0</v>
      </c>
      <c r="AI523" s="8">
        <v>0</v>
      </c>
      <c r="AJ523" s="8">
        <v>0</v>
      </c>
    </row>
    <row r="524" spans="2:36" ht="15.75" customHeight="1" x14ac:dyDescent="0.45">
      <c r="B524" s="8" t="s">
        <v>1089</v>
      </c>
      <c r="C524" s="8">
        <v>0</v>
      </c>
      <c r="D524" s="8">
        <v>0</v>
      </c>
      <c r="E524" s="8">
        <v>0</v>
      </c>
      <c r="F524" s="8">
        <v>1.6128562379999999E-2</v>
      </c>
      <c r="G524" s="8">
        <v>4.7842046020000001E-2</v>
      </c>
      <c r="H524" s="8">
        <v>9.4516301080000004E-2</v>
      </c>
      <c r="I524" s="8">
        <v>0.15617302350000001</v>
      </c>
      <c r="J524" s="8">
        <v>0.2346877114</v>
      </c>
      <c r="K524" s="8">
        <v>0.3631825441</v>
      </c>
      <c r="L524" s="8">
        <v>0.54151888079999999</v>
      </c>
      <c r="M524" s="8">
        <v>0.76433664560000003</v>
      </c>
      <c r="N524" s="8">
        <v>1.033976097</v>
      </c>
      <c r="O524" s="8">
        <v>1.3641204039999999</v>
      </c>
      <c r="P524" s="8">
        <v>1.688110056</v>
      </c>
      <c r="Q524" s="8">
        <v>1.985669165</v>
      </c>
      <c r="R524" s="8">
        <v>2.2726810089999998</v>
      </c>
      <c r="S524" s="8">
        <v>2.5633594639999999</v>
      </c>
      <c r="T524" s="8">
        <v>2.8304708230000002</v>
      </c>
      <c r="U524" s="8">
        <v>3.1083188490000002</v>
      </c>
      <c r="V524" s="8">
        <v>3.3844996059999999</v>
      </c>
      <c r="W524" s="8">
        <v>3.6471069749999998</v>
      </c>
      <c r="X524" s="8">
        <v>3.9110884380000002</v>
      </c>
      <c r="Y524" s="8">
        <v>4.1692283720000001</v>
      </c>
      <c r="Z524" s="8">
        <v>4.4187776400000001</v>
      </c>
      <c r="AA524" s="8">
        <v>4.6609588200000003</v>
      </c>
      <c r="AB524" s="8">
        <v>4.8917048889999997</v>
      </c>
      <c r="AC524" s="8">
        <v>5.1131950000000002</v>
      </c>
      <c r="AD524" s="8">
        <v>5.342372481</v>
      </c>
      <c r="AE524" s="8">
        <v>5.5713481270000003</v>
      </c>
      <c r="AF524" s="8">
        <v>5.7823316709999997</v>
      </c>
      <c r="AG524" s="8">
        <v>5.996126716</v>
      </c>
      <c r="AH524" s="8">
        <v>6.2122662230000003</v>
      </c>
      <c r="AI524" s="8">
        <v>6.4224856150000003</v>
      </c>
      <c r="AJ524" s="8">
        <v>6.6343977619999999</v>
      </c>
    </row>
    <row r="525" spans="2:36" ht="15.75" customHeight="1" x14ac:dyDescent="0.35"/>
    <row r="526" spans="2:36" ht="15.75" customHeight="1" x14ac:dyDescent="0.45">
      <c r="B526" s="8" t="s">
        <v>162</v>
      </c>
    </row>
    <row r="527" spans="2:36" ht="15.75" customHeight="1" x14ac:dyDescent="0.45">
      <c r="B527" s="8" t="s">
        <v>1091</v>
      </c>
      <c r="C527" s="8">
        <v>0.48258127090000003</v>
      </c>
      <c r="D527" s="8">
        <v>0.47912634980000002</v>
      </c>
      <c r="E527" s="8">
        <v>0.46971963760000002</v>
      </c>
      <c r="F527" s="8">
        <v>0.45976479059999997</v>
      </c>
      <c r="G527" s="8">
        <v>0.4482871122</v>
      </c>
      <c r="H527" s="8">
        <v>0.43899654719999998</v>
      </c>
      <c r="I527" s="8">
        <v>0.42896430169999999</v>
      </c>
      <c r="J527" s="8">
        <v>0.4178396029</v>
      </c>
      <c r="K527" s="8">
        <v>0.40722665860000001</v>
      </c>
      <c r="L527" s="8">
        <v>0.39740299000000001</v>
      </c>
      <c r="M527" s="8">
        <v>0.38741603930000001</v>
      </c>
      <c r="N527" s="8">
        <v>0.37647998329999999</v>
      </c>
      <c r="O527" s="8">
        <v>0.36547557479999998</v>
      </c>
      <c r="P527" s="8">
        <v>0.35429623980000002</v>
      </c>
      <c r="Q527" s="8">
        <v>0.34927075909999999</v>
      </c>
      <c r="R527" s="8">
        <v>0.34374839099999999</v>
      </c>
      <c r="S527" s="8">
        <v>0.33863363769999999</v>
      </c>
      <c r="T527" s="8">
        <v>0.33370802179999998</v>
      </c>
      <c r="U527" s="8">
        <v>0.32906400540000003</v>
      </c>
      <c r="V527" s="8">
        <v>0.32412618510000002</v>
      </c>
      <c r="W527" s="8">
        <v>0.32007217700000001</v>
      </c>
      <c r="X527" s="8">
        <v>0.31574285140000002</v>
      </c>
      <c r="Y527" s="8">
        <v>0.31120231799999998</v>
      </c>
      <c r="Z527" s="8">
        <v>0.30639459130000002</v>
      </c>
      <c r="AA527" s="8">
        <v>0.30487942439999999</v>
      </c>
      <c r="AB527" s="8">
        <v>0.30334442220000002</v>
      </c>
      <c r="AC527" s="8">
        <v>0.30133460550000002</v>
      </c>
      <c r="AD527" s="8">
        <v>0.29978582180000002</v>
      </c>
      <c r="AE527" s="8">
        <v>0.29825966840000001</v>
      </c>
      <c r="AF527" s="8">
        <v>0.2970797174</v>
      </c>
      <c r="AG527" s="8">
        <v>0.2956893484</v>
      </c>
      <c r="AH527" s="8">
        <v>0.29470738210000003</v>
      </c>
      <c r="AI527" s="8">
        <v>0.29297442829999998</v>
      </c>
      <c r="AJ527" s="8">
        <v>0.29167754229999998</v>
      </c>
    </row>
    <row r="528" spans="2:36" ht="15.75" customHeight="1" x14ac:dyDescent="0.45">
      <c r="B528" s="8" t="s">
        <v>1081</v>
      </c>
      <c r="C528" s="8">
        <v>0.14207422820000001</v>
      </c>
      <c r="D528" s="8">
        <v>0.14207422820000001</v>
      </c>
      <c r="E528" s="8">
        <v>0.14207422820000001</v>
      </c>
      <c r="F528" s="8">
        <v>0.14207422820000001</v>
      </c>
      <c r="G528" s="8">
        <v>0.14503410799999999</v>
      </c>
      <c r="H528" s="8">
        <v>0.14503410799999999</v>
      </c>
      <c r="I528" s="8">
        <v>0.14503410799999999</v>
      </c>
      <c r="J528" s="8">
        <v>0.1479939877</v>
      </c>
      <c r="K528" s="8">
        <v>0.1479939877</v>
      </c>
      <c r="L528" s="8">
        <v>0.1479939877</v>
      </c>
      <c r="M528" s="8">
        <v>0.1479939877</v>
      </c>
      <c r="N528" s="8">
        <v>0.15095386750000001</v>
      </c>
      <c r="O528" s="8">
        <v>0.15095386750000001</v>
      </c>
      <c r="P528" s="8">
        <v>0.15095386750000001</v>
      </c>
      <c r="Q528" s="8">
        <v>0.15391374729999999</v>
      </c>
      <c r="R528" s="8">
        <v>0.15391374729999999</v>
      </c>
      <c r="S528" s="8">
        <v>0.15391374729999999</v>
      </c>
      <c r="T528" s="8">
        <v>0.15687362699999999</v>
      </c>
      <c r="U528" s="8">
        <v>0.15687362699999999</v>
      </c>
      <c r="V528" s="8">
        <v>0.15687362699999999</v>
      </c>
      <c r="W528" s="8">
        <v>0.1598335068</v>
      </c>
      <c r="X528" s="8">
        <v>0.1598335068</v>
      </c>
      <c r="Y528" s="8">
        <v>0.1598335068</v>
      </c>
      <c r="Z528" s="8">
        <v>0.1627933865</v>
      </c>
      <c r="AA528" s="8">
        <v>0.1627933865</v>
      </c>
      <c r="AB528" s="8">
        <v>0.1627933865</v>
      </c>
      <c r="AC528" s="8">
        <v>0.1627933865</v>
      </c>
      <c r="AD528" s="8">
        <v>0.16575326630000001</v>
      </c>
      <c r="AE528" s="8">
        <v>0.16575326630000001</v>
      </c>
      <c r="AF528" s="8">
        <v>0.16575326630000001</v>
      </c>
      <c r="AG528" s="8">
        <v>0.16871314600000001</v>
      </c>
      <c r="AH528" s="8">
        <v>0.16871314600000001</v>
      </c>
      <c r="AI528" s="8">
        <v>0.16871314600000001</v>
      </c>
      <c r="AJ528" s="8">
        <v>0.17167302579999999</v>
      </c>
    </row>
    <row r="529" spans="2:36" ht="15.75" customHeight="1" x14ac:dyDescent="0.45">
      <c r="B529" s="8" t="s">
        <v>615</v>
      </c>
    </row>
    <row r="530" spans="2:36" ht="15.75" customHeight="1" x14ac:dyDescent="0.45">
      <c r="B530" s="8" t="s">
        <v>1083</v>
      </c>
      <c r="C530" s="8">
        <v>9.8788378080000003E-2</v>
      </c>
      <c r="D530" s="8">
        <v>9.7587350690000005E-2</v>
      </c>
      <c r="E530" s="8">
        <v>9.4876288219999994E-2</v>
      </c>
      <c r="F530" s="8">
        <v>9.2427911710000005E-2</v>
      </c>
      <c r="G530" s="8">
        <v>8.9709621190000005E-2</v>
      </c>
      <c r="H530" s="8">
        <v>8.7352137610000005E-2</v>
      </c>
      <c r="I530" s="8">
        <v>8.4871385760000001E-2</v>
      </c>
      <c r="J530" s="8">
        <v>8.2200271640000003E-2</v>
      </c>
      <c r="K530" s="8">
        <v>7.9656555030000006E-2</v>
      </c>
      <c r="L530" s="8">
        <v>7.7290815099999993E-2</v>
      </c>
      <c r="M530" s="8">
        <v>7.4918677069999995E-2</v>
      </c>
      <c r="N530" s="8">
        <v>7.238842928E-2</v>
      </c>
      <c r="O530" s="8">
        <v>6.98714369E-2</v>
      </c>
      <c r="P530" s="8">
        <v>6.7348413910000002E-2</v>
      </c>
      <c r="Q530" s="8">
        <v>6.6015673289999993E-2</v>
      </c>
      <c r="R530" s="8">
        <v>6.4602183359999996E-2</v>
      </c>
      <c r="S530" s="8">
        <v>6.3279237160000001E-2</v>
      </c>
      <c r="T530" s="8">
        <v>6.2003982530000001E-2</v>
      </c>
      <c r="U530" s="8">
        <v>6.0792820099999999E-2</v>
      </c>
      <c r="V530" s="8">
        <v>5.9537728849999999E-2</v>
      </c>
      <c r="W530" s="8">
        <v>5.845749066E-2</v>
      </c>
      <c r="X530" s="8">
        <v>5.7339387620000001E-2</v>
      </c>
      <c r="Y530" s="8">
        <v>5.6195002270000002E-2</v>
      </c>
      <c r="Z530" s="8">
        <v>5.4983330019999999E-2</v>
      </c>
      <c r="AA530" s="8">
        <v>5.4323313099999999E-2</v>
      </c>
      <c r="AB530" s="8">
        <v>5.3661901419999998E-2</v>
      </c>
      <c r="AC530" s="8">
        <v>5.2919053879999997E-2</v>
      </c>
      <c r="AD530" s="8">
        <v>5.225953815E-2</v>
      </c>
      <c r="AE530" s="8">
        <v>5.1605490349999998E-2</v>
      </c>
      <c r="AF530" s="8">
        <v>5.1012119000000002E-2</v>
      </c>
      <c r="AG530" s="8">
        <v>5.0382980309999999E-2</v>
      </c>
      <c r="AH530" s="8">
        <v>4.9823237889999997E-2</v>
      </c>
      <c r="AI530" s="8">
        <v>4.9136539870000003E-2</v>
      </c>
      <c r="AJ530" s="8">
        <v>4.8523098959999997E-2</v>
      </c>
    </row>
    <row r="531" spans="2:36" ht="15.75" customHeight="1" x14ac:dyDescent="0.45">
      <c r="B531" s="8" t="s">
        <v>1085</v>
      </c>
      <c r="C531" s="8">
        <v>2.742417123E-3</v>
      </c>
      <c r="D531" s="8">
        <v>2.4486502709999999E-3</v>
      </c>
      <c r="E531" s="8">
        <v>3.0941345430000001E-3</v>
      </c>
      <c r="F531" s="8">
        <v>2.5718829700000002E-3</v>
      </c>
      <c r="G531" s="8">
        <v>2.0952276639999998E-3</v>
      </c>
      <c r="H531" s="8">
        <v>1.9507548670000001E-3</v>
      </c>
      <c r="I531" s="8">
        <v>1.810208647E-3</v>
      </c>
      <c r="J531" s="8">
        <v>1.6744491749999999E-3</v>
      </c>
      <c r="K531" s="8">
        <v>1.5476649449999999E-3</v>
      </c>
      <c r="L531" s="8">
        <v>1.4369784070000001E-3</v>
      </c>
      <c r="M531" s="8">
        <v>1.32687606E-3</v>
      </c>
      <c r="N531" s="8">
        <v>1.219109413E-3</v>
      </c>
      <c r="O531" s="8">
        <v>1.116415142E-3</v>
      </c>
      <c r="P531" s="8">
        <v>1.0143988310000001E-3</v>
      </c>
      <c r="Q531" s="8">
        <v>9.308632989E-4</v>
      </c>
      <c r="R531" s="8">
        <v>8.5039751740000004E-4</v>
      </c>
      <c r="S531" s="8">
        <v>7.71868622E-4</v>
      </c>
      <c r="T531" s="8">
        <v>6.9824933840000004E-4</v>
      </c>
      <c r="U531" s="8">
        <v>6.2941248050000002E-4</v>
      </c>
      <c r="V531" s="8">
        <v>5.6996151969999995E-4</v>
      </c>
      <c r="W531" s="8">
        <v>5.0937775369999997E-4</v>
      </c>
      <c r="X531" s="8">
        <v>4.429240134E-4</v>
      </c>
      <c r="Y531" s="8">
        <v>3.7406664350000002E-4</v>
      </c>
      <c r="Z531" s="8">
        <v>3.1353568180000002E-4</v>
      </c>
      <c r="AA531" s="8">
        <v>3.1012646269999998E-4</v>
      </c>
      <c r="AB531" s="8">
        <v>3.0673553570000002E-4</v>
      </c>
      <c r="AC531" s="8">
        <v>3.0288869829999998E-4</v>
      </c>
      <c r="AD531" s="8">
        <v>2.9953980160000001E-4</v>
      </c>
      <c r="AE531" s="8">
        <v>2.9623835170000001E-4</v>
      </c>
      <c r="AF531" s="8">
        <v>2.9332494209999998E-4</v>
      </c>
      <c r="AG531" s="8">
        <v>2.9021748269999998E-4</v>
      </c>
      <c r="AH531" s="8">
        <v>2.8754118899999999E-4</v>
      </c>
      <c r="AI531" s="8">
        <v>2.8414487499999998E-4</v>
      </c>
      <c r="AJ531" s="8">
        <v>2.8120666159999998E-4</v>
      </c>
    </row>
    <row r="532" spans="2:36" ht="15.75" customHeight="1" x14ac:dyDescent="0.45">
      <c r="B532" s="8" t="s">
        <v>1087</v>
      </c>
      <c r="C532" s="8">
        <v>0</v>
      </c>
      <c r="D532" s="8">
        <v>0</v>
      </c>
      <c r="E532" s="8">
        <v>0</v>
      </c>
      <c r="F532" s="8">
        <v>0</v>
      </c>
      <c r="G532" s="8">
        <v>0</v>
      </c>
      <c r="H532" s="8">
        <v>0</v>
      </c>
      <c r="I532" s="8">
        <v>0</v>
      </c>
      <c r="J532" s="8">
        <v>0</v>
      </c>
      <c r="K532" s="8">
        <v>0</v>
      </c>
      <c r="L532" s="8">
        <v>0</v>
      </c>
      <c r="M532" s="8">
        <v>0</v>
      </c>
      <c r="N532" s="8">
        <v>0</v>
      </c>
      <c r="O532" s="8">
        <v>0</v>
      </c>
      <c r="P532" s="8">
        <v>0</v>
      </c>
      <c r="Q532" s="8">
        <v>0</v>
      </c>
      <c r="R532" s="8">
        <v>0</v>
      </c>
      <c r="S532" s="8">
        <v>0</v>
      </c>
      <c r="T532" s="8">
        <v>0</v>
      </c>
      <c r="U532" s="8">
        <v>0</v>
      </c>
      <c r="V532" s="8">
        <v>0</v>
      </c>
      <c r="W532" s="8">
        <v>0</v>
      </c>
      <c r="X532" s="8">
        <v>0</v>
      </c>
      <c r="Y532" s="8">
        <v>0</v>
      </c>
      <c r="Z532" s="8">
        <v>0</v>
      </c>
      <c r="AA532" s="8">
        <v>0</v>
      </c>
      <c r="AB532" s="8">
        <v>0</v>
      </c>
      <c r="AC532" s="8">
        <v>0</v>
      </c>
      <c r="AD532" s="8">
        <v>0</v>
      </c>
      <c r="AE532" s="8">
        <v>0</v>
      </c>
      <c r="AF532" s="8">
        <v>0</v>
      </c>
      <c r="AG532" s="8">
        <v>0</v>
      </c>
      <c r="AH532" s="8">
        <v>0</v>
      </c>
      <c r="AI532" s="8">
        <v>0</v>
      </c>
      <c r="AJ532" s="8">
        <v>0</v>
      </c>
    </row>
    <row r="533" spans="2:36" ht="15.75" customHeight="1" x14ac:dyDescent="0.45">
      <c r="B533" s="8" t="s">
        <v>1089</v>
      </c>
      <c r="C533" s="8">
        <v>3.3101087109999998E-4</v>
      </c>
      <c r="D533" s="8">
        <v>3.9375463889999997E-4</v>
      </c>
      <c r="E533" s="8">
        <v>4.4876918399999998E-4</v>
      </c>
      <c r="F533" s="8">
        <v>4.9839553429999997E-4</v>
      </c>
      <c r="G533" s="8">
        <v>5.4174986980000004E-4</v>
      </c>
      <c r="H533" s="8">
        <v>5.8231475550000003E-4</v>
      </c>
      <c r="I533" s="8">
        <v>6.1797648189999995E-4</v>
      </c>
      <c r="J533" s="8">
        <v>6.467906449E-4</v>
      </c>
      <c r="K533" s="8">
        <v>6.7278836399999997E-4</v>
      </c>
      <c r="L533" s="8">
        <v>6.924893236E-4</v>
      </c>
      <c r="M533" s="8">
        <v>7.1180437410000002E-4</v>
      </c>
      <c r="N533" s="8">
        <v>7.2642218429999996E-4</v>
      </c>
      <c r="O533" s="8">
        <v>7.3822787190000005E-4</v>
      </c>
      <c r="P533" s="8">
        <v>7.4949678530000004E-4</v>
      </c>
      <c r="Q533" s="8">
        <v>7.7370744729999999E-4</v>
      </c>
      <c r="R533" s="8">
        <v>7.9437628769999996E-4</v>
      </c>
      <c r="S533" s="8">
        <v>8.1572095730000004E-4</v>
      </c>
      <c r="T533" s="8">
        <v>8.3503062089999999E-4</v>
      </c>
      <c r="U533" s="8">
        <v>8.5268147900000003E-4</v>
      </c>
      <c r="V533" s="8">
        <v>8.6366263290000005E-4</v>
      </c>
      <c r="W533" s="8">
        <v>8.7895624280000001E-4</v>
      </c>
      <c r="X533" s="8">
        <v>8.9708136249999995E-4</v>
      </c>
      <c r="Y533" s="8">
        <v>9.1616358889999995E-4</v>
      </c>
      <c r="Z533" s="8">
        <v>9.5830860629999995E-4</v>
      </c>
      <c r="AA533" s="8">
        <v>1.0128585690000001E-3</v>
      </c>
      <c r="AB533" s="8">
        <v>1.0704179E-3</v>
      </c>
      <c r="AC533" s="8">
        <v>1.1294398559999999E-3</v>
      </c>
      <c r="AD533" s="8">
        <v>1.1934986389999999E-3</v>
      </c>
      <c r="AE533" s="8">
        <v>1.26125227E-3</v>
      </c>
      <c r="AF533" s="8">
        <v>1.334371422E-3</v>
      </c>
      <c r="AG533" s="8">
        <v>1.410703673E-3</v>
      </c>
      <c r="AH533" s="8">
        <v>1.4934383199999999E-3</v>
      </c>
      <c r="AI533" s="8">
        <v>1.5769662749999999E-3</v>
      </c>
      <c r="AJ533" s="8">
        <v>1.6676005160000001E-3</v>
      </c>
    </row>
    <row r="534" spans="2:36" ht="15.75" customHeight="1" x14ac:dyDescent="0.35"/>
    <row r="535" spans="2:36" ht="15.75" customHeight="1" x14ac:dyDescent="0.45">
      <c r="B535" s="8" t="s">
        <v>1097</v>
      </c>
    </row>
    <row r="536" spans="2:36" ht="15.75" customHeight="1" x14ac:dyDescent="0.45">
      <c r="B536" s="8" t="s">
        <v>1099</v>
      </c>
      <c r="C536" s="8">
        <v>117.262935</v>
      </c>
      <c r="D536" s="8">
        <v>124.4984247</v>
      </c>
      <c r="E536" s="8">
        <v>132.2222367</v>
      </c>
      <c r="F536" s="8">
        <v>141.8453868</v>
      </c>
      <c r="G536" s="8">
        <v>147.3913603</v>
      </c>
      <c r="H536" s="8">
        <v>152.52063820000001</v>
      </c>
      <c r="I536" s="8">
        <v>157.6104607</v>
      </c>
      <c r="J536" s="8">
        <v>162.073072</v>
      </c>
      <c r="K536" s="8">
        <v>166.52621690000001</v>
      </c>
      <c r="L536" s="8">
        <v>170.1601919</v>
      </c>
      <c r="M536" s="8">
        <v>173.8658226</v>
      </c>
      <c r="N536" s="8">
        <v>178.6903399</v>
      </c>
      <c r="O536" s="8">
        <v>183.85758469999999</v>
      </c>
      <c r="P536" s="8">
        <v>189.52878949999999</v>
      </c>
      <c r="Q536" s="8">
        <v>195.27147650000001</v>
      </c>
      <c r="R536" s="8">
        <v>201.07815930000001</v>
      </c>
      <c r="S536" s="8">
        <v>207.16889230000001</v>
      </c>
      <c r="T536" s="8">
        <v>213.6713493</v>
      </c>
      <c r="U536" s="8">
        <v>219.9291537</v>
      </c>
      <c r="V536" s="8">
        <v>226.43085909999999</v>
      </c>
      <c r="W536" s="8">
        <v>233.29669609999999</v>
      </c>
      <c r="X536" s="8">
        <v>240.3804197</v>
      </c>
      <c r="Y536" s="8">
        <v>247.5364782</v>
      </c>
      <c r="Z536" s="8">
        <v>255.11868419999999</v>
      </c>
      <c r="AA536" s="8">
        <v>262.86799050000002</v>
      </c>
      <c r="AB536" s="8">
        <v>269.60882759999998</v>
      </c>
      <c r="AC536" s="8">
        <v>279.05746329999999</v>
      </c>
      <c r="AD536" s="8">
        <v>286.46126720000001</v>
      </c>
      <c r="AE536" s="8">
        <v>296.3880795</v>
      </c>
      <c r="AF536" s="8">
        <v>303.81997919999998</v>
      </c>
      <c r="AG536" s="8">
        <v>312.57957570000002</v>
      </c>
      <c r="AH536" s="8">
        <v>321.11975369999999</v>
      </c>
      <c r="AI536" s="8">
        <v>330.22673140000001</v>
      </c>
      <c r="AJ536" s="8">
        <v>339.93739160000001</v>
      </c>
    </row>
    <row r="537" spans="2:36" ht="15.75" customHeight="1" x14ac:dyDescent="0.45">
      <c r="B537" s="8" t="s">
        <v>1101</v>
      </c>
      <c r="C537" s="8">
        <v>44.761529529999997</v>
      </c>
      <c r="D537" s="8">
        <v>47.861573589999999</v>
      </c>
      <c r="E537" s="8">
        <v>50.607378740000001</v>
      </c>
      <c r="F537" s="8">
        <v>53.732064389999998</v>
      </c>
      <c r="G537" s="8">
        <v>55.363535519999999</v>
      </c>
      <c r="H537" s="8">
        <v>57.36123396</v>
      </c>
      <c r="I537" s="8">
        <v>59.756991419999999</v>
      </c>
      <c r="J537" s="8">
        <v>62.140905029999999</v>
      </c>
      <c r="K537" s="8">
        <v>64.508216270000005</v>
      </c>
      <c r="L537" s="8">
        <v>66.599794779999996</v>
      </c>
      <c r="M537" s="8">
        <v>68.588095429999996</v>
      </c>
      <c r="N537" s="8">
        <v>70.905249170000005</v>
      </c>
      <c r="O537" s="8">
        <v>73.368178400000005</v>
      </c>
      <c r="P537" s="8">
        <v>76.185931890000006</v>
      </c>
      <c r="Q537" s="8">
        <v>79.076966999999996</v>
      </c>
      <c r="R537" s="8">
        <v>82.007067289999995</v>
      </c>
      <c r="S537" s="8">
        <v>85.145472010000006</v>
      </c>
      <c r="T537" s="8">
        <v>88.318613409999998</v>
      </c>
      <c r="U537" s="8">
        <v>91.516504800000007</v>
      </c>
      <c r="V537" s="8">
        <v>94.899316380000002</v>
      </c>
      <c r="W537" s="8">
        <v>98.399179110000006</v>
      </c>
      <c r="X537" s="8">
        <v>101.9819705</v>
      </c>
      <c r="Y537" s="8">
        <v>105.5890493</v>
      </c>
      <c r="Z537" s="8">
        <v>109.39402680000001</v>
      </c>
      <c r="AA537" s="8">
        <v>113.1972988</v>
      </c>
      <c r="AB537" s="8">
        <v>116.5484738</v>
      </c>
      <c r="AC537" s="8">
        <v>120.95292809999999</v>
      </c>
      <c r="AD537" s="8">
        <v>124.5900827</v>
      </c>
      <c r="AE537" s="8">
        <v>129.17805530000001</v>
      </c>
      <c r="AF537" s="8">
        <v>132.82021040000001</v>
      </c>
      <c r="AG537" s="8">
        <v>136.95966300000001</v>
      </c>
      <c r="AH537" s="8">
        <v>141.2047058</v>
      </c>
      <c r="AI537" s="8">
        <v>145.3698838</v>
      </c>
      <c r="AJ537" s="8">
        <v>149.67061219999999</v>
      </c>
    </row>
    <row r="538" spans="2:36" ht="15.75" customHeight="1" x14ac:dyDescent="0.45">
      <c r="B538" s="8" t="s">
        <v>1103</v>
      </c>
      <c r="C538" s="8">
        <v>72.501401880000003</v>
      </c>
      <c r="D538" s="8">
        <v>76.636851070000006</v>
      </c>
      <c r="E538" s="8">
        <v>81.614861559999994</v>
      </c>
      <c r="F538" s="8">
        <v>88.113315119999996</v>
      </c>
      <c r="G538" s="8">
        <v>92.027821119999999</v>
      </c>
      <c r="H538" s="8">
        <v>95.159397049999995</v>
      </c>
      <c r="I538" s="8">
        <v>97.853465720000003</v>
      </c>
      <c r="J538" s="8">
        <v>99.932174239999995</v>
      </c>
      <c r="K538" s="8">
        <v>102.01799339999999</v>
      </c>
      <c r="L538" s="8">
        <v>103.5604044</v>
      </c>
      <c r="M538" s="8">
        <v>105.2777344</v>
      </c>
      <c r="N538" s="8">
        <v>107.785098</v>
      </c>
      <c r="O538" s="8">
        <v>110.4894063</v>
      </c>
      <c r="P538" s="8">
        <v>113.3428648</v>
      </c>
      <c r="Q538" s="8">
        <v>116.19451669999999</v>
      </c>
      <c r="R538" s="8">
        <v>119.07109199999999</v>
      </c>
      <c r="S538" s="8">
        <v>122.02342760000001</v>
      </c>
      <c r="T538" s="8">
        <v>125.35272860000001</v>
      </c>
      <c r="U538" s="8">
        <v>128.41264889999999</v>
      </c>
      <c r="V538" s="8">
        <v>131.53153549999999</v>
      </c>
      <c r="W538" s="8">
        <v>134.89751699999999</v>
      </c>
      <c r="X538" s="8">
        <v>138.39845650000001</v>
      </c>
      <c r="Y538" s="8">
        <v>141.94742170000001</v>
      </c>
      <c r="Z538" s="8">
        <v>145.72465020000001</v>
      </c>
      <c r="AA538" s="8">
        <v>149.67068449999999</v>
      </c>
      <c r="AB538" s="8">
        <v>153.0603538</v>
      </c>
      <c r="AC538" s="8">
        <v>158.10452079999999</v>
      </c>
      <c r="AD538" s="8">
        <v>161.8711845</v>
      </c>
      <c r="AE538" s="8">
        <v>167.21003870000001</v>
      </c>
      <c r="AF538" s="8">
        <v>170.99975430000001</v>
      </c>
      <c r="AG538" s="8">
        <v>175.61991269999999</v>
      </c>
      <c r="AH538" s="8">
        <v>179.91504800000001</v>
      </c>
      <c r="AI538" s="8">
        <v>184.8568621</v>
      </c>
      <c r="AJ538" s="8">
        <v>190.26679379999999</v>
      </c>
    </row>
    <row r="539" spans="2:36" ht="15.75" customHeight="1" x14ac:dyDescent="0.45">
      <c r="B539" s="8" t="s">
        <v>615</v>
      </c>
    </row>
    <row r="540" spans="2:36" ht="15.75" customHeight="1" x14ac:dyDescent="0.45">
      <c r="B540" s="8" t="s">
        <v>1083</v>
      </c>
      <c r="C540" s="8">
        <v>8.4434508420000007</v>
      </c>
      <c r="D540" s="8">
        <v>8.4305076729999993</v>
      </c>
      <c r="E540" s="8">
        <v>11.06902985</v>
      </c>
      <c r="F540" s="8">
        <v>14.624731710000001</v>
      </c>
      <c r="G540" s="8">
        <v>11.58815686</v>
      </c>
      <c r="H540" s="8">
        <v>9.3223530080000003</v>
      </c>
      <c r="I540" s="8">
        <v>8.7672256070000003</v>
      </c>
      <c r="J540" s="8">
        <v>8.4427814950000002</v>
      </c>
      <c r="K540" s="8">
        <v>8.2294060429999991</v>
      </c>
      <c r="L540" s="8">
        <v>8.3365237360000002</v>
      </c>
      <c r="M540" s="8">
        <v>8.3063504550000005</v>
      </c>
      <c r="N540" s="8">
        <v>8.3383158539999993</v>
      </c>
      <c r="O540" s="8">
        <v>8.2967322669999994</v>
      </c>
      <c r="P540" s="8">
        <v>8.5258718610000006</v>
      </c>
      <c r="Q540" s="8">
        <v>8.4948151450000005</v>
      </c>
      <c r="R540" s="8">
        <v>8.4750684560000007</v>
      </c>
      <c r="S540" s="8">
        <v>8.4800320259999999</v>
      </c>
      <c r="T540" s="8">
        <v>8.4969469100000001</v>
      </c>
      <c r="U540" s="8">
        <v>8.9166052330000003</v>
      </c>
      <c r="V540" s="8">
        <v>8.8841466580000006</v>
      </c>
      <c r="W540" s="8">
        <v>8.9940202659999997</v>
      </c>
      <c r="X540" s="8">
        <v>8.9850858979999995</v>
      </c>
      <c r="Y540" s="8">
        <v>8.9648261429999998</v>
      </c>
      <c r="Z540" s="8">
        <v>8.9764739799999997</v>
      </c>
      <c r="AA540" s="8">
        <v>8.9872745520000006</v>
      </c>
      <c r="AB540" s="8">
        <v>8.9816163570000001</v>
      </c>
      <c r="AC540" s="8">
        <v>8.8313894659999992</v>
      </c>
      <c r="AD540" s="8">
        <v>9.106639843</v>
      </c>
      <c r="AE540" s="8">
        <v>9.1503027750000001</v>
      </c>
      <c r="AF540" s="8">
        <v>9.3249707260000001</v>
      </c>
      <c r="AG540" s="8">
        <v>9.4048336389999996</v>
      </c>
      <c r="AH540" s="8">
        <v>9.5071522129999995</v>
      </c>
      <c r="AI540" s="8">
        <v>9.5880538959999999</v>
      </c>
      <c r="AJ540" s="8">
        <v>9.6716031020000006</v>
      </c>
    </row>
    <row r="541" spans="2:36" ht="15.75" customHeight="1" x14ac:dyDescent="0.45">
      <c r="B541" s="8" t="s">
        <v>1085</v>
      </c>
      <c r="C541" s="8">
        <v>19.975741419999999</v>
      </c>
      <c r="D541" s="8">
        <v>18.524753570000001</v>
      </c>
      <c r="E541" s="8">
        <v>19.299227160000001</v>
      </c>
      <c r="F541" s="8">
        <v>10.35445932</v>
      </c>
      <c r="G541" s="8">
        <v>12.499826580000001</v>
      </c>
      <c r="H541" s="8">
        <v>16.713304999999998</v>
      </c>
      <c r="I541" s="8">
        <v>17.518710599999999</v>
      </c>
      <c r="J541" s="8">
        <v>17.926118630000001</v>
      </c>
      <c r="K541" s="8">
        <v>18.29452646</v>
      </c>
      <c r="L541" s="8">
        <v>17.970482499999999</v>
      </c>
      <c r="M541" s="8">
        <v>17.6979817</v>
      </c>
      <c r="N541" s="8">
        <v>17.540082300000002</v>
      </c>
      <c r="O541" s="8">
        <v>17.642482149999999</v>
      </c>
      <c r="P541" s="8">
        <v>17.04717308</v>
      </c>
      <c r="Q541" s="8">
        <v>16.958051510000001</v>
      </c>
      <c r="R541" s="8">
        <v>16.908734020000001</v>
      </c>
      <c r="S541" s="8">
        <v>16.872763460000002</v>
      </c>
      <c r="T541" s="8">
        <v>16.771180180000002</v>
      </c>
      <c r="U541" s="8">
        <v>15.69000028</v>
      </c>
      <c r="V541" s="8">
        <v>15.61500788</v>
      </c>
      <c r="W541" s="8">
        <v>15.35402936</v>
      </c>
      <c r="X541" s="8">
        <v>15.273451039999999</v>
      </c>
      <c r="Y541" s="8">
        <v>15.20038443</v>
      </c>
      <c r="Z541" s="8">
        <v>15.141175110000001</v>
      </c>
      <c r="AA541" s="8">
        <v>15.056122820000001</v>
      </c>
      <c r="AB541" s="8">
        <v>14.90315354</v>
      </c>
      <c r="AC541" s="8">
        <v>15.36992356</v>
      </c>
      <c r="AD541" s="8">
        <v>14.86185452</v>
      </c>
      <c r="AE541" s="8">
        <v>14.85489744</v>
      </c>
      <c r="AF541" s="8">
        <v>14.59182691</v>
      </c>
      <c r="AG541" s="8">
        <v>14.563514380000001</v>
      </c>
      <c r="AH541" s="8">
        <v>14.56209894</v>
      </c>
      <c r="AI541" s="8">
        <v>14.610967499999999</v>
      </c>
      <c r="AJ541" s="8">
        <v>14.5841219</v>
      </c>
    </row>
    <row r="542" spans="2:36" ht="15.75" customHeight="1" x14ac:dyDescent="0.45">
      <c r="B542" s="8" t="s">
        <v>1087</v>
      </c>
      <c r="C542" s="8">
        <v>0</v>
      </c>
      <c r="D542" s="8">
        <v>0</v>
      </c>
      <c r="E542" s="8">
        <v>0</v>
      </c>
      <c r="F542" s="8">
        <v>0</v>
      </c>
      <c r="G542" s="8">
        <v>0</v>
      </c>
      <c r="H542" s="8">
        <v>0</v>
      </c>
      <c r="I542" s="8">
        <v>0</v>
      </c>
      <c r="J542" s="8">
        <v>0</v>
      </c>
      <c r="K542" s="8">
        <v>0</v>
      </c>
      <c r="L542" s="8">
        <v>0</v>
      </c>
      <c r="M542" s="8">
        <v>0</v>
      </c>
      <c r="N542" s="8">
        <v>0</v>
      </c>
      <c r="O542" s="8">
        <v>0</v>
      </c>
      <c r="P542" s="8">
        <v>0</v>
      </c>
      <c r="Q542" s="8">
        <v>0</v>
      </c>
      <c r="R542" s="8">
        <v>0</v>
      </c>
      <c r="S542" s="8">
        <v>0</v>
      </c>
      <c r="T542" s="8">
        <v>0</v>
      </c>
      <c r="U542" s="8">
        <v>0</v>
      </c>
      <c r="V542" s="8">
        <v>0</v>
      </c>
      <c r="W542" s="8">
        <v>0</v>
      </c>
      <c r="X542" s="8">
        <v>0</v>
      </c>
      <c r="Y542" s="8">
        <v>0</v>
      </c>
      <c r="Z542" s="8">
        <v>0</v>
      </c>
      <c r="AA542" s="8">
        <v>0</v>
      </c>
      <c r="AB542" s="8">
        <v>0</v>
      </c>
      <c r="AC542" s="8">
        <v>0</v>
      </c>
      <c r="AD542" s="8">
        <v>0</v>
      </c>
      <c r="AE542" s="8">
        <v>0</v>
      </c>
      <c r="AF542" s="8">
        <v>0</v>
      </c>
      <c r="AG542" s="8">
        <v>0</v>
      </c>
      <c r="AH542" s="8">
        <v>0</v>
      </c>
      <c r="AI542" s="8">
        <v>0</v>
      </c>
      <c r="AJ542" s="8">
        <v>0</v>
      </c>
    </row>
    <row r="543" spans="2:36" ht="15.75" customHeight="1" x14ac:dyDescent="0.45">
      <c r="B543" s="8" t="s">
        <v>1089</v>
      </c>
      <c r="C543" s="8">
        <v>0</v>
      </c>
      <c r="D543" s="8">
        <v>0.20602408790000001</v>
      </c>
      <c r="E543" s="8">
        <v>0.41271545100000001</v>
      </c>
      <c r="F543" s="8">
        <v>0.51684804620000002</v>
      </c>
      <c r="G543" s="8">
        <v>1.504105875</v>
      </c>
      <c r="H543" s="8">
        <v>1.2377345449999999</v>
      </c>
      <c r="I543" s="8">
        <v>1.324012583</v>
      </c>
      <c r="J543" s="8">
        <v>1.4176142220000001</v>
      </c>
      <c r="K543" s="8">
        <v>1.42259863</v>
      </c>
      <c r="L543" s="8">
        <v>1.5235453290000001</v>
      </c>
      <c r="M543" s="8">
        <v>1.7303314380000001</v>
      </c>
      <c r="N543" s="8">
        <v>1.8080087460000001</v>
      </c>
      <c r="O543" s="8">
        <v>1.802108848</v>
      </c>
      <c r="P543" s="8">
        <v>1.948851576</v>
      </c>
      <c r="Q543" s="8">
        <v>2.0489852850000001</v>
      </c>
      <c r="R543" s="8">
        <v>2.11341651</v>
      </c>
      <c r="S543" s="8">
        <v>2.1451676129999999</v>
      </c>
      <c r="T543" s="8">
        <v>2.205217239</v>
      </c>
      <c r="U543" s="8">
        <v>2.4546592409999999</v>
      </c>
      <c r="V543" s="8">
        <v>2.547294124</v>
      </c>
      <c r="W543" s="8">
        <v>2.6106407310000002</v>
      </c>
      <c r="X543" s="8">
        <v>2.6835576049999998</v>
      </c>
      <c r="Y543" s="8">
        <v>2.7630515400000002</v>
      </c>
      <c r="Z543" s="8">
        <v>2.8027867710000001</v>
      </c>
      <c r="AA543" s="8">
        <v>2.8589531529999999</v>
      </c>
      <c r="AB543" s="8">
        <v>2.9707909670000001</v>
      </c>
      <c r="AC543" s="8">
        <v>2.856451522</v>
      </c>
      <c r="AD543" s="8">
        <v>2.9028252019999998</v>
      </c>
      <c r="AE543" s="8">
        <v>2.8812229340000002</v>
      </c>
      <c r="AF543" s="8">
        <v>2.8792359369999998</v>
      </c>
      <c r="AG543" s="8">
        <v>2.8315434829999999</v>
      </c>
      <c r="AH543" s="8">
        <v>2.7443294119999999</v>
      </c>
      <c r="AI543" s="8">
        <v>2.6486678449999999</v>
      </c>
      <c r="AJ543" s="8">
        <v>2.5966045960000002</v>
      </c>
    </row>
    <row r="544" spans="2:36"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I1000"/>
  <sheetViews>
    <sheetView workbookViewId="0">
      <selection sqref="A1:AG1"/>
    </sheetView>
  </sheetViews>
  <sheetFormatPr defaultColWidth="12.625" defaultRowHeight="15" customHeight="1" x14ac:dyDescent="0.35"/>
  <cols>
    <col min="1" max="1" width="33" customWidth="1"/>
    <col min="2" max="33" width="7.625" customWidth="1"/>
    <col min="34" max="35" width="8" customWidth="1"/>
  </cols>
  <sheetData>
    <row r="1" spans="1:35" ht="16.5" customHeight="1" x14ac:dyDescent="0.4">
      <c r="A1" s="296" t="s">
        <v>1119</v>
      </c>
      <c r="B1" s="297"/>
      <c r="C1" s="297"/>
      <c r="D1" s="297"/>
      <c r="E1" s="297"/>
      <c r="F1" s="297"/>
      <c r="G1" s="297"/>
      <c r="H1" s="297"/>
      <c r="I1" s="297"/>
      <c r="J1" s="297"/>
      <c r="K1" s="297"/>
      <c r="L1" s="297"/>
      <c r="M1" s="297"/>
      <c r="N1" s="297"/>
      <c r="O1" s="297"/>
      <c r="P1" s="297"/>
      <c r="Q1" s="297"/>
      <c r="R1" s="297"/>
      <c r="S1" s="297"/>
      <c r="T1" s="297"/>
      <c r="U1" s="297"/>
      <c r="V1" s="297"/>
      <c r="W1" s="297"/>
      <c r="X1" s="297"/>
      <c r="Y1" s="297"/>
      <c r="Z1" s="297"/>
      <c r="AA1" s="297"/>
      <c r="AB1" s="297"/>
      <c r="AC1" s="297"/>
      <c r="AD1" s="297"/>
      <c r="AE1" s="297"/>
      <c r="AF1" s="297"/>
      <c r="AG1" s="297"/>
      <c r="AH1" s="126"/>
      <c r="AI1" s="126"/>
    </row>
    <row r="2" spans="1:35" ht="16.5" customHeight="1" x14ac:dyDescent="0.35">
      <c r="A2" s="127"/>
      <c r="B2" s="127">
        <v>1960</v>
      </c>
      <c r="C2" s="127">
        <v>1965</v>
      </c>
      <c r="D2" s="127">
        <v>1970</v>
      </c>
      <c r="E2" s="127">
        <v>1975</v>
      </c>
      <c r="F2" s="127">
        <v>1980</v>
      </c>
      <c r="G2" s="127">
        <v>1985</v>
      </c>
      <c r="H2" s="127">
        <v>1990</v>
      </c>
      <c r="I2" s="127">
        <v>1991</v>
      </c>
      <c r="J2" s="127">
        <v>1992</v>
      </c>
      <c r="K2" s="127">
        <v>1993</v>
      </c>
      <c r="L2" s="127">
        <v>1994</v>
      </c>
      <c r="M2" s="127">
        <v>1995</v>
      </c>
      <c r="N2" s="127">
        <v>1996</v>
      </c>
      <c r="O2" s="127">
        <v>1997</v>
      </c>
      <c r="P2" s="127">
        <v>1998</v>
      </c>
      <c r="Q2" s="127">
        <v>1999</v>
      </c>
      <c r="R2" s="127">
        <v>2000</v>
      </c>
      <c r="S2" s="127">
        <v>2001</v>
      </c>
      <c r="T2" s="127">
        <v>2002</v>
      </c>
      <c r="U2" s="127">
        <v>2003</v>
      </c>
      <c r="V2" s="128">
        <v>2004</v>
      </c>
      <c r="W2" s="127">
        <v>2005</v>
      </c>
      <c r="X2" s="127">
        <v>2006</v>
      </c>
      <c r="Y2" s="127">
        <v>2007</v>
      </c>
      <c r="Z2" s="127">
        <v>2008</v>
      </c>
      <c r="AA2" s="127">
        <v>2009</v>
      </c>
      <c r="AB2" s="127">
        <v>2010</v>
      </c>
      <c r="AC2" s="127">
        <v>2011</v>
      </c>
      <c r="AD2" s="127">
        <v>2012</v>
      </c>
      <c r="AE2" s="127">
        <v>2013</v>
      </c>
      <c r="AF2" s="127">
        <v>2014</v>
      </c>
      <c r="AG2" s="127">
        <v>2015</v>
      </c>
      <c r="AH2" s="127">
        <v>2016</v>
      </c>
      <c r="AI2" s="127">
        <v>2017</v>
      </c>
    </row>
    <row r="3" spans="1:35" ht="16.5" customHeight="1" x14ac:dyDescent="0.35">
      <c r="A3" s="129" t="s">
        <v>157</v>
      </c>
      <c r="B3" s="130"/>
      <c r="C3" s="130"/>
      <c r="D3" s="130"/>
      <c r="E3" s="131"/>
      <c r="F3" s="131"/>
      <c r="G3" s="131"/>
      <c r="H3" s="131"/>
      <c r="I3" s="131"/>
      <c r="J3" s="131"/>
      <c r="K3" s="131"/>
      <c r="L3" s="131"/>
      <c r="M3" s="131"/>
      <c r="N3" s="131"/>
      <c r="O3" s="131"/>
      <c r="P3" s="131"/>
      <c r="Q3" s="131"/>
      <c r="R3" s="131"/>
      <c r="S3" s="130"/>
      <c r="T3" s="131"/>
      <c r="U3" s="131"/>
      <c r="V3" s="131"/>
      <c r="W3" s="131"/>
      <c r="X3" s="131"/>
      <c r="Y3" s="131"/>
      <c r="Z3" s="131"/>
      <c r="AA3" s="130"/>
      <c r="AB3" s="130"/>
      <c r="AC3" s="130"/>
      <c r="AD3" s="130"/>
      <c r="AE3" s="132"/>
      <c r="AF3" s="132"/>
      <c r="AG3" s="132"/>
      <c r="AH3" s="133"/>
      <c r="AI3" s="133"/>
    </row>
    <row r="4" spans="1:35" ht="16.5" customHeight="1" x14ac:dyDescent="0.35">
      <c r="A4" s="134" t="s">
        <v>1120</v>
      </c>
      <c r="B4" s="135">
        <v>2848.0982156860136</v>
      </c>
      <c r="C4" s="135">
        <v>4874.5257284190411</v>
      </c>
      <c r="D4" s="135">
        <v>10023.29228647765</v>
      </c>
      <c r="E4" s="135">
        <v>11156.587701215783</v>
      </c>
      <c r="F4" s="135">
        <v>17962.84912892443</v>
      </c>
      <c r="G4" s="135">
        <v>26219.833021546765</v>
      </c>
      <c r="H4" s="135">
        <v>33184.929151764693</v>
      </c>
      <c r="I4" s="135">
        <v>32746.809065345398</v>
      </c>
      <c r="J4" s="135">
        <v>34692.420359213145</v>
      </c>
      <c r="K4" s="135">
        <v>35765.687698294299</v>
      </c>
      <c r="L4" s="135">
        <v>38724.378535375181</v>
      </c>
      <c r="M4" s="135">
        <v>40664.968094054559</v>
      </c>
      <c r="N4" s="135">
        <v>44191.792662002321</v>
      </c>
      <c r="O4" s="135">
        <v>46276.446016345559</v>
      </c>
      <c r="P4" s="135">
        <v>47992.433447399861</v>
      </c>
      <c r="Q4" s="135">
        <v>51114.191845615176</v>
      </c>
      <c r="R4" s="135">
        <v>54558.418750377103</v>
      </c>
      <c r="S4" s="135">
        <v>52003.865636544426</v>
      </c>
      <c r="T4" s="135">
        <v>52214.573353840919</v>
      </c>
      <c r="U4" s="135">
        <v>55160.612100829938</v>
      </c>
      <c r="V4" s="135">
        <v>61529.488799270555</v>
      </c>
      <c r="W4" s="135">
        <v>65021.054219928861</v>
      </c>
      <c r="X4" s="135">
        <v>66233.446679084431</v>
      </c>
      <c r="Y4" s="135">
        <v>69107.29032399549</v>
      </c>
      <c r="Z4" s="135">
        <v>67054.966783856071</v>
      </c>
      <c r="AA4" s="135">
        <v>64110.275165594845</v>
      </c>
      <c r="AB4" s="135">
        <v>66327.659405390776</v>
      </c>
      <c r="AC4" s="135">
        <v>68350.213322927273</v>
      </c>
      <c r="AD4" s="135">
        <v>69691.461689591859</v>
      </c>
      <c r="AE4" s="135">
        <v>71583.175214562405</v>
      </c>
      <c r="AF4" s="135">
        <v>74605.40977790652</v>
      </c>
      <c r="AG4" s="135">
        <v>79687.240885754029</v>
      </c>
      <c r="AH4" s="135">
        <v>84178.417601658526</v>
      </c>
      <c r="AI4" s="135">
        <v>87336.930271127931</v>
      </c>
    </row>
    <row r="5" spans="1:35" ht="16.5" customHeight="1" x14ac:dyDescent="0.4">
      <c r="A5" s="136" t="s">
        <v>1121</v>
      </c>
      <c r="B5" s="137">
        <v>116499.02189824215</v>
      </c>
      <c r="C5" s="137">
        <v>142431.19472230197</v>
      </c>
      <c r="D5" s="137">
        <v>188742.21146393404</v>
      </c>
      <c r="E5" s="137">
        <v>224357.01865850863</v>
      </c>
      <c r="F5" s="137">
        <v>249858.98845754625</v>
      </c>
      <c r="G5" s="137">
        <v>286369.8219476568</v>
      </c>
      <c r="H5" s="137">
        <v>341681.68188793806</v>
      </c>
      <c r="I5" s="137">
        <v>348726.08103808947</v>
      </c>
      <c r="J5" s="137">
        <v>361600.44964610075</v>
      </c>
      <c r="K5" s="137">
        <v>372052.52999517159</v>
      </c>
      <c r="L5" s="137">
        <v>382598.97356413247</v>
      </c>
      <c r="M5" s="137">
        <v>389428.74471560545</v>
      </c>
      <c r="N5" s="137">
        <v>403472.41313692962</v>
      </c>
      <c r="O5" s="137">
        <v>419908.28148142662</v>
      </c>
      <c r="P5" s="137">
        <v>435649.71384771407</v>
      </c>
      <c r="Q5" s="137">
        <v>450894.13152298646</v>
      </c>
      <c r="R5" s="137">
        <v>481522.66270733892</v>
      </c>
      <c r="S5" s="137">
        <v>490535.13748138474</v>
      </c>
      <c r="T5" s="137">
        <v>506453.87875697424</v>
      </c>
      <c r="U5" s="137">
        <v>517209.31691385008</v>
      </c>
      <c r="V5" s="137">
        <v>536569.80555805273</v>
      </c>
      <c r="W5" s="137">
        <v>545902.25649152114</v>
      </c>
      <c r="X5" s="137">
        <v>557701.06088830915</v>
      </c>
      <c r="Y5" s="137">
        <v>566573.22445926699</v>
      </c>
      <c r="Z5" s="137">
        <v>563321.29300627275</v>
      </c>
      <c r="AA5" s="137">
        <v>492828.80759721505</v>
      </c>
      <c r="AB5" s="137">
        <v>498587.44535857963</v>
      </c>
      <c r="AC5" s="137">
        <v>502338.97332775826</v>
      </c>
      <c r="AD5" s="137">
        <v>513216.04385387339</v>
      </c>
      <c r="AE5" s="137">
        <v>522787.99150627927</v>
      </c>
      <c r="AF5" s="137">
        <v>536636.95852808713</v>
      </c>
      <c r="AG5" s="137">
        <v>555327.10925729841</v>
      </c>
      <c r="AH5" s="137">
        <v>575144.54298965784</v>
      </c>
      <c r="AI5" s="137">
        <v>588646.162730371</v>
      </c>
    </row>
    <row r="6" spans="1:35" ht="16.5" customHeight="1" x14ac:dyDescent="0.35">
      <c r="A6" s="138" t="s">
        <v>1122</v>
      </c>
      <c r="B6" s="135" t="s">
        <v>1123</v>
      </c>
      <c r="C6" s="135" t="s">
        <v>1123</v>
      </c>
      <c r="D6" s="135" t="s">
        <v>1123</v>
      </c>
      <c r="E6" s="135" t="s">
        <v>1123</v>
      </c>
      <c r="F6" s="135" t="s">
        <v>1123</v>
      </c>
      <c r="G6" s="135" t="s">
        <v>1123</v>
      </c>
      <c r="H6" s="135" t="s">
        <v>1123</v>
      </c>
      <c r="I6" s="135" t="s">
        <v>1123</v>
      </c>
      <c r="J6" s="135" t="s">
        <v>1123</v>
      </c>
      <c r="K6" s="135" t="s">
        <v>1123</v>
      </c>
      <c r="L6" s="135" t="s">
        <v>1123</v>
      </c>
      <c r="M6" s="135" t="s">
        <v>1123</v>
      </c>
      <c r="N6" s="135" t="s">
        <v>1123</v>
      </c>
      <c r="O6" s="135" t="s">
        <v>1123</v>
      </c>
      <c r="P6" s="135" t="s">
        <v>1123</v>
      </c>
      <c r="Q6" s="135" t="s">
        <v>1123</v>
      </c>
      <c r="R6" s="139" t="s">
        <v>1123</v>
      </c>
      <c r="S6" s="139" t="s">
        <v>1123</v>
      </c>
      <c r="T6" s="139" t="s">
        <v>1123</v>
      </c>
      <c r="U6" s="139" t="s">
        <v>1123</v>
      </c>
      <c r="V6" s="139" t="s">
        <v>1123</v>
      </c>
      <c r="W6" s="139" t="s">
        <v>1123</v>
      </c>
      <c r="X6" s="139" t="s">
        <v>1123</v>
      </c>
      <c r="Y6" s="135">
        <v>378199.08826001466</v>
      </c>
      <c r="Z6" s="135">
        <v>367768.83125039004</v>
      </c>
      <c r="AA6" s="135">
        <v>325419.76934755692</v>
      </c>
      <c r="AB6" s="135">
        <v>330588.81432073691</v>
      </c>
      <c r="AC6" s="135">
        <v>337596.2369562214</v>
      </c>
      <c r="AD6" s="140">
        <v>344082.18086272891</v>
      </c>
      <c r="AE6" s="140">
        <v>349869.24505959213</v>
      </c>
      <c r="AF6" s="140">
        <v>353392.20503192639</v>
      </c>
      <c r="AG6" s="140">
        <v>370460.64553371945</v>
      </c>
      <c r="AH6" s="140">
        <v>382348.43568099395</v>
      </c>
      <c r="AI6" s="140">
        <v>389815.82475567795</v>
      </c>
    </row>
    <row r="7" spans="1:35" ht="16.5" customHeight="1" x14ac:dyDescent="0.35">
      <c r="A7" s="141" t="s">
        <v>1124</v>
      </c>
      <c r="B7" s="135">
        <v>104831.05980397943</v>
      </c>
      <c r="C7" s="135">
        <v>127738.3817979195</v>
      </c>
      <c r="D7" s="135">
        <v>161835.38107483133</v>
      </c>
      <c r="E7" s="135">
        <v>182303.21982201037</v>
      </c>
      <c r="F7" s="135">
        <v>189452.2863406243</v>
      </c>
      <c r="G7" s="135">
        <v>199085.82802912054</v>
      </c>
      <c r="H7" s="135">
        <v>218889.01042427021</v>
      </c>
      <c r="I7" s="135">
        <v>213116.5065416001</v>
      </c>
      <c r="J7" s="135">
        <v>215942.72429035589</v>
      </c>
      <c r="K7" s="135">
        <v>218535.6614348696</v>
      </c>
      <c r="L7" s="135">
        <v>224298.70707482306</v>
      </c>
      <c r="M7" s="135">
        <v>230238.73242119112</v>
      </c>
      <c r="N7" s="135">
        <v>237613.59545797657</v>
      </c>
      <c r="O7" s="135">
        <v>245316.31027827406</v>
      </c>
      <c r="P7" s="135">
        <v>255524.75249450098</v>
      </c>
      <c r="Q7" s="135">
        <v>261350.29677802583</v>
      </c>
      <c r="R7" s="135">
        <v>328846.85383707983</v>
      </c>
      <c r="S7" s="135">
        <v>335548.53320820164</v>
      </c>
      <c r="T7" s="135">
        <v>347372.12876399053</v>
      </c>
      <c r="U7" s="135">
        <v>353519.53881992796</v>
      </c>
      <c r="V7" s="135">
        <v>362717.03863410879</v>
      </c>
      <c r="W7" s="135">
        <v>368933.73266341165</v>
      </c>
      <c r="X7" s="135">
        <v>364189.58208431822</v>
      </c>
      <c r="Y7" s="135" t="s">
        <v>1123</v>
      </c>
      <c r="Z7" s="135" t="s">
        <v>1123</v>
      </c>
      <c r="AA7" s="135" t="s">
        <v>1123</v>
      </c>
      <c r="AB7" s="135" t="s">
        <v>1123</v>
      </c>
      <c r="AC7" s="135" t="s">
        <v>1123</v>
      </c>
      <c r="AD7" s="135" t="s">
        <v>1123</v>
      </c>
      <c r="AE7" s="135" t="s">
        <v>1123</v>
      </c>
      <c r="AF7" s="135" t="s">
        <v>1123</v>
      </c>
      <c r="AG7" s="135" t="s">
        <v>1123</v>
      </c>
      <c r="AH7" s="135" t="s">
        <v>1123</v>
      </c>
      <c r="AI7" s="135" t="s">
        <v>1123</v>
      </c>
    </row>
    <row r="8" spans="1:35" ht="16.5" customHeight="1" x14ac:dyDescent="0.35">
      <c r="A8" s="138" t="s">
        <v>1125</v>
      </c>
      <c r="B8" s="135" t="s">
        <v>1126</v>
      </c>
      <c r="C8" s="135" t="s">
        <v>1126</v>
      </c>
      <c r="D8" s="135">
        <v>302.89305640607199</v>
      </c>
      <c r="E8" s="135">
        <v>577.64874485478117</v>
      </c>
      <c r="F8" s="135">
        <v>1154.1398455344597</v>
      </c>
      <c r="G8" s="135">
        <v>1122.6860614306702</v>
      </c>
      <c r="H8" s="135">
        <v>1192.0258585709917</v>
      </c>
      <c r="I8" s="135">
        <v>1128.996573245385</v>
      </c>
      <c r="J8" s="135">
        <v>1168.2009832202825</v>
      </c>
      <c r="K8" s="135">
        <v>1203.0277668865594</v>
      </c>
      <c r="L8" s="135">
        <v>1235.2798590491966</v>
      </c>
      <c r="M8" s="135">
        <v>1085.0045582939501</v>
      </c>
      <c r="N8" s="135">
        <v>1109.4412116538501</v>
      </c>
      <c r="O8" s="135">
        <v>1138.6515497384044</v>
      </c>
      <c r="P8" s="135">
        <v>1173.0690922683323</v>
      </c>
      <c r="Q8" s="135">
        <v>1219.5585962754681</v>
      </c>
      <c r="R8" s="135">
        <v>1636.2298324219278</v>
      </c>
      <c r="S8" s="135">
        <v>1509.6434460929916</v>
      </c>
      <c r="T8" s="135">
        <v>1532.0162394311383</v>
      </c>
      <c r="U8" s="135">
        <v>1577.2425131658863</v>
      </c>
      <c r="V8" s="135">
        <v>2096.456335025684</v>
      </c>
      <c r="W8" s="135">
        <v>1948.2781440239335</v>
      </c>
      <c r="X8" s="135">
        <v>2738.2717657377257</v>
      </c>
      <c r="Y8" s="135">
        <v>3090.7894476531355</v>
      </c>
      <c r="Z8" s="135">
        <v>3038.3800430955957</v>
      </c>
      <c r="AA8" s="135">
        <v>2606.0511207504264</v>
      </c>
      <c r="AB8" s="135">
        <v>2342.2198818882712</v>
      </c>
      <c r="AC8" s="135">
        <v>2366.1986454197036</v>
      </c>
      <c r="AD8" s="140">
        <v>2765.3236231428691</v>
      </c>
      <c r="AE8" s="140">
        <v>2662.9496664052685</v>
      </c>
      <c r="AF8" s="140">
        <v>2640.4019341509138</v>
      </c>
      <c r="AG8" s="140">
        <v>2621.622407370166</v>
      </c>
      <c r="AH8" s="140">
        <v>2765.0280524847585</v>
      </c>
      <c r="AI8" s="140">
        <v>2676.0378744151581</v>
      </c>
    </row>
    <row r="9" spans="1:35" ht="16.5" customHeight="1" x14ac:dyDescent="0.35">
      <c r="A9" s="138" t="s">
        <v>1127</v>
      </c>
      <c r="B9" s="135" t="s">
        <v>1123</v>
      </c>
      <c r="C9" s="135" t="s">
        <v>1123</v>
      </c>
      <c r="D9" s="135" t="s">
        <v>1123</v>
      </c>
      <c r="E9" s="135" t="s">
        <v>1123</v>
      </c>
      <c r="F9" s="135" t="s">
        <v>1123</v>
      </c>
      <c r="G9" s="135" t="s">
        <v>1123</v>
      </c>
      <c r="H9" s="135" t="s">
        <v>1123</v>
      </c>
      <c r="I9" s="135" t="s">
        <v>1123</v>
      </c>
      <c r="J9" s="135" t="s">
        <v>1123</v>
      </c>
      <c r="K9" s="135" t="s">
        <v>1123</v>
      </c>
      <c r="L9" s="135" t="s">
        <v>1123</v>
      </c>
      <c r="M9" s="135" t="s">
        <v>1123</v>
      </c>
      <c r="N9" s="135" t="s">
        <v>1123</v>
      </c>
      <c r="O9" s="135" t="s">
        <v>1123</v>
      </c>
      <c r="P9" s="135" t="s">
        <v>1123</v>
      </c>
      <c r="Q9" s="135" t="s">
        <v>1123</v>
      </c>
      <c r="R9" s="139" t="s">
        <v>1123</v>
      </c>
      <c r="S9" s="139" t="s">
        <v>1123</v>
      </c>
      <c r="T9" s="139" t="s">
        <v>1123</v>
      </c>
      <c r="U9" s="139" t="s">
        <v>1123</v>
      </c>
      <c r="V9" s="139" t="s">
        <v>1123</v>
      </c>
      <c r="W9" s="139" t="s">
        <v>1123</v>
      </c>
      <c r="X9" s="139" t="s">
        <v>1123</v>
      </c>
      <c r="Y9" s="135">
        <v>115679.33256502308</v>
      </c>
      <c r="Z9" s="135">
        <v>120669.21167975878</v>
      </c>
      <c r="AA9" s="135">
        <v>95861.268874281144</v>
      </c>
      <c r="AB9" s="135">
        <v>97714.298499645738</v>
      </c>
      <c r="AC9" s="135">
        <v>95843.453819100861</v>
      </c>
      <c r="AD9" s="140">
        <v>96429.286241483147</v>
      </c>
      <c r="AE9" s="140">
        <v>97839.516603302618</v>
      </c>
      <c r="AF9" s="140">
        <v>104705.62357033235</v>
      </c>
      <c r="AG9" s="140">
        <v>104790.78375682009</v>
      </c>
      <c r="AH9" s="140">
        <v>110364.32058694886</v>
      </c>
      <c r="AI9" s="140">
        <v>113534.82162760048</v>
      </c>
    </row>
    <row r="10" spans="1:35" ht="16.5" customHeight="1" x14ac:dyDescent="0.35">
      <c r="A10" s="141" t="s">
        <v>1128</v>
      </c>
      <c r="B10" s="135" t="s">
        <v>1126</v>
      </c>
      <c r="C10" s="135" t="s">
        <v>1126</v>
      </c>
      <c r="D10" s="135">
        <v>20853.405900196252</v>
      </c>
      <c r="E10" s="135">
        <v>33889.006233391759</v>
      </c>
      <c r="F10" s="135">
        <v>49036.960424113793</v>
      </c>
      <c r="G10" s="135">
        <v>65400.455019970475</v>
      </c>
      <c r="H10" s="135">
        <v>95921.814247406888</v>
      </c>
      <c r="I10" s="135">
        <v>108188.20817253077</v>
      </c>
      <c r="J10" s="135">
        <v>117511.18122412248</v>
      </c>
      <c r="K10" s="135">
        <v>123705.29941082525</v>
      </c>
      <c r="L10" s="135">
        <v>126548.0906256879</v>
      </c>
      <c r="M10" s="135">
        <v>126466.00499978772</v>
      </c>
      <c r="N10" s="135">
        <v>132000.22137545657</v>
      </c>
      <c r="O10" s="135">
        <v>138896.69808300081</v>
      </c>
      <c r="P10" s="135">
        <v>143178.21119394325</v>
      </c>
      <c r="Q10" s="135">
        <v>150074.74093705055</v>
      </c>
      <c r="R10" s="135">
        <v>90129.883885621559</v>
      </c>
      <c r="S10" s="135">
        <v>94935.012532450535</v>
      </c>
      <c r="T10" s="135">
        <v>97263.431503626576</v>
      </c>
      <c r="U10" s="135">
        <v>99930.428639721344</v>
      </c>
      <c r="V10" s="135">
        <v>108825.03225221025</v>
      </c>
      <c r="W10" s="135">
        <v>112231.71416703888</v>
      </c>
      <c r="X10" s="135">
        <v>123436.8656642588</v>
      </c>
      <c r="Y10" s="135" t="s">
        <v>1123</v>
      </c>
      <c r="Z10" s="135" t="s">
        <v>1123</v>
      </c>
      <c r="AA10" s="135" t="s">
        <v>1123</v>
      </c>
      <c r="AB10" s="135" t="s">
        <v>1123</v>
      </c>
      <c r="AC10" s="135" t="s">
        <v>1123</v>
      </c>
      <c r="AD10" s="135" t="s">
        <v>1123</v>
      </c>
      <c r="AE10" s="135" t="s">
        <v>1123</v>
      </c>
      <c r="AF10" s="135" t="s">
        <v>1123</v>
      </c>
      <c r="AG10" s="135" t="s">
        <v>1123</v>
      </c>
      <c r="AH10" s="135" t="s">
        <v>1123</v>
      </c>
      <c r="AI10" s="135" t="s">
        <v>1123</v>
      </c>
    </row>
    <row r="11" spans="1:35" ht="16.5" customHeight="1" x14ac:dyDescent="0.35">
      <c r="A11" s="134" t="s">
        <v>1129</v>
      </c>
      <c r="B11" s="135">
        <v>9025.4647176459803</v>
      </c>
      <c r="C11" s="135">
        <v>11792.879486017951</v>
      </c>
      <c r="D11" s="135">
        <v>2503.0963871018726</v>
      </c>
      <c r="E11" s="135">
        <v>3228.3773359891079</v>
      </c>
      <c r="F11" s="135">
        <v>3748.8594003641551</v>
      </c>
      <c r="G11" s="135">
        <v>4318.9957092339218</v>
      </c>
      <c r="H11" s="135">
        <v>4979.6630783719438</v>
      </c>
      <c r="I11" s="135">
        <v>5123.684002362249</v>
      </c>
      <c r="J11" s="135">
        <v>5268.3458705850908</v>
      </c>
      <c r="K11" s="135">
        <v>5605.5722571966307</v>
      </c>
      <c r="L11" s="135">
        <v>6109.9992640815954</v>
      </c>
      <c r="M11" s="135">
        <v>6313.0009119255956</v>
      </c>
      <c r="N11" s="135">
        <v>6514.3069385158988</v>
      </c>
      <c r="O11" s="135">
        <v>6868.7724877492183</v>
      </c>
      <c r="P11" s="135">
        <v>7054.4896759954236</v>
      </c>
      <c r="Q11" s="135">
        <v>7364.7008720624035</v>
      </c>
      <c r="R11" s="135">
        <v>10633.007239264687</v>
      </c>
      <c r="S11" s="135">
        <v>11060.171873344319</v>
      </c>
      <c r="T11" s="135">
        <v>11588.876208291496</v>
      </c>
      <c r="U11" s="135">
        <v>12297.953089271508</v>
      </c>
      <c r="V11" s="135">
        <v>12261.717745180455</v>
      </c>
      <c r="W11" s="135">
        <v>12222.404649809418</v>
      </c>
      <c r="X11" s="135">
        <v>13879.657922941546</v>
      </c>
      <c r="Y11" s="135">
        <v>13646.996177822673</v>
      </c>
      <c r="Z11" s="135">
        <v>14583.189571202867</v>
      </c>
      <c r="AA11" s="135">
        <v>13967.611337259075</v>
      </c>
      <c r="AB11" s="135">
        <v>13007.007937442624</v>
      </c>
      <c r="AC11" s="135">
        <v>12325.915491067472</v>
      </c>
      <c r="AD11" s="140">
        <v>12678.301694104486</v>
      </c>
      <c r="AE11" s="140">
        <v>12938.072723927899</v>
      </c>
      <c r="AF11" s="140">
        <v>13416.948944892098</v>
      </c>
      <c r="AG11" s="140">
        <v>13605.547446753862</v>
      </c>
      <c r="AH11" s="140">
        <v>14230.439987853853</v>
      </c>
      <c r="AI11" s="140">
        <v>14532.596361418637</v>
      </c>
    </row>
    <row r="12" spans="1:35" ht="16.5" customHeight="1" x14ac:dyDescent="0.35">
      <c r="A12" s="134" t="s">
        <v>1130</v>
      </c>
      <c r="B12" s="135">
        <v>2642.4973766167477</v>
      </c>
      <c r="C12" s="135">
        <v>2899.9334383645009</v>
      </c>
      <c r="D12" s="135">
        <v>3247.4350453985148</v>
      </c>
      <c r="E12" s="135">
        <v>4358.8598117885649</v>
      </c>
      <c r="F12" s="135">
        <v>6466.8366086004426</v>
      </c>
      <c r="G12" s="135">
        <v>7419.5938040520159</v>
      </c>
      <c r="H12" s="135">
        <v>9051.5865682103922</v>
      </c>
      <c r="I12" s="135">
        <v>9361.0049606468965</v>
      </c>
      <c r="J12" s="135">
        <v>9731.0965880001932</v>
      </c>
      <c r="K12" s="135">
        <v>10181.50124838103</v>
      </c>
      <c r="L12" s="135">
        <v>10860.492784983624</v>
      </c>
      <c r="M12" s="135">
        <v>11623.351698950992</v>
      </c>
      <c r="N12" s="135">
        <v>12088.65933141781</v>
      </c>
      <c r="O12" s="135">
        <v>12792.656206385551</v>
      </c>
      <c r="P12" s="135">
        <v>13312.171834008564</v>
      </c>
      <c r="Q12" s="135">
        <v>13867.895998052874</v>
      </c>
      <c r="R12" s="135">
        <v>17061.529180627746</v>
      </c>
      <c r="S12" s="135">
        <v>18061.526831614152</v>
      </c>
      <c r="T12" s="135">
        <v>18165.304556875151</v>
      </c>
      <c r="U12" s="135">
        <v>18932.910596409678</v>
      </c>
      <c r="V12" s="135">
        <v>19065.307729430693</v>
      </c>
      <c r="W12" s="135">
        <v>19505.948708359447</v>
      </c>
      <c r="X12" s="135">
        <v>19957.790610891498</v>
      </c>
      <c r="Y12" s="135">
        <v>20951.69195408162</v>
      </c>
      <c r="Z12" s="135">
        <v>21132.548233147594</v>
      </c>
      <c r="AA12" s="135">
        <v>19532.601810154571</v>
      </c>
      <c r="AB12" s="135">
        <v>20647.735360175382</v>
      </c>
      <c r="AC12" s="135">
        <v>19449.091299841355</v>
      </c>
      <c r="AD12" s="140">
        <v>19641.072996154369</v>
      </c>
      <c r="AE12" s="140">
        <v>20446.578384037828</v>
      </c>
      <c r="AF12" s="140">
        <v>20847.022802271022</v>
      </c>
      <c r="AG12" s="140">
        <v>21134.61162823853</v>
      </c>
      <c r="AH12" s="140">
        <v>21916.946769484242</v>
      </c>
      <c r="AI12" s="140">
        <v>22409.324803785043</v>
      </c>
    </row>
    <row r="13" spans="1:35" ht="16.5" customHeight="1" x14ac:dyDescent="0.35">
      <c r="A13" s="134" t="s">
        <v>1131</v>
      </c>
      <c r="B13" s="135" t="s">
        <v>1126</v>
      </c>
      <c r="C13" s="135" t="s">
        <v>1126</v>
      </c>
      <c r="D13" s="135" t="s">
        <v>1126</v>
      </c>
      <c r="E13" s="135" t="s">
        <v>1126</v>
      </c>
      <c r="F13" s="135" t="s">
        <v>1126</v>
      </c>
      <c r="G13" s="135">
        <v>9022.2633238491671</v>
      </c>
      <c r="H13" s="135">
        <v>11647.581711107634</v>
      </c>
      <c r="I13" s="135">
        <v>11807.777647396353</v>
      </c>
      <c r="J13" s="135">
        <v>11978.900689816819</v>
      </c>
      <c r="K13" s="135">
        <v>12821.36913868627</v>
      </c>
      <c r="L13" s="135">
        <v>13546.304255760566</v>
      </c>
      <c r="M13" s="135">
        <v>13702.650125456044</v>
      </c>
      <c r="N13" s="135">
        <v>14146.188821908918</v>
      </c>
      <c r="O13" s="135">
        <v>14895.192876278559</v>
      </c>
      <c r="P13" s="135">
        <v>15407.019556997517</v>
      </c>
      <c r="Q13" s="135">
        <v>17016.938341519362</v>
      </c>
      <c r="R13" s="135">
        <v>33215.264548130755</v>
      </c>
      <c r="S13" s="135">
        <v>29420.142697133764</v>
      </c>
      <c r="T13" s="135">
        <v>30532.229472088573</v>
      </c>
      <c r="U13" s="135">
        <v>30951.243255353722</v>
      </c>
      <c r="V13" s="135">
        <v>31604.363091674324</v>
      </c>
      <c r="W13" s="135">
        <v>31060.178158877781</v>
      </c>
      <c r="X13" s="135">
        <v>33498.89284016133</v>
      </c>
      <c r="Y13" s="135">
        <v>35005.326054671743</v>
      </c>
      <c r="Z13" s="135">
        <v>36129.247188195142</v>
      </c>
      <c r="AA13" s="135">
        <v>35441.505107212884</v>
      </c>
      <c r="AB13" s="135">
        <v>34287.486816184384</v>
      </c>
      <c r="AC13" s="135">
        <v>34758.077116107488</v>
      </c>
      <c r="AD13" s="140">
        <v>37619.758382268825</v>
      </c>
      <c r="AE13" s="140">
        <v>39031.871850585019</v>
      </c>
      <c r="AF13" s="140">
        <v>41634.756244514392</v>
      </c>
      <c r="AG13" s="140">
        <v>42713.774342791701</v>
      </c>
      <c r="AH13" s="140">
        <v>43519.497469427944</v>
      </c>
      <c r="AI13" s="140">
        <v>45677.557307473726</v>
      </c>
    </row>
    <row r="14" spans="1:35" ht="16.5" customHeight="1" x14ac:dyDescent="0.4">
      <c r="A14" s="142" t="s">
        <v>1132</v>
      </c>
      <c r="B14" s="137" t="s">
        <v>1126</v>
      </c>
      <c r="C14" s="137" t="s">
        <v>1126</v>
      </c>
      <c r="D14" s="137" t="s">
        <v>1126</v>
      </c>
      <c r="E14" s="137" t="s">
        <v>1126</v>
      </c>
      <c r="F14" s="137">
        <v>3752.720029691634</v>
      </c>
      <c r="G14" s="137">
        <v>3762.0248050700438</v>
      </c>
      <c r="H14" s="137">
        <v>3947.4822842229801</v>
      </c>
      <c r="I14" s="137">
        <v>3942.4800549765705</v>
      </c>
      <c r="J14" s="137">
        <v>3935.1729253111826</v>
      </c>
      <c r="K14" s="137">
        <v>3888.7102405663372</v>
      </c>
      <c r="L14" s="137">
        <v>3946.6144649283656</v>
      </c>
      <c r="M14" s="137">
        <v>4007.7815214406205</v>
      </c>
      <c r="N14" s="137">
        <v>3963.568199698836</v>
      </c>
      <c r="O14" s="137">
        <v>4125.8020803038225</v>
      </c>
      <c r="P14" s="137">
        <v>4314.8739796502487</v>
      </c>
      <c r="Q14" s="137">
        <v>4533.6949397187755</v>
      </c>
      <c r="R14" s="137">
        <v>4772.2929213108027</v>
      </c>
      <c r="S14" s="137">
        <v>4971.3585917222154</v>
      </c>
      <c r="T14" s="137">
        <v>4977.7839270330405</v>
      </c>
      <c r="U14" s="137">
        <v>4983.3095575761354</v>
      </c>
      <c r="V14" s="137">
        <v>5130.745915668831</v>
      </c>
      <c r="W14" s="137">
        <v>5248.8341834626035</v>
      </c>
      <c r="X14" s="137">
        <v>5571.7623203206203</v>
      </c>
      <c r="Y14" s="137">
        <v>5900.2878231373452</v>
      </c>
      <c r="Z14" s="137">
        <v>6174.7055949584046</v>
      </c>
      <c r="AA14" s="137">
        <v>6262.749389433141</v>
      </c>
      <c r="AB14" s="137">
        <v>6181.4355209936339</v>
      </c>
      <c r="AC14" s="137">
        <v>6451.0884733457951</v>
      </c>
      <c r="AD14" s="137">
        <v>6623.2586161834224</v>
      </c>
      <c r="AE14" s="137">
        <v>6854.5734974201714</v>
      </c>
      <c r="AF14" s="137">
        <v>6998.3540246309576</v>
      </c>
      <c r="AG14" s="137">
        <v>6965.4612962938081</v>
      </c>
      <c r="AH14" s="137">
        <v>7115.5966665342039</v>
      </c>
      <c r="AI14" s="137">
        <v>7249.2165474641552</v>
      </c>
    </row>
    <row r="15" spans="1:35" ht="16.5" customHeight="1" x14ac:dyDescent="0.35">
      <c r="A15" s="134" t="s">
        <v>1133</v>
      </c>
      <c r="B15" s="135" t="s">
        <v>1126</v>
      </c>
      <c r="C15" s="135" t="s">
        <v>1126</v>
      </c>
      <c r="D15" s="135" t="s">
        <v>1126</v>
      </c>
      <c r="E15" s="135" t="s">
        <v>1126</v>
      </c>
      <c r="F15" s="135">
        <v>2051.7832450188366</v>
      </c>
      <c r="G15" s="135">
        <v>2011.2732598996286</v>
      </c>
      <c r="H15" s="135">
        <v>2013.0307902992574</v>
      </c>
      <c r="I15" s="135">
        <v>2042.7709102389472</v>
      </c>
      <c r="J15" s="135">
        <v>1988.6602372984817</v>
      </c>
      <c r="K15" s="135">
        <v>1999.1548913453848</v>
      </c>
      <c r="L15" s="135">
        <v>1877.5456259575844</v>
      </c>
      <c r="M15" s="135">
        <v>1894.5546792220055</v>
      </c>
      <c r="N15" s="135">
        <v>1708.2873202170081</v>
      </c>
      <c r="O15" s="135">
        <v>1797.8762723753018</v>
      </c>
      <c r="P15" s="135">
        <v>1853.7208872075123</v>
      </c>
      <c r="Q15" s="135">
        <v>1957.2438423647864</v>
      </c>
      <c r="R15" s="135">
        <v>1990.0778929288751</v>
      </c>
      <c r="S15" s="135">
        <v>2093.2767545733236</v>
      </c>
      <c r="T15" s="135">
        <v>2125.082651424922</v>
      </c>
      <c r="U15" s="135">
        <v>2092.4074261609276</v>
      </c>
      <c r="V15" s="135">
        <v>2085.6538364278335</v>
      </c>
      <c r="W15" s="135">
        <v>2163.5778040055402</v>
      </c>
      <c r="X15" s="135">
        <v>2294.930383632382</v>
      </c>
      <c r="Y15" s="135">
        <v>2319.0304809462377</v>
      </c>
      <c r="Z15" s="135">
        <v>2436.9118484124265</v>
      </c>
      <c r="AA15" s="135">
        <v>2451.7424044869808</v>
      </c>
      <c r="AB15" s="135">
        <v>2416.1006454260942</v>
      </c>
      <c r="AC15" s="135">
        <v>2441.2444397643239</v>
      </c>
      <c r="AD15" s="135">
        <v>2538.1814726268362</v>
      </c>
      <c r="AE15" s="135">
        <v>2580.4039321136343</v>
      </c>
      <c r="AF15" s="135">
        <v>2630.4589979972075</v>
      </c>
      <c r="AG15" s="135">
        <v>2512.9985032860245</v>
      </c>
      <c r="AH15" s="135">
        <v>2578.5751118826392</v>
      </c>
      <c r="AI15" s="135">
        <v>2572.2780650374734</v>
      </c>
    </row>
    <row r="16" spans="1:35" ht="16.5" customHeight="1" x14ac:dyDescent="0.35">
      <c r="A16" s="134" t="s">
        <v>1134</v>
      </c>
      <c r="B16" s="135" t="s">
        <v>1126</v>
      </c>
      <c r="C16" s="135" t="s">
        <v>1126</v>
      </c>
      <c r="D16" s="135" t="s">
        <v>1126</v>
      </c>
      <c r="E16" s="135" t="s">
        <v>1126</v>
      </c>
      <c r="F16" s="135">
        <v>35.875604238282548</v>
      </c>
      <c r="G16" s="135">
        <v>33.266180282825481</v>
      </c>
      <c r="H16" s="135">
        <v>54.784833004188364</v>
      </c>
      <c r="I16" s="135">
        <v>64.121116291047088</v>
      </c>
      <c r="J16" s="135">
        <v>68.550886425365647</v>
      </c>
      <c r="K16" s="135">
        <v>69.610519997950135</v>
      </c>
      <c r="L16" s="135">
        <v>83.049888828731298</v>
      </c>
      <c r="M16" s="135">
        <v>86.582900634016625</v>
      </c>
      <c r="N16" s="135">
        <v>97.09644035277006</v>
      </c>
      <c r="O16" s="135">
        <v>105.14737009037118</v>
      </c>
      <c r="P16" s="135">
        <v>115.63717070808863</v>
      </c>
      <c r="Q16" s="135">
        <v>124.65854059163433</v>
      </c>
      <c r="R16" s="135">
        <v>141.68736633337394</v>
      </c>
      <c r="S16" s="135">
        <v>152.53566505520774</v>
      </c>
      <c r="T16" s="135">
        <v>154.63785542154014</v>
      </c>
      <c r="U16" s="135">
        <v>161.02994739108033</v>
      </c>
      <c r="V16" s="135">
        <v>173.72181418583932</v>
      </c>
      <c r="W16" s="135">
        <v>189.3478644432133</v>
      </c>
      <c r="X16" s="135">
        <v>210.02158390672022</v>
      </c>
      <c r="Y16" s="135">
        <v>219.52760585767311</v>
      </c>
      <c r="Z16" s="135">
        <v>239.23075556874514</v>
      </c>
      <c r="AA16" s="135">
        <v>255.16712418262605</v>
      </c>
      <c r="AB16" s="135">
        <v>255.2351338119058</v>
      </c>
      <c r="AC16" s="135">
        <v>280.59052537395291</v>
      </c>
      <c r="AD16" s="135">
        <v>298.81438299915783</v>
      </c>
      <c r="AE16" s="135">
        <v>311.36736537947365</v>
      </c>
      <c r="AF16" s="135">
        <v>328.36239766869801</v>
      </c>
      <c r="AG16" s="135">
        <v>328.35454434577559</v>
      </c>
      <c r="AH16" s="135">
        <v>348.42216173123262</v>
      </c>
      <c r="AI16" s="135">
        <v>358.77779864376731</v>
      </c>
    </row>
    <row r="17" spans="1:35" ht="16.5" customHeight="1" x14ac:dyDescent="0.35">
      <c r="A17" s="134" t="s">
        <v>1135</v>
      </c>
      <c r="B17" s="135" t="s">
        <v>1126</v>
      </c>
      <c r="C17" s="135" t="s">
        <v>1126</v>
      </c>
      <c r="D17" s="135" t="s">
        <v>1126</v>
      </c>
      <c r="E17" s="135" t="s">
        <v>1126</v>
      </c>
      <c r="F17" s="135">
        <v>994.15913267135727</v>
      </c>
      <c r="G17" s="135">
        <v>991.04703374006078</v>
      </c>
      <c r="H17" s="135">
        <v>1100.9736580088643</v>
      </c>
      <c r="I17" s="135">
        <v>1019.7388403506702</v>
      </c>
      <c r="J17" s="135">
        <v>1049.9727069174764</v>
      </c>
      <c r="K17" s="135">
        <v>1010.1918157433018</v>
      </c>
      <c r="L17" s="135">
        <v>1063.5968955881219</v>
      </c>
      <c r="M17" s="135">
        <v>1063.0567997611413</v>
      </c>
      <c r="N17" s="135">
        <v>1172.2743008036009</v>
      </c>
      <c r="O17" s="135">
        <v>1237.9459900483546</v>
      </c>
      <c r="P17" s="135">
        <v>1273.9793766620276</v>
      </c>
      <c r="Q17" s="135">
        <v>1351.549992196022</v>
      </c>
      <c r="R17" s="135">
        <v>1464.9140399695511</v>
      </c>
      <c r="S17" s="135">
        <v>1515.5225361967312</v>
      </c>
      <c r="T17" s="135">
        <v>1475.4308789277254</v>
      </c>
      <c r="U17" s="135">
        <v>1484.3993659912187</v>
      </c>
      <c r="V17" s="135">
        <v>1582.2353558524985</v>
      </c>
      <c r="W17" s="135">
        <v>1605.8926526719113</v>
      </c>
      <c r="X17" s="135">
        <v>1656.8744569618586</v>
      </c>
      <c r="Y17" s="135">
        <v>1835.6147685653516</v>
      </c>
      <c r="Z17" s="135">
        <v>1937.0678670511081</v>
      </c>
      <c r="AA17" s="135">
        <v>1952.6791994030195</v>
      </c>
      <c r="AB17" s="135">
        <v>1927.1250991495344</v>
      </c>
      <c r="AC17" s="135">
        <v>2056.278513711698</v>
      </c>
      <c r="AD17" s="135">
        <v>2102.8657021346921</v>
      </c>
      <c r="AE17" s="135">
        <v>2185.6410969424651</v>
      </c>
      <c r="AF17" s="135">
        <v>2251.1543965780384</v>
      </c>
      <c r="AG17" s="135">
        <v>2284.2055258836563</v>
      </c>
      <c r="AH17" s="135">
        <v>2319.5499156118167</v>
      </c>
      <c r="AI17" s="135">
        <v>2392.6986642295847</v>
      </c>
    </row>
    <row r="18" spans="1:35" ht="16.5" customHeight="1" x14ac:dyDescent="0.35">
      <c r="A18" s="134" t="s">
        <v>1136</v>
      </c>
      <c r="B18" s="135" t="s">
        <v>1126</v>
      </c>
      <c r="C18" s="135" t="s">
        <v>1126</v>
      </c>
      <c r="D18" s="135" t="s">
        <v>1126</v>
      </c>
      <c r="E18" s="135" t="s">
        <v>1126</v>
      </c>
      <c r="F18" s="135">
        <v>20.621410310193905</v>
      </c>
      <c r="G18" s="135">
        <v>29.08414619012742</v>
      </c>
      <c r="H18" s="135">
        <v>18.517465446249307</v>
      </c>
      <c r="I18" s="135">
        <v>18.887639995096951</v>
      </c>
      <c r="J18" s="135">
        <v>19.460237373249306</v>
      </c>
      <c r="K18" s="135">
        <v>18.562805332786702</v>
      </c>
      <c r="L18" s="135">
        <v>18.643852594204986</v>
      </c>
      <c r="M18" s="135">
        <v>18.826746998326868</v>
      </c>
      <c r="N18" s="135">
        <v>18.707586413518001</v>
      </c>
      <c r="O18" s="135">
        <v>19.407082956132964</v>
      </c>
      <c r="P18" s="135">
        <v>18.875304994504155</v>
      </c>
      <c r="Q18" s="135">
        <v>19.484444159700828</v>
      </c>
      <c r="R18" s="135">
        <v>20.31663505303047</v>
      </c>
      <c r="S18" s="135">
        <v>19.988906352714679</v>
      </c>
      <c r="T18" s="135">
        <v>20.301617890537393</v>
      </c>
      <c r="U18" s="135">
        <v>19.201402940941826</v>
      </c>
      <c r="V18" s="135">
        <v>19.069716912531856</v>
      </c>
      <c r="W18" s="135">
        <v>19.268929734515236</v>
      </c>
      <c r="X18" s="135">
        <v>18.458488617739611</v>
      </c>
      <c r="Y18" s="135">
        <v>17.744200266216065</v>
      </c>
      <c r="Z18" s="135">
        <v>18.508482290518007</v>
      </c>
      <c r="AA18" s="135">
        <v>19.520982177905818</v>
      </c>
      <c r="AB18" s="135">
        <v>18.675741498432131</v>
      </c>
      <c r="AC18" s="135">
        <v>18.998935277119113</v>
      </c>
      <c r="AD18" s="135">
        <v>19.448746502958446</v>
      </c>
      <c r="AE18" s="135">
        <v>18.936962572786701</v>
      </c>
      <c r="AF18" s="135">
        <v>19.394863114637118</v>
      </c>
      <c r="AG18" s="135">
        <v>18.248815886135731</v>
      </c>
      <c r="AH18" s="135">
        <v>19.461418042645427</v>
      </c>
      <c r="AI18" s="135">
        <v>18.923147609883657</v>
      </c>
    </row>
    <row r="19" spans="1:35" ht="16.5" customHeight="1" x14ac:dyDescent="0.35">
      <c r="A19" s="134" t="s">
        <v>1137</v>
      </c>
      <c r="B19" s="135">
        <v>384.36825014419111</v>
      </c>
      <c r="C19" s="135">
        <v>378.0491152240221</v>
      </c>
      <c r="D19" s="135">
        <v>424.43848489981161</v>
      </c>
      <c r="E19" s="135">
        <v>421.01563073798894</v>
      </c>
      <c r="F19" s="135">
        <v>613.55757799645426</v>
      </c>
      <c r="G19" s="135">
        <v>621.03206276566198</v>
      </c>
      <c r="H19" s="135">
        <v>679.48544191884764</v>
      </c>
      <c r="I19" s="135">
        <v>711.33758012303599</v>
      </c>
      <c r="J19" s="135">
        <v>715.82380689540162</v>
      </c>
      <c r="K19" s="135">
        <v>685.24398409329626</v>
      </c>
      <c r="L19" s="135">
        <v>797.19917295862604</v>
      </c>
      <c r="M19" s="135">
        <v>829.98771258934073</v>
      </c>
      <c r="N19" s="135">
        <v>848.9584051786702</v>
      </c>
      <c r="O19" s="135">
        <v>825.2630990393684</v>
      </c>
      <c r="P19" s="135">
        <v>902.48848385810516</v>
      </c>
      <c r="Q19" s="135">
        <v>918.07348718074229</v>
      </c>
      <c r="R19" s="135">
        <v>994.6685911379501</v>
      </c>
      <c r="S19" s="135">
        <v>1020.1824718198336</v>
      </c>
      <c r="T19" s="135">
        <v>1025.8796274473682</v>
      </c>
      <c r="U19" s="135">
        <v>1042.439801708518</v>
      </c>
      <c r="V19" s="135">
        <v>1070.8803456950693</v>
      </c>
      <c r="W19" s="135">
        <v>1054.7789860454293</v>
      </c>
      <c r="X19" s="135">
        <v>1165.9236804339307</v>
      </c>
      <c r="Y19" s="135">
        <v>1266.7766561849251</v>
      </c>
      <c r="Z19" s="135">
        <v>1268.2333952111469</v>
      </c>
      <c r="AA19" s="135">
        <v>1293.1488729637729</v>
      </c>
      <c r="AB19" s="135">
        <v>1265.4870371327534</v>
      </c>
      <c r="AC19" s="135">
        <v>1343.4622107832854</v>
      </c>
      <c r="AD19" s="135">
        <v>1335.1204312308696</v>
      </c>
      <c r="AE19" s="135">
        <v>1424.6422612450303</v>
      </c>
      <c r="AF19" s="135">
        <v>1423.9266590493073</v>
      </c>
      <c r="AG19" s="135">
        <v>1459.7811292861909</v>
      </c>
      <c r="AH19" s="135">
        <v>1486.6012233865924</v>
      </c>
      <c r="AI19" s="135">
        <v>1530.3619375778394</v>
      </c>
    </row>
    <row r="20" spans="1:35" ht="16.5" customHeight="1" x14ac:dyDescent="0.35">
      <c r="A20" s="138" t="s">
        <v>1138</v>
      </c>
      <c r="B20" s="135" t="s">
        <v>1126</v>
      </c>
      <c r="C20" s="135" t="s">
        <v>1126</v>
      </c>
      <c r="D20" s="135" t="s">
        <v>1126</v>
      </c>
      <c r="E20" s="135" t="s">
        <v>1126</v>
      </c>
      <c r="F20" s="135" t="s">
        <v>1126</v>
      </c>
      <c r="G20" s="135">
        <v>34.596827494138502</v>
      </c>
      <c r="H20" s="135">
        <v>41.352474649396122</v>
      </c>
      <c r="I20" s="135">
        <v>43.974300296277008</v>
      </c>
      <c r="J20" s="135">
        <v>48.40611808923822</v>
      </c>
      <c r="K20" s="135">
        <v>55.490939345883646</v>
      </c>
      <c r="L20" s="135">
        <v>57.526753726504154</v>
      </c>
      <c r="M20" s="135">
        <v>61.111419400986151</v>
      </c>
      <c r="N20" s="135">
        <v>39.753621128725754</v>
      </c>
      <c r="O20" s="135">
        <v>54.524661638659275</v>
      </c>
      <c r="P20" s="135">
        <v>53.203469572421049</v>
      </c>
      <c r="Q20" s="135">
        <v>58.55808755522991</v>
      </c>
      <c r="R20" s="135">
        <v>62.219694849905814</v>
      </c>
      <c r="S20" s="135">
        <v>66.914734635290856</v>
      </c>
      <c r="T20" s="135">
        <v>70.299751312445977</v>
      </c>
      <c r="U20" s="135">
        <v>75.169128558573405</v>
      </c>
      <c r="V20" s="135">
        <v>77.601622580476445</v>
      </c>
      <c r="W20" s="135">
        <v>82.199249387700831</v>
      </c>
      <c r="X20" s="135">
        <v>84.751475177792244</v>
      </c>
      <c r="Y20" s="135">
        <v>88.493511584077552</v>
      </c>
      <c r="Z20" s="135">
        <v>97.025832628554014</v>
      </c>
      <c r="AA20" s="135">
        <v>102.36896011151801</v>
      </c>
      <c r="AB20" s="135">
        <v>98.781752202398877</v>
      </c>
      <c r="AC20" s="135">
        <v>100.45687027776731</v>
      </c>
      <c r="AD20" s="135">
        <v>102.16594613591134</v>
      </c>
      <c r="AE20" s="135">
        <v>103.42494943598891</v>
      </c>
      <c r="AF20" s="135">
        <v>106.05798563953462</v>
      </c>
      <c r="AG20" s="135">
        <v>108.74804568880886</v>
      </c>
      <c r="AH20" s="135">
        <v>109.23505611033239</v>
      </c>
      <c r="AI20" s="135">
        <v>111.88787278058726</v>
      </c>
    </row>
    <row r="21" spans="1:35" ht="16.5" customHeight="1" x14ac:dyDescent="0.35">
      <c r="A21" s="134" t="s">
        <v>1139</v>
      </c>
      <c r="B21" s="135" t="s">
        <v>1126</v>
      </c>
      <c r="C21" s="135" t="s">
        <v>1126</v>
      </c>
      <c r="D21" s="135" t="s">
        <v>1126</v>
      </c>
      <c r="E21" s="135" t="s">
        <v>1126</v>
      </c>
      <c r="F21" s="135" t="s">
        <v>1126</v>
      </c>
      <c r="G21" s="135" t="s">
        <v>1126</v>
      </c>
      <c r="H21" s="135">
        <v>27.440389210504154</v>
      </c>
      <c r="I21" s="135">
        <v>27.31443322367867</v>
      </c>
      <c r="J21" s="135">
        <v>26.501127277138501</v>
      </c>
      <c r="K21" s="135">
        <v>25.671964821939056</v>
      </c>
      <c r="L21" s="135">
        <v>25.921934088199446</v>
      </c>
      <c r="M21" s="135">
        <v>26.17622577307479</v>
      </c>
      <c r="N21" s="135">
        <v>25.92627464916897</v>
      </c>
      <c r="O21" s="135">
        <v>26.081476565385039</v>
      </c>
      <c r="P21" s="135">
        <v>29.038930760775621</v>
      </c>
      <c r="Q21" s="135">
        <v>30.902747457590024</v>
      </c>
      <c r="R21" s="135">
        <v>31.533110655224373</v>
      </c>
      <c r="S21" s="135">
        <v>31.533301465512462</v>
      </c>
      <c r="T21" s="135">
        <v>32.504186090700827</v>
      </c>
      <c r="U21" s="135">
        <v>40.039289087077556</v>
      </c>
      <c r="V21" s="135">
        <v>39.351959177883657</v>
      </c>
      <c r="W21" s="135">
        <v>39.985813726537394</v>
      </c>
      <c r="X21" s="135">
        <v>40.518633551135736</v>
      </c>
      <c r="Y21" s="135">
        <v>43.336796804027692</v>
      </c>
      <c r="Z21" s="135">
        <v>44.834211759639892</v>
      </c>
      <c r="AA21" s="135">
        <v>42.411657707950141</v>
      </c>
      <c r="AB21" s="135">
        <v>45.690965049623266</v>
      </c>
      <c r="AC21" s="135">
        <v>46.191161392495843</v>
      </c>
      <c r="AD21" s="135">
        <v>48.261704285119102</v>
      </c>
      <c r="AE21" s="135">
        <v>48.799095860642659</v>
      </c>
      <c r="AF21" s="135">
        <v>50.819451452277001</v>
      </c>
      <c r="AG21" s="135">
        <v>61.077669496454284</v>
      </c>
      <c r="AH21" s="135">
        <v>61.899865129188356</v>
      </c>
      <c r="AI21" s="135">
        <v>66.294517129927982</v>
      </c>
    </row>
    <row r="22" spans="1:35" ht="16.5" customHeight="1" x14ac:dyDescent="0.35">
      <c r="A22" s="134" t="s">
        <v>1140</v>
      </c>
      <c r="B22" s="135" t="s">
        <v>1126</v>
      </c>
      <c r="C22" s="135" t="s">
        <v>1126</v>
      </c>
      <c r="D22" s="135" t="s">
        <v>1126</v>
      </c>
      <c r="E22" s="135" t="s">
        <v>1126</v>
      </c>
      <c r="F22" s="135">
        <v>36.723059456509695</v>
      </c>
      <c r="G22" s="135">
        <v>41.7252946976011</v>
      </c>
      <c r="H22" s="135">
        <v>11.897231685673129</v>
      </c>
      <c r="I22" s="135">
        <v>14.335234457817172</v>
      </c>
      <c r="J22" s="135">
        <v>17.797805034831022</v>
      </c>
      <c r="K22" s="135">
        <v>24.783319885795009</v>
      </c>
      <c r="L22" s="135">
        <v>23.130341186393352</v>
      </c>
      <c r="M22" s="135">
        <v>27.48503706172853</v>
      </c>
      <c r="N22" s="135">
        <v>52.462579290083092</v>
      </c>
      <c r="O22" s="135">
        <v>59.453444611645423</v>
      </c>
      <c r="P22" s="135">
        <v>67.826645419811626</v>
      </c>
      <c r="Q22" s="135">
        <v>73.223798213069244</v>
      </c>
      <c r="R22" s="135">
        <v>66.875590382891957</v>
      </c>
      <c r="S22" s="135">
        <v>71.404221623601103</v>
      </c>
      <c r="T22" s="135">
        <v>73.755345847005529</v>
      </c>
      <c r="U22" s="135">
        <v>68.623195737797772</v>
      </c>
      <c r="V22" s="135">
        <v>82.121035259168977</v>
      </c>
      <c r="W22" s="135">
        <v>93.782883447756234</v>
      </c>
      <c r="X22" s="135">
        <v>100.28361803906094</v>
      </c>
      <c r="Y22" s="135">
        <v>109.87754780233793</v>
      </c>
      <c r="Z22" s="135">
        <v>132.89320203626593</v>
      </c>
      <c r="AA22" s="135">
        <v>145.71018839936843</v>
      </c>
      <c r="AB22" s="135">
        <v>154.45660421659278</v>
      </c>
      <c r="AC22" s="135">
        <v>163.74707341967036</v>
      </c>
      <c r="AD22" s="135">
        <v>178.40023026787807</v>
      </c>
      <c r="AE22" s="135">
        <v>181.47922465587257</v>
      </c>
      <c r="AF22" s="135">
        <v>188.3020254294515</v>
      </c>
      <c r="AG22" s="135">
        <v>191.92292081609415</v>
      </c>
      <c r="AH22" s="135">
        <v>191.9774721755152</v>
      </c>
      <c r="AI22" s="135">
        <v>197.99454445509141</v>
      </c>
    </row>
    <row r="23" spans="1:35" ht="16.5" customHeight="1" x14ac:dyDescent="0.35">
      <c r="A23" s="129" t="s">
        <v>161</v>
      </c>
      <c r="B23" s="135">
        <v>0</v>
      </c>
      <c r="C23" s="135">
        <v>0</v>
      </c>
      <c r="D23" s="135">
        <v>0</v>
      </c>
      <c r="E23" s="135">
        <v>0</v>
      </c>
      <c r="F23" s="135">
        <v>0</v>
      </c>
      <c r="G23" s="135">
        <v>0</v>
      </c>
      <c r="H23" s="135">
        <v>0</v>
      </c>
      <c r="I23" s="135">
        <v>0</v>
      </c>
      <c r="J23" s="135">
        <v>0</v>
      </c>
      <c r="K23" s="135">
        <v>0</v>
      </c>
      <c r="L23" s="135">
        <v>0</v>
      </c>
      <c r="M23" s="135">
        <v>0</v>
      </c>
      <c r="N23" s="135">
        <v>0</v>
      </c>
      <c r="O23" s="135">
        <v>0</v>
      </c>
      <c r="P23" s="135">
        <v>0</v>
      </c>
      <c r="Q23" s="135">
        <v>0</v>
      </c>
      <c r="R23" s="135">
        <v>0</v>
      </c>
      <c r="S23" s="135">
        <v>0</v>
      </c>
      <c r="T23" s="135">
        <v>0</v>
      </c>
      <c r="U23" s="135">
        <v>0</v>
      </c>
      <c r="V23" s="135">
        <v>0</v>
      </c>
      <c r="W23" s="135">
        <v>0</v>
      </c>
      <c r="X23" s="135">
        <v>0</v>
      </c>
      <c r="Y23" s="135">
        <v>0</v>
      </c>
      <c r="Z23" s="135">
        <v>0</v>
      </c>
      <c r="AA23" s="135">
        <v>0</v>
      </c>
      <c r="AB23" s="135">
        <v>0</v>
      </c>
      <c r="AC23" s="135">
        <v>0</v>
      </c>
      <c r="AD23" s="135">
        <v>0</v>
      </c>
      <c r="AE23" s="135">
        <v>0</v>
      </c>
      <c r="AF23" s="135">
        <v>0</v>
      </c>
      <c r="AG23" s="135">
        <v>0</v>
      </c>
      <c r="AH23" s="135">
        <v>0</v>
      </c>
      <c r="AI23" s="135">
        <v>0</v>
      </c>
    </row>
    <row r="24" spans="1:35" ht="16.5" customHeight="1" x14ac:dyDescent="0.35">
      <c r="A24" s="138" t="s">
        <v>1141</v>
      </c>
      <c r="B24" s="135">
        <v>1562.7495402574402</v>
      </c>
      <c r="C24" s="135">
        <v>1214.3728846585593</v>
      </c>
      <c r="D24" s="135">
        <v>571.12486894510801</v>
      </c>
      <c r="E24" s="135">
        <v>366.72112661888644</v>
      </c>
      <c r="F24" s="135">
        <v>424.01009418631577</v>
      </c>
      <c r="G24" s="135">
        <v>458.59805675609414</v>
      </c>
      <c r="H24" s="135">
        <v>581.14138967840438</v>
      </c>
      <c r="I24" s="135">
        <v>607.60084968842659</v>
      </c>
      <c r="J24" s="135">
        <v>595.6397278415152</v>
      </c>
      <c r="K24" s="135">
        <v>612.07888435076995</v>
      </c>
      <c r="L24" s="135">
        <v>590.3221989854959</v>
      </c>
      <c r="M24" s="135">
        <v>558.25835350653745</v>
      </c>
      <c r="N24" s="135">
        <v>513.44190971883643</v>
      </c>
      <c r="O24" s="135">
        <v>530.46026746763425</v>
      </c>
      <c r="P24" s="135">
        <v>550.08031698269247</v>
      </c>
      <c r="Q24" s="135">
        <v>558.34455575916888</v>
      </c>
      <c r="R24" s="143">
        <v>589.81731138329087</v>
      </c>
      <c r="S24" s="143">
        <v>595.49838123515224</v>
      </c>
      <c r="T24" s="143">
        <v>576.43636329621597</v>
      </c>
      <c r="U24" s="135">
        <v>619.68164036675898</v>
      </c>
      <c r="V24" s="135">
        <v>607.47520176279227</v>
      </c>
      <c r="W24" s="135">
        <v>599.34168151113568</v>
      </c>
      <c r="X24" s="135">
        <v>608.90502086567869</v>
      </c>
      <c r="Y24" s="135">
        <v>657.90034833201105</v>
      </c>
      <c r="Z24" s="135">
        <v>710.33485759696123</v>
      </c>
      <c r="AA24" s="135">
        <v>687.18505119127974</v>
      </c>
      <c r="AB24" s="135">
        <v>754.0771095593351</v>
      </c>
      <c r="AC24" s="135">
        <v>779.90629312573958</v>
      </c>
      <c r="AD24" s="135">
        <v>810.60454560478661</v>
      </c>
      <c r="AE24" s="135">
        <v>884.08909242054847</v>
      </c>
      <c r="AF24" s="135">
        <v>819.37159044432121</v>
      </c>
      <c r="AG24" s="135">
        <v>811.38952810736828</v>
      </c>
      <c r="AH24" s="135">
        <v>818.63513314869795</v>
      </c>
      <c r="AI24" s="135">
        <v>811.53633038360113</v>
      </c>
    </row>
    <row r="25" spans="1:35" ht="16.5" customHeight="1" x14ac:dyDescent="0.35">
      <c r="A25" s="134" t="s">
        <v>1137</v>
      </c>
      <c r="B25" s="135">
        <v>384.36825014419111</v>
      </c>
      <c r="C25" s="135">
        <v>378.0491152240221</v>
      </c>
      <c r="D25" s="135">
        <v>424.43848489981161</v>
      </c>
      <c r="E25" s="135">
        <v>421.01563073798894</v>
      </c>
      <c r="F25" s="135">
        <v>613.55757799645426</v>
      </c>
      <c r="G25" s="135">
        <v>621.03206276566198</v>
      </c>
      <c r="H25" s="135">
        <v>679.48544191884764</v>
      </c>
      <c r="I25" s="135">
        <v>711.33758012303599</v>
      </c>
      <c r="J25" s="135">
        <v>715.82380689540162</v>
      </c>
      <c r="K25" s="135">
        <v>685.24398409329626</v>
      </c>
      <c r="L25" s="135">
        <v>797.19917295862604</v>
      </c>
      <c r="M25" s="135">
        <v>829.98771258934073</v>
      </c>
      <c r="N25" s="135">
        <v>848.9584051786702</v>
      </c>
      <c r="O25" s="135">
        <v>825.2630990393684</v>
      </c>
      <c r="P25" s="135">
        <v>902.48848385810516</v>
      </c>
      <c r="Q25" s="135">
        <v>918.07348718074229</v>
      </c>
      <c r="R25" s="135">
        <v>994.6685911379501</v>
      </c>
      <c r="S25" s="135">
        <v>1020.1824718198336</v>
      </c>
      <c r="T25" s="135">
        <v>1025.8796274473682</v>
      </c>
      <c r="U25" s="135">
        <v>1042.439801708518</v>
      </c>
      <c r="V25" s="135">
        <v>1070.8803456950693</v>
      </c>
      <c r="W25" s="135">
        <v>1054.7789860454293</v>
      </c>
      <c r="X25" s="135">
        <v>1165.9236804339307</v>
      </c>
      <c r="Y25" s="135">
        <v>1266.7766561849251</v>
      </c>
      <c r="Z25" s="135">
        <v>1268.2333952111469</v>
      </c>
      <c r="AA25" s="135">
        <v>1293.1488729637729</v>
      </c>
      <c r="AB25" s="135">
        <v>1265.4870371327534</v>
      </c>
      <c r="AC25" s="135">
        <v>1343.4622107832854</v>
      </c>
      <c r="AD25" s="135">
        <v>1335.1204312308696</v>
      </c>
      <c r="AE25" s="135">
        <v>1424.6422612450303</v>
      </c>
      <c r="AF25" s="135">
        <v>1423.9266590493073</v>
      </c>
      <c r="AG25" s="135">
        <v>1459.7811292861909</v>
      </c>
      <c r="AH25" s="135">
        <v>1486.6012233865924</v>
      </c>
      <c r="AI25" s="135">
        <v>1530.3619375778394</v>
      </c>
    </row>
    <row r="26" spans="1:35" ht="16.5" customHeight="1" x14ac:dyDescent="0.35">
      <c r="A26" s="134" t="s">
        <v>1142</v>
      </c>
      <c r="B26" s="135" t="s">
        <v>1126</v>
      </c>
      <c r="C26" s="135" t="s">
        <v>1126</v>
      </c>
      <c r="D26" s="135" t="s">
        <v>1126</v>
      </c>
      <c r="E26" s="135" t="s">
        <v>1126</v>
      </c>
      <c r="F26" s="135">
        <v>35.875604238282548</v>
      </c>
      <c r="G26" s="135">
        <v>33.266180282825481</v>
      </c>
      <c r="H26" s="135">
        <v>54.784833004188364</v>
      </c>
      <c r="I26" s="135">
        <v>64.121116291047088</v>
      </c>
      <c r="J26" s="135">
        <v>68.550886425365647</v>
      </c>
      <c r="K26" s="135">
        <v>69.610519997950135</v>
      </c>
      <c r="L26" s="135">
        <v>83.049888828731298</v>
      </c>
      <c r="M26" s="135">
        <v>86.582900634016625</v>
      </c>
      <c r="N26" s="135">
        <v>97.09644035277006</v>
      </c>
      <c r="O26" s="135">
        <v>105.14737009037118</v>
      </c>
      <c r="P26" s="135">
        <v>115.63717070808863</v>
      </c>
      <c r="Q26" s="135">
        <v>124.65854059163433</v>
      </c>
      <c r="R26" s="135">
        <v>141.68736633337394</v>
      </c>
      <c r="S26" s="135">
        <v>152.53566505520774</v>
      </c>
      <c r="T26" s="135">
        <v>154.63785542154014</v>
      </c>
      <c r="U26" s="135">
        <v>161.02994739108033</v>
      </c>
      <c r="V26" s="135">
        <v>173.72181418583932</v>
      </c>
      <c r="W26" s="135">
        <v>189.3478644432133</v>
      </c>
      <c r="X26" s="135">
        <v>210.02158390672022</v>
      </c>
      <c r="Y26" s="135">
        <v>219.52760585767311</v>
      </c>
      <c r="Z26" s="135">
        <v>239.23075556874514</v>
      </c>
      <c r="AA26" s="135">
        <v>255.16712418262605</v>
      </c>
      <c r="AB26" s="135">
        <v>255.2351338119058</v>
      </c>
      <c r="AC26" s="135">
        <v>280.59052537395291</v>
      </c>
      <c r="AD26" s="135">
        <v>298.81438299915783</v>
      </c>
      <c r="AE26" s="135">
        <v>311.36736537947365</v>
      </c>
      <c r="AF26" s="135">
        <v>328.36239766869801</v>
      </c>
      <c r="AG26" s="135">
        <v>328.35454434577559</v>
      </c>
      <c r="AH26" s="135">
        <v>348.42216173123262</v>
      </c>
      <c r="AI26" s="135">
        <v>358.77779864376731</v>
      </c>
    </row>
    <row r="27" spans="1:35" ht="16.5" customHeight="1" x14ac:dyDescent="0.35">
      <c r="A27" s="134" t="s">
        <v>1143</v>
      </c>
      <c r="B27" s="135" t="s">
        <v>1126</v>
      </c>
      <c r="C27" s="135" t="s">
        <v>1126</v>
      </c>
      <c r="D27" s="135" t="s">
        <v>1126</v>
      </c>
      <c r="E27" s="135" t="s">
        <v>1126</v>
      </c>
      <c r="F27" s="135">
        <v>994.15913267135727</v>
      </c>
      <c r="G27" s="135">
        <v>991.04703374006078</v>
      </c>
      <c r="H27" s="135">
        <v>1100.9736580088643</v>
      </c>
      <c r="I27" s="135">
        <v>1019.7388403506702</v>
      </c>
      <c r="J27" s="135">
        <v>1049.9727069174764</v>
      </c>
      <c r="K27" s="135">
        <v>1010.1918157433018</v>
      </c>
      <c r="L27" s="135">
        <v>1063.5968955881219</v>
      </c>
      <c r="M27" s="135">
        <v>1063.0567997611413</v>
      </c>
      <c r="N27" s="135">
        <v>1172.2743008036009</v>
      </c>
      <c r="O27" s="135">
        <v>1237.9459900483546</v>
      </c>
      <c r="P27" s="135">
        <v>1273.9793766620276</v>
      </c>
      <c r="Q27" s="135">
        <v>1351.549992196022</v>
      </c>
      <c r="R27" s="144">
        <v>1464.9140399695511</v>
      </c>
      <c r="S27" s="144">
        <v>1515.5225361967312</v>
      </c>
      <c r="T27" s="144">
        <v>1475.4308789277254</v>
      </c>
      <c r="U27" s="144">
        <v>1484.3993659912187</v>
      </c>
      <c r="V27" s="144">
        <v>1582.2353558524985</v>
      </c>
      <c r="W27" s="144">
        <v>1605.8926526719113</v>
      </c>
      <c r="X27" s="144">
        <v>1656.8744569618586</v>
      </c>
      <c r="Y27" s="144">
        <v>1835.6147685653516</v>
      </c>
      <c r="Z27" s="144">
        <v>1937.0678670511081</v>
      </c>
      <c r="AA27" s="144">
        <v>1952.6791994030195</v>
      </c>
      <c r="AB27" s="144">
        <v>1927.1250991495344</v>
      </c>
      <c r="AC27" s="144">
        <v>2056.278513711698</v>
      </c>
      <c r="AD27" s="144">
        <v>2102.8657021346921</v>
      </c>
      <c r="AE27" s="144">
        <v>2185.6410969424651</v>
      </c>
      <c r="AF27" s="144">
        <v>2251.1543965780384</v>
      </c>
      <c r="AG27" s="144">
        <v>2284.2055258836563</v>
      </c>
      <c r="AH27" s="144">
        <v>2319.5499156118167</v>
      </c>
      <c r="AI27" s="144">
        <v>2392.6986642295847</v>
      </c>
    </row>
    <row r="28" spans="1:35" ht="12.75" customHeight="1" x14ac:dyDescent="0.35">
      <c r="A28" s="298" t="s">
        <v>1144</v>
      </c>
      <c r="B28" s="299"/>
      <c r="C28" s="299"/>
      <c r="D28" s="299"/>
      <c r="E28" s="299"/>
      <c r="F28" s="299"/>
      <c r="G28" s="299"/>
      <c r="H28" s="299"/>
      <c r="I28" s="299"/>
      <c r="J28" s="299"/>
      <c r="K28" s="299"/>
      <c r="L28" s="299"/>
      <c r="M28" s="299"/>
      <c r="N28" s="299"/>
      <c r="O28" s="299"/>
      <c r="P28" s="299"/>
      <c r="Q28" s="299"/>
      <c r="R28" s="299"/>
      <c r="S28" s="299"/>
      <c r="T28" s="299"/>
      <c r="U28" s="299"/>
      <c r="V28" s="299"/>
      <c r="W28" s="299"/>
      <c r="X28" s="299"/>
      <c r="Y28" s="299"/>
      <c r="Z28" s="299"/>
      <c r="AA28" s="145"/>
      <c r="AB28" s="145"/>
      <c r="AC28" s="145"/>
      <c r="AD28" s="145"/>
      <c r="AE28" s="145"/>
      <c r="AF28" s="145"/>
      <c r="AG28" s="145"/>
      <c r="AH28" s="145"/>
      <c r="AI28" s="145"/>
    </row>
    <row r="29" spans="1:35" ht="12.75" customHeight="1" x14ac:dyDescent="0.35">
      <c r="A29" s="300"/>
      <c r="B29" s="287"/>
      <c r="C29" s="287"/>
      <c r="D29" s="287"/>
      <c r="E29" s="287"/>
      <c r="F29" s="287"/>
      <c r="G29" s="287"/>
      <c r="H29" s="287"/>
      <c r="I29" s="287"/>
      <c r="J29" s="287"/>
      <c r="K29" s="287"/>
      <c r="L29" s="287"/>
      <c r="M29" s="287"/>
      <c r="N29" s="287"/>
      <c r="O29" s="287"/>
      <c r="P29" s="287"/>
      <c r="Q29" s="287"/>
      <c r="R29" s="287"/>
      <c r="S29" s="287"/>
      <c r="T29" s="287"/>
      <c r="U29" s="287"/>
      <c r="V29" s="287"/>
      <c r="W29" s="287"/>
      <c r="X29" s="287"/>
      <c r="Y29" s="287"/>
      <c r="Z29" s="287"/>
      <c r="AA29" s="146"/>
      <c r="AB29" s="146"/>
      <c r="AC29" s="146"/>
      <c r="AD29" s="146"/>
      <c r="AE29" s="146"/>
      <c r="AF29" s="146"/>
      <c r="AG29" s="146"/>
      <c r="AH29" s="146"/>
      <c r="AI29" s="146"/>
    </row>
    <row r="30" spans="1:35" ht="12.75" customHeight="1" x14ac:dyDescent="0.35">
      <c r="A30" s="301" t="s">
        <v>1145</v>
      </c>
      <c r="B30" s="287"/>
      <c r="C30" s="287"/>
      <c r="D30" s="287"/>
      <c r="E30" s="287"/>
      <c r="F30" s="287"/>
      <c r="G30" s="287"/>
      <c r="H30" s="287"/>
      <c r="I30" s="287"/>
      <c r="J30" s="287"/>
      <c r="K30" s="287"/>
      <c r="L30" s="287"/>
      <c r="M30" s="287"/>
      <c r="N30" s="287"/>
      <c r="O30" s="287"/>
      <c r="P30" s="287"/>
      <c r="Q30" s="287"/>
      <c r="R30" s="287"/>
      <c r="S30" s="287"/>
      <c r="T30" s="287"/>
      <c r="U30" s="287"/>
      <c r="V30" s="287"/>
      <c r="W30" s="287"/>
      <c r="X30" s="287"/>
      <c r="Y30" s="287"/>
      <c r="Z30" s="287"/>
      <c r="AA30" s="145"/>
      <c r="AB30" s="145"/>
      <c r="AC30" s="145"/>
      <c r="AD30" s="145"/>
      <c r="AE30" s="145"/>
      <c r="AF30" s="145"/>
      <c r="AG30" s="145"/>
      <c r="AH30" s="145"/>
      <c r="AI30" s="145"/>
    </row>
    <row r="31" spans="1:35" ht="38.25" customHeight="1" x14ac:dyDescent="0.35">
      <c r="A31" s="301" t="s">
        <v>1146</v>
      </c>
      <c r="B31" s="287"/>
      <c r="C31" s="287"/>
      <c r="D31" s="287"/>
      <c r="E31" s="287"/>
      <c r="F31" s="287"/>
      <c r="G31" s="287"/>
      <c r="H31" s="287"/>
      <c r="I31" s="287"/>
      <c r="J31" s="287"/>
      <c r="K31" s="287"/>
      <c r="L31" s="287"/>
      <c r="M31" s="287"/>
      <c r="N31" s="287"/>
      <c r="O31" s="287"/>
      <c r="P31" s="287"/>
      <c r="Q31" s="287"/>
      <c r="R31" s="287"/>
      <c r="S31" s="287"/>
      <c r="T31" s="287"/>
      <c r="U31" s="287"/>
      <c r="V31" s="287"/>
      <c r="W31" s="287"/>
      <c r="X31" s="287"/>
      <c r="Y31" s="287"/>
      <c r="Z31" s="287"/>
      <c r="AA31" s="145"/>
      <c r="AB31" s="145"/>
      <c r="AC31" s="145"/>
      <c r="AD31" s="145"/>
      <c r="AE31" s="145"/>
      <c r="AF31" s="145"/>
      <c r="AG31" s="145"/>
      <c r="AH31" s="145"/>
      <c r="AI31" s="145"/>
    </row>
    <row r="32" spans="1:35" ht="12.75" customHeight="1" x14ac:dyDescent="0.35">
      <c r="A32" s="301" t="s">
        <v>1147</v>
      </c>
      <c r="B32" s="287"/>
      <c r="C32" s="287"/>
      <c r="D32" s="287"/>
      <c r="E32" s="287"/>
      <c r="F32" s="287"/>
      <c r="G32" s="287"/>
      <c r="H32" s="287"/>
      <c r="I32" s="287"/>
      <c r="J32" s="287"/>
      <c r="K32" s="287"/>
      <c r="L32" s="287"/>
      <c r="M32" s="287"/>
      <c r="N32" s="287"/>
      <c r="O32" s="287"/>
      <c r="P32" s="287"/>
      <c r="Q32" s="287"/>
      <c r="R32" s="287"/>
      <c r="S32" s="287"/>
      <c r="T32" s="287"/>
      <c r="U32" s="287"/>
      <c r="V32" s="287"/>
      <c r="W32" s="287"/>
      <c r="X32" s="287"/>
      <c r="Y32" s="287"/>
      <c r="Z32" s="287"/>
      <c r="AA32" s="145"/>
      <c r="AB32" s="145"/>
      <c r="AC32" s="145"/>
      <c r="AD32" s="145"/>
      <c r="AE32" s="145"/>
      <c r="AF32" s="145"/>
      <c r="AG32" s="145"/>
      <c r="AH32" s="145"/>
      <c r="AI32" s="145"/>
    </row>
    <row r="33" spans="1:35" ht="12.75" customHeight="1" x14ac:dyDescent="0.35">
      <c r="A33" s="301" t="s">
        <v>1148</v>
      </c>
      <c r="B33" s="287"/>
      <c r="C33" s="287"/>
      <c r="D33" s="287"/>
      <c r="E33" s="287"/>
      <c r="F33" s="287"/>
      <c r="G33" s="287"/>
      <c r="H33" s="287"/>
      <c r="I33" s="287"/>
      <c r="J33" s="287"/>
      <c r="K33" s="287"/>
      <c r="L33" s="287"/>
      <c r="M33" s="287"/>
      <c r="N33" s="287"/>
      <c r="O33" s="287"/>
      <c r="P33" s="287"/>
      <c r="Q33" s="287"/>
      <c r="R33" s="287"/>
      <c r="S33" s="287"/>
      <c r="T33" s="287"/>
      <c r="U33" s="287"/>
      <c r="V33" s="287"/>
      <c r="W33" s="287"/>
      <c r="X33" s="287"/>
      <c r="Y33" s="287"/>
      <c r="Z33" s="287"/>
      <c r="AA33" s="145"/>
      <c r="AB33" s="145"/>
      <c r="AC33" s="145"/>
      <c r="AD33" s="145"/>
      <c r="AE33" s="145"/>
      <c r="AF33" s="145"/>
      <c r="AG33" s="145"/>
      <c r="AH33" s="145"/>
      <c r="AI33" s="145"/>
    </row>
    <row r="34" spans="1:35" ht="12.75" customHeight="1" x14ac:dyDescent="0.35">
      <c r="A34" s="301" t="s">
        <v>1149</v>
      </c>
      <c r="B34" s="287"/>
      <c r="C34" s="287"/>
      <c r="D34" s="287"/>
      <c r="E34" s="287"/>
      <c r="F34" s="287"/>
      <c r="G34" s="287"/>
      <c r="H34" s="287"/>
      <c r="I34" s="287"/>
      <c r="J34" s="287"/>
      <c r="K34" s="287"/>
      <c r="L34" s="287"/>
      <c r="M34" s="287"/>
      <c r="N34" s="287"/>
      <c r="O34" s="287"/>
      <c r="P34" s="287"/>
      <c r="Q34" s="287"/>
      <c r="R34" s="287"/>
      <c r="S34" s="287"/>
      <c r="T34" s="287"/>
      <c r="U34" s="287"/>
      <c r="V34" s="287"/>
      <c r="W34" s="287"/>
      <c r="X34" s="287"/>
      <c r="Y34" s="287"/>
      <c r="Z34" s="287"/>
      <c r="AA34" s="145"/>
      <c r="AB34" s="145"/>
      <c r="AC34" s="145"/>
      <c r="AD34" s="145"/>
      <c r="AE34" s="145"/>
      <c r="AF34" s="145"/>
      <c r="AG34" s="145"/>
      <c r="AH34" s="145"/>
      <c r="AI34" s="145"/>
    </row>
    <row r="35" spans="1:35" ht="25.5" customHeight="1" x14ac:dyDescent="0.35">
      <c r="A35" s="301" t="s">
        <v>1150</v>
      </c>
      <c r="B35" s="287"/>
      <c r="C35" s="287"/>
      <c r="D35" s="287"/>
      <c r="E35" s="287"/>
      <c r="F35" s="287"/>
      <c r="G35" s="287"/>
      <c r="H35" s="287"/>
      <c r="I35" s="287"/>
      <c r="J35" s="287"/>
      <c r="K35" s="287"/>
      <c r="L35" s="287"/>
      <c r="M35" s="287"/>
      <c r="N35" s="287"/>
      <c r="O35" s="287"/>
      <c r="P35" s="287"/>
      <c r="Q35" s="287"/>
      <c r="R35" s="287"/>
      <c r="S35" s="287"/>
      <c r="T35" s="287"/>
      <c r="U35" s="287"/>
      <c r="V35" s="287"/>
      <c r="W35" s="287"/>
      <c r="X35" s="287"/>
      <c r="Y35" s="287"/>
      <c r="Z35" s="287"/>
      <c r="AA35" s="145"/>
      <c r="AB35" s="145"/>
      <c r="AC35" s="145"/>
      <c r="AD35" s="145"/>
      <c r="AE35" s="145"/>
      <c r="AF35" s="145"/>
      <c r="AG35" s="145"/>
      <c r="AH35" s="145"/>
      <c r="AI35" s="145"/>
    </row>
    <row r="36" spans="1:35" ht="12.75" customHeight="1" x14ac:dyDescent="0.35">
      <c r="A36" s="302" t="s">
        <v>1151</v>
      </c>
      <c r="B36" s="287"/>
      <c r="C36" s="287"/>
      <c r="D36" s="287"/>
      <c r="E36" s="287"/>
      <c r="F36" s="287"/>
      <c r="G36" s="287"/>
      <c r="H36" s="287"/>
      <c r="I36" s="287"/>
      <c r="J36" s="287"/>
      <c r="K36" s="287"/>
      <c r="L36" s="287"/>
      <c r="M36" s="287"/>
      <c r="N36" s="287"/>
      <c r="O36" s="287"/>
      <c r="P36" s="287"/>
      <c r="Q36" s="287"/>
      <c r="R36" s="287"/>
      <c r="S36" s="287"/>
      <c r="T36" s="287"/>
      <c r="U36" s="287"/>
      <c r="V36" s="287"/>
      <c r="W36" s="287"/>
      <c r="X36" s="287"/>
      <c r="Y36" s="287"/>
      <c r="Z36" s="287"/>
      <c r="AA36" s="145"/>
      <c r="AB36" s="145"/>
      <c r="AC36" s="145"/>
      <c r="AD36" s="145"/>
      <c r="AE36" s="145"/>
      <c r="AF36" s="145"/>
      <c r="AG36" s="145"/>
      <c r="AH36" s="145"/>
      <c r="AI36" s="145"/>
    </row>
    <row r="37" spans="1:35" ht="12.75" customHeight="1" x14ac:dyDescent="0.35">
      <c r="A37" s="301" t="s">
        <v>1152</v>
      </c>
      <c r="B37" s="287"/>
      <c r="C37" s="287"/>
      <c r="D37" s="287"/>
      <c r="E37" s="287"/>
      <c r="F37" s="287"/>
      <c r="G37" s="287"/>
      <c r="H37" s="287"/>
      <c r="I37" s="287"/>
      <c r="J37" s="287"/>
      <c r="K37" s="287"/>
      <c r="L37" s="287"/>
      <c r="M37" s="287"/>
      <c r="N37" s="287"/>
      <c r="O37" s="287"/>
      <c r="P37" s="287"/>
      <c r="Q37" s="287"/>
      <c r="R37" s="287"/>
      <c r="S37" s="287"/>
      <c r="T37" s="287"/>
      <c r="U37" s="287"/>
      <c r="V37" s="287"/>
      <c r="W37" s="287"/>
      <c r="X37" s="287"/>
      <c r="Y37" s="287"/>
      <c r="Z37" s="287"/>
      <c r="AA37" s="145"/>
      <c r="AB37" s="145"/>
      <c r="AC37" s="145"/>
      <c r="AD37" s="145"/>
      <c r="AE37" s="145"/>
      <c r="AF37" s="145"/>
      <c r="AG37" s="145"/>
      <c r="AH37" s="145"/>
      <c r="AI37" s="145"/>
    </row>
    <row r="38" spans="1:35" ht="12.75" customHeight="1" x14ac:dyDescent="0.35">
      <c r="A38" s="301" t="s">
        <v>1153</v>
      </c>
      <c r="B38" s="287"/>
      <c r="C38" s="287"/>
      <c r="D38" s="287"/>
      <c r="E38" s="287"/>
      <c r="F38" s="287"/>
      <c r="G38" s="287"/>
      <c r="H38" s="287"/>
      <c r="I38" s="287"/>
      <c r="J38" s="287"/>
      <c r="K38" s="287"/>
      <c r="L38" s="287"/>
      <c r="M38" s="287"/>
      <c r="N38" s="287"/>
      <c r="O38" s="287"/>
      <c r="P38" s="287"/>
      <c r="Q38" s="287"/>
      <c r="R38" s="287"/>
      <c r="S38" s="287"/>
      <c r="T38" s="287"/>
      <c r="U38" s="287"/>
      <c r="V38" s="287"/>
      <c r="W38" s="287"/>
      <c r="X38" s="287"/>
      <c r="Y38" s="287"/>
      <c r="Z38" s="287"/>
      <c r="AA38" s="145"/>
      <c r="AB38" s="145"/>
      <c r="AC38" s="145"/>
      <c r="AD38" s="145"/>
      <c r="AE38" s="145"/>
      <c r="AF38" s="145"/>
      <c r="AG38" s="145"/>
      <c r="AH38" s="145"/>
      <c r="AI38" s="145"/>
    </row>
    <row r="39" spans="1:35" ht="12.75" customHeight="1" x14ac:dyDescent="0.35">
      <c r="A39" s="301" t="s">
        <v>1154</v>
      </c>
      <c r="B39" s="287"/>
      <c r="C39" s="287"/>
      <c r="D39" s="287"/>
      <c r="E39" s="287"/>
      <c r="F39" s="287"/>
      <c r="G39" s="287"/>
      <c r="H39" s="287"/>
      <c r="I39" s="287"/>
      <c r="J39" s="287"/>
      <c r="K39" s="287"/>
      <c r="L39" s="287"/>
      <c r="M39" s="287"/>
      <c r="N39" s="287"/>
      <c r="O39" s="287"/>
      <c r="P39" s="287"/>
      <c r="Q39" s="287"/>
      <c r="R39" s="287"/>
      <c r="S39" s="287"/>
      <c r="T39" s="287"/>
      <c r="U39" s="287"/>
      <c r="V39" s="287"/>
      <c r="W39" s="287"/>
      <c r="X39" s="287"/>
      <c r="Y39" s="287"/>
      <c r="Z39" s="287"/>
      <c r="AA39" s="145"/>
      <c r="AB39" s="145"/>
      <c r="AC39" s="145"/>
      <c r="AD39" s="145"/>
      <c r="AE39" s="145"/>
      <c r="AF39" s="145"/>
      <c r="AG39" s="145"/>
      <c r="AH39" s="145"/>
      <c r="AI39" s="145"/>
    </row>
    <row r="40" spans="1:35" ht="12.75" customHeight="1" x14ac:dyDescent="0.35">
      <c r="A40" s="303"/>
      <c r="B40" s="287"/>
      <c r="C40" s="287"/>
      <c r="D40" s="287"/>
      <c r="E40" s="287"/>
      <c r="F40" s="287"/>
      <c r="G40" s="287"/>
      <c r="H40" s="287"/>
      <c r="I40" s="287"/>
      <c r="J40" s="287"/>
      <c r="K40" s="287"/>
      <c r="L40" s="287"/>
      <c r="M40" s="287"/>
      <c r="N40" s="287"/>
      <c r="O40" s="287"/>
      <c r="P40" s="287"/>
      <c r="Q40" s="287"/>
      <c r="R40" s="287"/>
      <c r="S40" s="287"/>
      <c r="T40" s="287"/>
      <c r="U40" s="287"/>
      <c r="V40" s="287"/>
      <c r="W40" s="287"/>
      <c r="X40" s="287"/>
      <c r="Y40" s="287"/>
      <c r="Z40" s="287"/>
      <c r="AA40" s="145"/>
      <c r="AB40" s="145"/>
      <c r="AC40" s="145"/>
      <c r="AD40" s="145"/>
      <c r="AE40" s="145"/>
      <c r="AF40" s="145"/>
      <c r="AG40" s="145"/>
      <c r="AH40" s="145"/>
      <c r="AI40" s="145"/>
    </row>
    <row r="41" spans="1:35" ht="12.75" customHeight="1" x14ac:dyDescent="0.35">
      <c r="A41" s="304" t="s">
        <v>1155</v>
      </c>
      <c r="B41" s="287"/>
      <c r="C41" s="287"/>
      <c r="D41" s="287"/>
      <c r="E41" s="287"/>
      <c r="F41" s="287"/>
      <c r="G41" s="287"/>
      <c r="H41" s="287"/>
      <c r="I41" s="287"/>
      <c r="J41" s="287"/>
      <c r="K41" s="287"/>
      <c r="L41" s="287"/>
      <c r="M41" s="287"/>
      <c r="N41" s="287"/>
      <c r="O41" s="287"/>
      <c r="P41" s="287"/>
      <c r="Q41" s="287"/>
      <c r="R41" s="287"/>
      <c r="S41" s="287"/>
      <c r="T41" s="287"/>
      <c r="U41" s="287"/>
      <c r="V41" s="287"/>
      <c r="W41" s="287"/>
      <c r="X41" s="287"/>
      <c r="Y41" s="287"/>
      <c r="Z41" s="287"/>
      <c r="AA41" s="145"/>
      <c r="AB41" s="145"/>
      <c r="AC41" s="145"/>
      <c r="AD41" s="145"/>
      <c r="AE41" s="145"/>
      <c r="AF41" s="145"/>
      <c r="AG41" s="145"/>
      <c r="AH41" s="145"/>
      <c r="AI41" s="145"/>
    </row>
    <row r="42" spans="1:35" ht="38.25" customHeight="1" x14ac:dyDescent="0.35">
      <c r="A42" s="293" t="s">
        <v>1156</v>
      </c>
      <c r="B42" s="287"/>
      <c r="C42" s="287"/>
      <c r="D42" s="287"/>
      <c r="E42" s="287"/>
      <c r="F42" s="287"/>
      <c r="G42" s="287"/>
      <c r="H42" s="287"/>
      <c r="I42" s="287"/>
      <c r="J42" s="287"/>
      <c r="K42" s="287"/>
      <c r="L42" s="287"/>
      <c r="M42" s="287"/>
      <c r="N42" s="287"/>
      <c r="O42" s="287"/>
      <c r="P42" s="287"/>
      <c r="Q42" s="287"/>
      <c r="R42" s="287"/>
      <c r="S42" s="287"/>
      <c r="T42" s="287"/>
      <c r="U42" s="287"/>
      <c r="V42" s="287"/>
      <c r="W42" s="287"/>
      <c r="X42" s="287"/>
      <c r="Y42" s="287"/>
      <c r="Z42" s="287"/>
      <c r="AA42" s="145"/>
      <c r="AB42" s="145"/>
      <c r="AC42" s="145"/>
      <c r="AD42" s="145"/>
      <c r="AE42" s="145"/>
      <c r="AF42" s="145"/>
      <c r="AG42" s="145"/>
      <c r="AH42" s="145"/>
      <c r="AI42" s="145"/>
    </row>
    <row r="43" spans="1:35" ht="51" customHeight="1" x14ac:dyDescent="0.35">
      <c r="A43" s="293" t="s">
        <v>1157</v>
      </c>
      <c r="B43" s="287"/>
      <c r="C43" s="287"/>
      <c r="D43" s="287"/>
      <c r="E43" s="287"/>
      <c r="F43" s="287"/>
      <c r="G43" s="287"/>
      <c r="H43" s="287"/>
      <c r="I43" s="287"/>
      <c r="J43" s="287"/>
      <c r="K43" s="287"/>
      <c r="L43" s="287"/>
      <c r="M43" s="287"/>
      <c r="N43" s="287"/>
      <c r="O43" s="287"/>
      <c r="P43" s="287"/>
      <c r="Q43" s="287"/>
      <c r="R43" s="287"/>
      <c r="S43" s="287"/>
      <c r="T43" s="287"/>
      <c r="U43" s="287"/>
      <c r="V43" s="287"/>
      <c r="W43" s="287"/>
      <c r="X43" s="287"/>
      <c r="Y43" s="287"/>
      <c r="Z43" s="287"/>
      <c r="AA43" s="145"/>
      <c r="AB43" s="145"/>
      <c r="AC43" s="145"/>
      <c r="AD43" s="145"/>
      <c r="AE43" s="145"/>
      <c r="AF43" s="145"/>
      <c r="AG43" s="145"/>
      <c r="AH43" s="145"/>
      <c r="AI43" s="145"/>
    </row>
    <row r="44" spans="1:35" ht="12.75" customHeight="1" x14ac:dyDescent="0.35">
      <c r="A44" s="305" t="s">
        <v>1158</v>
      </c>
      <c r="B44" s="287"/>
      <c r="C44" s="287"/>
      <c r="D44" s="287"/>
      <c r="E44" s="287"/>
      <c r="F44" s="287"/>
      <c r="G44" s="287"/>
      <c r="H44" s="287"/>
      <c r="I44" s="287"/>
      <c r="J44" s="287"/>
      <c r="K44" s="287"/>
      <c r="L44" s="287"/>
      <c r="M44" s="287"/>
      <c r="N44" s="287"/>
      <c r="O44" s="287"/>
      <c r="P44" s="287"/>
      <c r="Q44" s="287"/>
      <c r="R44" s="287"/>
      <c r="S44" s="287"/>
      <c r="T44" s="287"/>
      <c r="U44" s="287"/>
      <c r="V44" s="287"/>
      <c r="W44" s="287"/>
      <c r="X44" s="287"/>
      <c r="Y44" s="287"/>
      <c r="Z44" s="287"/>
      <c r="AA44" s="145"/>
      <c r="AB44" s="145"/>
      <c r="AC44" s="145"/>
      <c r="AD44" s="145"/>
      <c r="AE44" s="145"/>
      <c r="AF44" s="145"/>
      <c r="AG44" s="145"/>
      <c r="AH44" s="145"/>
      <c r="AI44" s="145"/>
    </row>
    <row r="45" spans="1:35" ht="12.75" customHeight="1" x14ac:dyDescent="0.35">
      <c r="A45" s="306" t="s">
        <v>1159</v>
      </c>
      <c r="B45" s="287"/>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145"/>
      <c r="AB45" s="145"/>
      <c r="AC45" s="145"/>
      <c r="AD45" s="145"/>
      <c r="AE45" s="145"/>
      <c r="AF45" s="145"/>
      <c r="AG45" s="145"/>
      <c r="AH45" s="145"/>
      <c r="AI45" s="145"/>
    </row>
    <row r="46" spans="1:35" ht="12.75" customHeight="1" x14ac:dyDescent="0.35">
      <c r="A46" s="307" t="s">
        <v>1160</v>
      </c>
      <c r="B46" s="287"/>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145"/>
      <c r="AB46" s="145"/>
      <c r="AC46" s="145"/>
      <c r="AD46" s="145"/>
      <c r="AE46" s="145"/>
      <c r="AF46" s="145"/>
      <c r="AG46" s="145"/>
      <c r="AH46" s="145"/>
      <c r="AI46" s="145"/>
    </row>
    <row r="47" spans="1:35" ht="12.75" customHeight="1" x14ac:dyDescent="0.35">
      <c r="A47" s="293" t="s">
        <v>1161</v>
      </c>
      <c r="B47" s="287"/>
      <c r="C47" s="287"/>
      <c r="D47" s="287"/>
      <c r="E47" s="287"/>
      <c r="F47" s="287"/>
      <c r="G47" s="287"/>
      <c r="H47" s="287"/>
      <c r="I47" s="287"/>
      <c r="J47" s="287"/>
      <c r="K47" s="287"/>
      <c r="L47" s="287"/>
      <c r="M47" s="287"/>
      <c r="N47" s="287"/>
      <c r="O47" s="287"/>
      <c r="P47" s="287"/>
      <c r="Q47" s="287"/>
      <c r="R47" s="287"/>
      <c r="S47" s="287"/>
      <c r="T47" s="287"/>
      <c r="U47" s="287"/>
      <c r="V47" s="287"/>
      <c r="W47" s="287"/>
      <c r="X47" s="287"/>
      <c r="Y47" s="287"/>
      <c r="Z47" s="287"/>
      <c r="AA47" s="145"/>
      <c r="AB47" s="145"/>
      <c r="AC47" s="145"/>
      <c r="AD47" s="145"/>
      <c r="AE47" s="145"/>
      <c r="AF47" s="145"/>
      <c r="AG47" s="145"/>
      <c r="AH47" s="145"/>
      <c r="AI47" s="145"/>
    </row>
    <row r="48" spans="1:35" ht="12.75" customHeight="1" x14ac:dyDescent="0.35">
      <c r="A48" s="293"/>
      <c r="B48" s="287"/>
      <c r="C48" s="287"/>
      <c r="D48" s="287"/>
      <c r="E48" s="287"/>
      <c r="F48" s="287"/>
      <c r="G48" s="287"/>
      <c r="H48" s="287"/>
      <c r="I48" s="287"/>
      <c r="J48" s="287"/>
      <c r="K48" s="287"/>
      <c r="L48" s="287"/>
      <c r="M48" s="287"/>
      <c r="N48" s="287"/>
      <c r="O48" s="287"/>
      <c r="P48" s="287"/>
      <c r="Q48" s="287"/>
      <c r="R48" s="287"/>
      <c r="S48" s="287"/>
      <c r="T48" s="287"/>
      <c r="U48" s="287"/>
      <c r="V48" s="287"/>
      <c r="W48" s="287"/>
      <c r="X48" s="287"/>
      <c r="Y48" s="287"/>
      <c r="Z48" s="287"/>
      <c r="AA48" s="145"/>
      <c r="AB48" s="145"/>
      <c r="AC48" s="145"/>
      <c r="AD48" s="145"/>
      <c r="AE48" s="145"/>
      <c r="AF48" s="145"/>
      <c r="AG48" s="145"/>
      <c r="AH48" s="145"/>
      <c r="AI48" s="145"/>
    </row>
    <row r="49" spans="1:35" ht="12.75" customHeight="1" x14ac:dyDescent="0.35">
      <c r="A49" s="304" t="s">
        <v>1162</v>
      </c>
      <c r="B49" s="287"/>
      <c r="C49" s="287"/>
      <c r="D49" s="287"/>
      <c r="E49" s="287"/>
      <c r="F49" s="287"/>
      <c r="G49" s="287"/>
      <c r="H49" s="287"/>
      <c r="I49" s="287"/>
      <c r="J49" s="287"/>
      <c r="K49" s="287"/>
      <c r="L49" s="287"/>
      <c r="M49" s="287"/>
      <c r="N49" s="287"/>
      <c r="O49" s="287"/>
      <c r="P49" s="287"/>
      <c r="Q49" s="287"/>
      <c r="R49" s="287"/>
      <c r="S49" s="287"/>
      <c r="T49" s="287"/>
      <c r="U49" s="287"/>
      <c r="V49" s="287"/>
      <c r="W49" s="287"/>
      <c r="X49" s="287"/>
      <c r="Y49" s="287"/>
      <c r="Z49" s="287"/>
      <c r="AA49" s="145"/>
      <c r="AB49" s="145"/>
      <c r="AC49" s="145"/>
      <c r="AD49" s="145"/>
      <c r="AE49" s="145"/>
      <c r="AF49" s="145"/>
      <c r="AG49" s="145"/>
      <c r="AH49" s="145"/>
      <c r="AI49" s="145"/>
    </row>
    <row r="50" spans="1:35" ht="12.75" customHeight="1" x14ac:dyDescent="0.35">
      <c r="A50" s="304" t="s">
        <v>1163</v>
      </c>
      <c r="B50" s="287"/>
      <c r="C50" s="287"/>
      <c r="D50" s="287"/>
      <c r="E50" s="287"/>
      <c r="F50" s="287"/>
      <c r="G50" s="287"/>
      <c r="H50" s="287"/>
      <c r="I50" s="287"/>
      <c r="J50" s="287"/>
      <c r="K50" s="287"/>
      <c r="L50" s="287"/>
      <c r="M50" s="287"/>
      <c r="N50" s="287"/>
      <c r="O50" s="287"/>
      <c r="P50" s="287"/>
      <c r="Q50" s="287"/>
      <c r="R50" s="287"/>
      <c r="S50" s="287"/>
      <c r="T50" s="287"/>
      <c r="U50" s="287"/>
      <c r="V50" s="287"/>
      <c r="W50" s="287"/>
      <c r="X50" s="287"/>
      <c r="Y50" s="287"/>
      <c r="Z50" s="287"/>
      <c r="AA50" s="145"/>
      <c r="AB50" s="145"/>
      <c r="AC50" s="145"/>
      <c r="AD50" s="145"/>
      <c r="AE50" s="145"/>
      <c r="AF50" s="145"/>
      <c r="AG50" s="145"/>
      <c r="AH50" s="145"/>
      <c r="AI50" s="145"/>
    </row>
    <row r="51" spans="1:35" ht="12.75" customHeight="1" x14ac:dyDescent="0.35">
      <c r="A51" s="294" t="s">
        <v>1164</v>
      </c>
      <c r="B51" s="287"/>
      <c r="C51" s="287"/>
      <c r="D51" s="287"/>
      <c r="E51" s="287"/>
      <c r="F51" s="287"/>
      <c r="G51" s="287"/>
      <c r="H51" s="287"/>
      <c r="I51" s="287"/>
      <c r="J51" s="287"/>
      <c r="K51" s="287"/>
      <c r="L51" s="287"/>
      <c r="M51" s="287"/>
      <c r="N51" s="287"/>
      <c r="O51" s="287"/>
      <c r="P51" s="287"/>
      <c r="Q51" s="287"/>
      <c r="R51" s="287"/>
      <c r="S51" s="287"/>
      <c r="T51" s="287"/>
      <c r="U51" s="287"/>
      <c r="V51" s="287"/>
      <c r="W51" s="287"/>
      <c r="X51" s="287"/>
      <c r="Y51" s="287"/>
      <c r="Z51" s="287"/>
      <c r="AA51" s="145"/>
      <c r="AB51" s="145"/>
      <c r="AC51" s="145"/>
      <c r="AD51" s="145"/>
      <c r="AE51" s="145"/>
      <c r="AF51" s="145"/>
      <c r="AG51" s="145"/>
      <c r="AH51" s="145"/>
      <c r="AI51" s="145"/>
    </row>
    <row r="52" spans="1:35" ht="12.75" customHeight="1" x14ac:dyDescent="0.35">
      <c r="A52" s="292" t="s">
        <v>1165</v>
      </c>
      <c r="B52" s="287"/>
      <c r="C52" s="287"/>
      <c r="D52" s="287"/>
      <c r="E52" s="287"/>
      <c r="F52" s="287"/>
      <c r="G52" s="287"/>
      <c r="H52" s="287"/>
      <c r="I52" s="287"/>
      <c r="J52" s="287"/>
      <c r="K52" s="287"/>
      <c r="L52" s="287"/>
      <c r="M52" s="287"/>
      <c r="N52" s="287"/>
      <c r="O52" s="287"/>
      <c r="P52" s="287"/>
      <c r="Q52" s="287"/>
      <c r="R52" s="287"/>
      <c r="S52" s="287"/>
      <c r="T52" s="287"/>
      <c r="U52" s="287"/>
      <c r="V52" s="287"/>
      <c r="W52" s="287"/>
      <c r="X52" s="287"/>
      <c r="Y52" s="287"/>
      <c r="Z52" s="287"/>
      <c r="AA52" s="145"/>
      <c r="AB52" s="145"/>
      <c r="AC52" s="145"/>
      <c r="AD52" s="145"/>
      <c r="AE52" s="145"/>
      <c r="AF52" s="145"/>
      <c r="AG52" s="145"/>
      <c r="AH52" s="145"/>
      <c r="AI52" s="145"/>
    </row>
    <row r="53" spans="1:35" ht="12.75" customHeight="1" x14ac:dyDescent="0.35">
      <c r="A53" s="292" t="s">
        <v>1166</v>
      </c>
      <c r="B53" s="287"/>
      <c r="C53" s="287"/>
      <c r="D53" s="287"/>
      <c r="E53" s="287"/>
      <c r="F53" s="287"/>
      <c r="G53" s="287"/>
      <c r="H53" s="287"/>
      <c r="I53" s="287"/>
      <c r="J53" s="287"/>
      <c r="K53" s="287"/>
      <c r="L53" s="287"/>
      <c r="M53" s="287"/>
      <c r="N53" s="287"/>
      <c r="O53" s="287"/>
      <c r="P53" s="287"/>
      <c r="Q53" s="287"/>
      <c r="R53" s="287"/>
      <c r="S53" s="287"/>
      <c r="T53" s="287"/>
      <c r="U53" s="287"/>
      <c r="V53" s="287"/>
      <c r="W53" s="287"/>
      <c r="X53" s="287"/>
      <c r="Y53" s="287"/>
      <c r="Z53" s="287"/>
      <c r="AA53" s="145"/>
      <c r="AB53" s="145"/>
      <c r="AC53" s="145"/>
      <c r="AD53" s="145"/>
      <c r="AE53" s="145"/>
      <c r="AF53" s="145"/>
      <c r="AG53" s="145"/>
      <c r="AH53" s="145"/>
      <c r="AI53" s="145"/>
    </row>
    <row r="54" spans="1:35" ht="12.75" customHeight="1" x14ac:dyDescent="0.35">
      <c r="A54" s="293" t="s">
        <v>1167</v>
      </c>
      <c r="B54" s="287"/>
      <c r="C54" s="287"/>
      <c r="D54" s="287"/>
      <c r="E54" s="287"/>
      <c r="F54" s="287"/>
      <c r="G54" s="287"/>
      <c r="H54" s="287"/>
      <c r="I54" s="287"/>
      <c r="J54" s="287"/>
      <c r="K54" s="287"/>
      <c r="L54" s="287"/>
      <c r="M54" s="287"/>
      <c r="N54" s="287"/>
      <c r="O54" s="287"/>
      <c r="P54" s="287"/>
      <c r="Q54" s="287"/>
      <c r="R54" s="287"/>
      <c r="S54" s="287"/>
      <c r="T54" s="287"/>
      <c r="U54" s="287"/>
      <c r="V54" s="287"/>
      <c r="W54" s="287"/>
      <c r="X54" s="287"/>
      <c r="Y54" s="287"/>
      <c r="Z54" s="287"/>
      <c r="AA54" s="145"/>
      <c r="AB54" s="145"/>
      <c r="AC54" s="145"/>
      <c r="AD54" s="145"/>
      <c r="AE54" s="145"/>
      <c r="AF54" s="145"/>
      <c r="AG54" s="145"/>
      <c r="AH54" s="145"/>
      <c r="AI54" s="145"/>
    </row>
    <row r="55" spans="1:35" ht="12.75" customHeight="1" x14ac:dyDescent="0.35">
      <c r="A55" s="295" t="s">
        <v>1168</v>
      </c>
      <c r="B55" s="287"/>
      <c r="C55" s="287"/>
      <c r="D55" s="287"/>
      <c r="E55" s="287"/>
      <c r="F55" s="287"/>
      <c r="G55" s="287"/>
      <c r="H55" s="287"/>
      <c r="I55" s="287"/>
      <c r="J55" s="287"/>
      <c r="K55" s="287"/>
      <c r="L55" s="287"/>
      <c r="M55" s="287"/>
      <c r="N55" s="287"/>
      <c r="O55" s="287"/>
      <c r="P55" s="287"/>
      <c r="Q55" s="287"/>
      <c r="R55" s="287"/>
      <c r="S55" s="287"/>
      <c r="T55" s="287"/>
      <c r="U55" s="287"/>
      <c r="V55" s="287"/>
      <c r="W55" s="287"/>
      <c r="X55" s="287"/>
      <c r="Y55" s="287"/>
      <c r="Z55" s="287"/>
      <c r="AA55" s="145"/>
      <c r="AB55" s="145"/>
      <c r="AC55" s="145"/>
      <c r="AD55" s="145"/>
      <c r="AE55" s="145"/>
      <c r="AF55" s="145"/>
      <c r="AG55" s="145"/>
      <c r="AH55" s="145"/>
      <c r="AI55" s="145"/>
    </row>
    <row r="56" spans="1:35" ht="12.75" customHeight="1" x14ac:dyDescent="0.35">
      <c r="A56" s="294" t="s">
        <v>1169</v>
      </c>
      <c r="B56" s="287"/>
      <c r="C56" s="287"/>
      <c r="D56" s="287"/>
      <c r="E56" s="287"/>
      <c r="F56" s="287"/>
      <c r="G56" s="287"/>
      <c r="H56" s="287"/>
      <c r="I56" s="287"/>
      <c r="J56" s="287"/>
      <c r="K56" s="287"/>
      <c r="L56" s="287"/>
      <c r="M56" s="287"/>
      <c r="N56" s="287"/>
      <c r="O56" s="287"/>
      <c r="P56" s="287"/>
      <c r="Q56" s="287"/>
      <c r="R56" s="287"/>
      <c r="S56" s="287"/>
      <c r="T56" s="287"/>
      <c r="U56" s="287"/>
      <c r="V56" s="287"/>
      <c r="W56" s="287"/>
      <c r="X56" s="287"/>
      <c r="Y56" s="287"/>
      <c r="Z56" s="287"/>
      <c r="AA56" s="145"/>
      <c r="AB56" s="145"/>
      <c r="AC56" s="145"/>
      <c r="AD56" s="145"/>
      <c r="AE56" s="145"/>
      <c r="AF56" s="145"/>
      <c r="AG56" s="145"/>
      <c r="AH56" s="145"/>
      <c r="AI56" s="145"/>
    </row>
    <row r="57" spans="1:35" ht="12.75" customHeight="1" x14ac:dyDescent="0.35">
      <c r="A57" s="293" t="s">
        <v>1170</v>
      </c>
      <c r="B57" s="287"/>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7"/>
      <c r="AA57" s="145"/>
      <c r="AB57" s="145"/>
      <c r="AC57" s="145"/>
      <c r="AD57" s="145"/>
      <c r="AE57" s="145"/>
      <c r="AF57" s="145"/>
      <c r="AG57" s="145"/>
      <c r="AH57" s="145"/>
      <c r="AI57" s="145"/>
    </row>
    <row r="58" spans="1:35" ht="12.75" customHeight="1" x14ac:dyDescent="0.35">
      <c r="A58" s="292" t="s">
        <v>1171</v>
      </c>
      <c r="B58" s="287"/>
      <c r="C58" s="287"/>
      <c r="D58" s="287"/>
      <c r="E58" s="287"/>
      <c r="F58" s="287"/>
      <c r="G58" s="287"/>
      <c r="H58" s="287"/>
      <c r="I58" s="287"/>
      <c r="J58" s="287"/>
      <c r="K58" s="287"/>
      <c r="L58" s="287"/>
      <c r="M58" s="287"/>
      <c r="N58" s="287"/>
      <c r="O58" s="287"/>
      <c r="P58" s="287"/>
      <c r="Q58" s="287"/>
      <c r="R58" s="287"/>
      <c r="S58" s="287"/>
      <c r="T58" s="287"/>
      <c r="U58" s="287"/>
      <c r="V58" s="287"/>
      <c r="W58" s="287"/>
      <c r="X58" s="287"/>
      <c r="Y58" s="287"/>
      <c r="Z58" s="287"/>
      <c r="AA58" s="145"/>
      <c r="AB58" s="145"/>
      <c r="AC58" s="145"/>
      <c r="AD58" s="145"/>
      <c r="AE58" s="145"/>
      <c r="AF58" s="145"/>
      <c r="AG58" s="145"/>
      <c r="AH58" s="145"/>
      <c r="AI58" s="145"/>
    </row>
    <row r="59" spans="1:35" ht="12.75" customHeight="1" x14ac:dyDescent="0.35">
      <c r="A59" s="294" t="s">
        <v>1172</v>
      </c>
      <c r="B59" s="287"/>
      <c r="C59" s="287"/>
      <c r="D59" s="287"/>
      <c r="E59" s="287"/>
      <c r="F59" s="287"/>
      <c r="G59" s="287"/>
      <c r="H59" s="287"/>
      <c r="I59" s="287"/>
      <c r="J59" s="287"/>
      <c r="K59" s="287"/>
      <c r="L59" s="287"/>
      <c r="M59" s="287"/>
      <c r="N59" s="287"/>
      <c r="O59" s="287"/>
      <c r="P59" s="287"/>
      <c r="Q59" s="287"/>
      <c r="R59" s="287"/>
      <c r="S59" s="287"/>
      <c r="T59" s="287"/>
      <c r="U59" s="287"/>
      <c r="V59" s="287"/>
      <c r="W59" s="287"/>
      <c r="X59" s="287"/>
      <c r="Y59" s="287"/>
      <c r="Z59" s="287"/>
      <c r="AA59" s="145"/>
      <c r="AB59" s="145"/>
      <c r="AC59" s="145"/>
      <c r="AD59" s="145"/>
      <c r="AE59" s="145"/>
      <c r="AF59" s="145"/>
      <c r="AG59" s="145"/>
      <c r="AH59" s="145"/>
      <c r="AI59" s="145"/>
    </row>
    <row r="60" spans="1:35" ht="12.75" customHeight="1" x14ac:dyDescent="0.35">
      <c r="A60" s="292" t="s">
        <v>1173</v>
      </c>
      <c r="B60" s="287"/>
      <c r="C60" s="287"/>
      <c r="D60" s="287"/>
      <c r="E60" s="287"/>
      <c r="F60" s="287"/>
      <c r="G60" s="287"/>
      <c r="H60" s="287"/>
      <c r="I60" s="287"/>
      <c r="J60" s="287"/>
      <c r="K60" s="287"/>
      <c r="L60" s="287"/>
      <c r="M60" s="287"/>
      <c r="N60" s="287"/>
      <c r="O60" s="287"/>
      <c r="P60" s="287"/>
      <c r="Q60" s="287"/>
      <c r="R60" s="287"/>
      <c r="S60" s="287"/>
      <c r="T60" s="287"/>
      <c r="U60" s="287"/>
      <c r="V60" s="287"/>
      <c r="W60" s="287"/>
      <c r="X60" s="287"/>
      <c r="Y60" s="287"/>
      <c r="Z60" s="287"/>
      <c r="AA60" s="145"/>
      <c r="AB60" s="145"/>
      <c r="AC60" s="145"/>
      <c r="AD60" s="145"/>
      <c r="AE60" s="145"/>
      <c r="AF60" s="145"/>
      <c r="AG60" s="145"/>
      <c r="AH60" s="145"/>
      <c r="AI60" s="145"/>
    </row>
    <row r="61" spans="1:35" ht="12.75" customHeight="1" x14ac:dyDescent="0.35">
      <c r="A61" s="294" t="s">
        <v>1174</v>
      </c>
      <c r="B61" s="287"/>
      <c r="C61" s="287"/>
      <c r="D61" s="287"/>
      <c r="E61" s="287"/>
      <c r="F61" s="287"/>
      <c r="G61" s="287"/>
      <c r="H61" s="287"/>
      <c r="I61" s="287"/>
      <c r="J61" s="287"/>
      <c r="K61" s="287"/>
      <c r="L61" s="287"/>
      <c r="M61" s="287"/>
      <c r="N61" s="287"/>
      <c r="O61" s="287"/>
      <c r="P61" s="287"/>
      <c r="Q61" s="287"/>
      <c r="R61" s="287"/>
      <c r="S61" s="287"/>
      <c r="T61" s="287"/>
      <c r="U61" s="287"/>
      <c r="V61" s="287"/>
      <c r="W61" s="287"/>
      <c r="X61" s="287"/>
      <c r="Y61" s="287"/>
      <c r="Z61" s="287"/>
      <c r="AA61" s="145"/>
      <c r="AB61" s="145"/>
      <c r="AC61" s="145"/>
      <c r="AD61" s="145"/>
      <c r="AE61" s="145"/>
      <c r="AF61" s="145"/>
      <c r="AG61" s="145"/>
      <c r="AH61" s="145"/>
      <c r="AI61" s="145"/>
    </row>
    <row r="62" spans="1:35" ht="12.75" customHeight="1" x14ac:dyDescent="0.35">
      <c r="A62" s="292" t="s">
        <v>1175</v>
      </c>
      <c r="B62" s="287"/>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145"/>
      <c r="AB62" s="145"/>
      <c r="AC62" s="145"/>
      <c r="AD62" s="145"/>
      <c r="AE62" s="145"/>
      <c r="AF62" s="145"/>
      <c r="AG62" s="145"/>
      <c r="AH62" s="145"/>
      <c r="AI62" s="145"/>
    </row>
    <row r="63" spans="1:35" ht="12.75" customHeight="1" x14ac:dyDescent="0.35">
      <c r="A63" s="292" t="s">
        <v>1176</v>
      </c>
      <c r="B63" s="287"/>
      <c r="C63" s="287"/>
      <c r="D63" s="287"/>
      <c r="E63" s="287"/>
      <c r="F63" s="287"/>
      <c r="G63" s="287"/>
      <c r="H63" s="287"/>
      <c r="I63" s="287"/>
      <c r="J63" s="287"/>
      <c r="K63" s="287"/>
      <c r="L63" s="287"/>
      <c r="M63" s="287"/>
      <c r="N63" s="287"/>
      <c r="O63" s="287"/>
      <c r="P63" s="287"/>
      <c r="Q63" s="287"/>
      <c r="R63" s="287"/>
      <c r="S63" s="287"/>
      <c r="T63" s="287"/>
      <c r="U63" s="287"/>
      <c r="V63" s="287"/>
      <c r="W63" s="287"/>
      <c r="X63" s="287"/>
      <c r="Y63" s="287"/>
      <c r="Z63" s="287"/>
      <c r="AA63" s="145"/>
      <c r="AB63" s="145"/>
      <c r="AC63" s="145"/>
      <c r="AD63" s="145"/>
      <c r="AE63" s="145"/>
      <c r="AF63" s="145"/>
      <c r="AG63" s="145"/>
      <c r="AH63" s="145"/>
      <c r="AI63" s="145"/>
    </row>
    <row r="64" spans="1:35" ht="12.75" customHeight="1" x14ac:dyDescent="0.35">
      <c r="A64" s="294" t="s">
        <v>1177</v>
      </c>
      <c r="B64" s="287"/>
      <c r="C64" s="287"/>
      <c r="D64" s="287"/>
      <c r="E64" s="287"/>
      <c r="F64" s="287"/>
      <c r="G64" s="287"/>
      <c r="H64" s="287"/>
      <c r="I64" s="287"/>
      <c r="J64" s="287"/>
      <c r="K64" s="287"/>
      <c r="L64" s="287"/>
      <c r="M64" s="287"/>
      <c r="N64" s="287"/>
      <c r="O64" s="287"/>
      <c r="P64" s="287"/>
      <c r="Q64" s="287"/>
      <c r="R64" s="287"/>
      <c r="S64" s="287"/>
      <c r="T64" s="287"/>
      <c r="U64" s="287"/>
      <c r="V64" s="287"/>
      <c r="W64" s="287"/>
      <c r="X64" s="287"/>
      <c r="Y64" s="287"/>
      <c r="Z64" s="287"/>
      <c r="AA64" s="145"/>
      <c r="AB64" s="145"/>
      <c r="AC64" s="145"/>
      <c r="AD64" s="145"/>
      <c r="AE64" s="145"/>
      <c r="AF64" s="145"/>
      <c r="AG64" s="145"/>
      <c r="AH64" s="145"/>
      <c r="AI64" s="145"/>
    </row>
    <row r="65" spans="1:35" ht="12.75" customHeight="1" x14ac:dyDescent="0.35">
      <c r="A65" s="293" t="s">
        <v>1178</v>
      </c>
      <c r="B65" s="287"/>
      <c r="C65" s="287"/>
      <c r="D65" s="287"/>
      <c r="E65" s="287"/>
      <c r="F65" s="287"/>
      <c r="G65" s="287"/>
      <c r="H65" s="287"/>
      <c r="I65" s="287"/>
      <c r="J65" s="287"/>
      <c r="K65" s="287"/>
      <c r="L65" s="287"/>
      <c r="M65" s="287"/>
      <c r="N65" s="287"/>
      <c r="O65" s="287"/>
      <c r="P65" s="287"/>
      <c r="Q65" s="287"/>
      <c r="R65" s="287"/>
      <c r="S65" s="287"/>
      <c r="T65" s="287"/>
      <c r="U65" s="287"/>
      <c r="V65" s="287"/>
      <c r="W65" s="287"/>
      <c r="X65" s="287"/>
      <c r="Y65" s="287"/>
      <c r="Z65" s="287"/>
      <c r="AA65" s="145"/>
      <c r="AB65" s="145"/>
      <c r="AC65" s="145"/>
      <c r="AD65" s="145"/>
      <c r="AE65" s="145"/>
      <c r="AF65" s="145"/>
      <c r="AG65" s="145"/>
      <c r="AH65" s="145"/>
      <c r="AI65" s="145"/>
    </row>
    <row r="66" spans="1:35" ht="12.75" customHeight="1" x14ac:dyDescent="0.35">
      <c r="A66" s="292" t="s">
        <v>1171</v>
      </c>
      <c r="B66" s="287"/>
      <c r="C66" s="287"/>
      <c r="D66" s="287"/>
      <c r="E66" s="287"/>
      <c r="F66" s="287"/>
      <c r="G66" s="287"/>
      <c r="H66" s="287"/>
      <c r="I66" s="287"/>
      <c r="J66" s="287"/>
      <c r="K66" s="287"/>
      <c r="L66" s="287"/>
      <c r="M66" s="287"/>
      <c r="N66" s="287"/>
      <c r="O66" s="287"/>
      <c r="P66" s="287"/>
      <c r="Q66" s="287"/>
      <c r="R66" s="287"/>
      <c r="S66" s="287"/>
      <c r="T66" s="287"/>
      <c r="U66" s="287"/>
      <c r="V66" s="287"/>
      <c r="W66" s="287"/>
      <c r="X66" s="287"/>
      <c r="Y66" s="287"/>
      <c r="Z66" s="287"/>
      <c r="AA66" s="145"/>
      <c r="AB66" s="145"/>
      <c r="AC66" s="145"/>
      <c r="AD66" s="145"/>
      <c r="AE66" s="145"/>
      <c r="AF66" s="145"/>
      <c r="AG66" s="145"/>
      <c r="AH66" s="145"/>
      <c r="AI66" s="145"/>
    </row>
    <row r="67" spans="1:35" ht="12.75" customHeight="1" x14ac:dyDescent="0.35">
      <c r="A67" s="294" t="s">
        <v>1179</v>
      </c>
      <c r="B67" s="287"/>
      <c r="C67" s="287"/>
      <c r="D67" s="287"/>
      <c r="E67" s="287"/>
      <c r="F67" s="287"/>
      <c r="G67" s="287"/>
      <c r="H67" s="287"/>
      <c r="I67" s="287"/>
      <c r="J67" s="287"/>
      <c r="K67" s="287"/>
      <c r="L67" s="287"/>
      <c r="M67" s="287"/>
      <c r="N67" s="287"/>
      <c r="O67" s="287"/>
      <c r="P67" s="287"/>
      <c r="Q67" s="287"/>
      <c r="R67" s="287"/>
      <c r="S67" s="287"/>
      <c r="T67" s="287"/>
      <c r="U67" s="287"/>
      <c r="V67" s="287"/>
      <c r="W67" s="287"/>
      <c r="X67" s="287"/>
      <c r="Y67" s="287"/>
      <c r="Z67" s="287"/>
      <c r="AA67" s="145"/>
      <c r="AB67" s="145"/>
      <c r="AC67" s="145"/>
      <c r="AD67" s="145"/>
      <c r="AE67" s="145"/>
      <c r="AF67" s="145"/>
      <c r="AG67" s="145"/>
      <c r="AH67" s="145"/>
      <c r="AI67" s="145"/>
    </row>
    <row r="68" spans="1:35" ht="12.75" customHeight="1" x14ac:dyDescent="0.35">
      <c r="A68" s="292" t="s">
        <v>1180</v>
      </c>
      <c r="B68" s="287"/>
      <c r="C68" s="287"/>
      <c r="D68" s="287"/>
      <c r="E68" s="287"/>
      <c r="F68" s="287"/>
      <c r="G68" s="287"/>
      <c r="H68" s="287"/>
      <c r="I68" s="287"/>
      <c r="J68" s="287"/>
      <c r="K68" s="287"/>
      <c r="L68" s="287"/>
      <c r="M68" s="287"/>
      <c r="N68" s="287"/>
      <c r="O68" s="287"/>
      <c r="P68" s="287"/>
      <c r="Q68" s="287"/>
      <c r="R68" s="287"/>
      <c r="S68" s="287"/>
      <c r="T68" s="287"/>
      <c r="U68" s="287"/>
      <c r="V68" s="287"/>
      <c r="W68" s="287"/>
      <c r="X68" s="287"/>
      <c r="Y68" s="287"/>
      <c r="Z68" s="287"/>
      <c r="AA68" s="145"/>
      <c r="AB68" s="145"/>
      <c r="AC68" s="145"/>
      <c r="AD68" s="145"/>
      <c r="AE68" s="145"/>
      <c r="AF68" s="145"/>
      <c r="AG68" s="145"/>
      <c r="AH68" s="145"/>
      <c r="AI68" s="145"/>
    </row>
    <row r="69" spans="1:35" ht="12.75" customHeight="1" x14ac:dyDescent="0.35">
      <c r="A69" s="294" t="s">
        <v>1181</v>
      </c>
      <c r="B69" s="287"/>
      <c r="C69" s="287"/>
      <c r="D69" s="287"/>
      <c r="E69" s="287"/>
      <c r="F69" s="287"/>
      <c r="G69" s="287"/>
      <c r="H69" s="287"/>
      <c r="I69" s="287"/>
      <c r="J69" s="287"/>
      <c r="K69" s="287"/>
      <c r="L69" s="287"/>
      <c r="M69" s="287"/>
      <c r="N69" s="287"/>
      <c r="O69" s="287"/>
      <c r="P69" s="287"/>
      <c r="Q69" s="287"/>
      <c r="R69" s="287"/>
      <c r="S69" s="287"/>
      <c r="T69" s="287"/>
      <c r="U69" s="287"/>
      <c r="V69" s="287"/>
      <c r="W69" s="287"/>
      <c r="X69" s="287"/>
      <c r="Y69" s="287"/>
      <c r="Z69" s="287"/>
      <c r="AA69" s="145"/>
      <c r="AB69" s="145"/>
      <c r="AC69" s="145"/>
      <c r="AD69" s="145"/>
      <c r="AE69" s="145"/>
      <c r="AF69" s="145"/>
      <c r="AG69" s="145"/>
      <c r="AH69" s="145"/>
      <c r="AI69" s="145"/>
    </row>
    <row r="70" spans="1:35" ht="12.75" customHeight="1" x14ac:dyDescent="0.35">
      <c r="A70" s="293" t="s">
        <v>1182</v>
      </c>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87"/>
      <c r="AA70" s="145"/>
      <c r="AB70" s="145"/>
      <c r="AC70" s="145"/>
      <c r="AD70" s="145"/>
      <c r="AE70" s="145"/>
      <c r="AF70" s="145"/>
      <c r="AG70" s="145"/>
      <c r="AH70" s="145"/>
      <c r="AI70" s="145"/>
    </row>
    <row r="71" spans="1:35" ht="12.75" customHeight="1" x14ac:dyDescent="0.35">
      <c r="A71" s="292" t="s">
        <v>1183</v>
      </c>
      <c r="B71" s="287"/>
      <c r="C71" s="287"/>
      <c r="D71" s="287"/>
      <c r="E71" s="287"/>
      <c r="F71" s="287"/>
      <c r="G71" s="287"/>
      <c r="H71" s="287"/>
      <c r="I71" s="287"/>
      <c r="J71" s="287"/>
      <c r="K71" s="287"/>
      <c r="L71" s="287"/>
      <c r="M71" s="287"/>
      <c r="N71" s="287"/>
      <c r="O71" s="287"/>
      <c r="P71" s="287"/>
      <c r="Q71" s="287"/>
      <c r="R71" s="287"/>
      <c r="S71" s="287"/>
      <c r="T71" s="287"/>
      <c r="U71" s="287"/>
      <c r="V71" s="287"/>
      <c r="W71" s="287"/>
      <c r="X71" s="287"/>
      <c r="Y71" s="287"/>
      <c r="Z71" s="287"/>
      <c r="AA71" s="145"/>
      <c r="AB71" s="145"/>
      <c r="AC71" s="145"/>
      <c r="AD71" s="145"/>
      <c r="AE71" s="145"/>
      <c r="AF71" s="145"/>
      <c r="AG71" s="145"/>
      <c r="AH71" s="145"/>
      <c r="AI71" s="145"/>
    </row>
    <row r="72" spans="1:35" ht="12.75" customHeight="1" x14ac:dyDescent="0.35">
      <c r="A72" s="295" t="s">
        <v>1184</v>
      </c>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7"/>
      <c r="AA72" s="147"/>
      <c r="AB72" s="147"/>
      <c r="AC72" s="147"/>
      <c r="AD72" s="147"/>
      <c r="AE72" s="147"/>
      <c r="AF72" s="147"/>
      <c r="AG72" s="147"/>
      <c r="AH72" s="147"/>
      <c r="AI72" s="147"/>
    </row>
    <row r="73" spans="1:35" ht="12.75" customHeight="1" x14ac:dyDescent="0.35">
      <c r="A73" s="294" t="s">
        <v>1185</v>
      </c>
      <c r="B73" s="287"/>
      <c r="C73" s="287"/>
      <c r="D73" s="287"/>
      <c r="E73" s="287"/>
      <c r="F73" s="287"/>
      <c r="G73" s="287"/>
      <c r="H73" s="287"/>
      <c r="I73" s="287"/>
      <c r="J73" s="287"/>
      <c r="K73" s="287"/>
      <c r="L73" s="287"/>
      <c r="M73" s="287"/>
      <c r="N73" s="287"/>
      <c r="O73" s="287"/>
      <c r="P73" s="287"/>
      <c r="Q73" s="287"/>
      <c r="R73" s="287"/>
      <c r="S73" s="287"/>
      <c r="T73" s="287"/>
      <c r="U73" s="287"/>
      <c r="V73" s="287"/>
      <c r="W73" s="287"/>
      <c r="X73" s="287"/>
      <c r="Y73" s="287"/>
      <c r="Z73" s="287"/>
      <c r="AA73" s="147"/>
      <c r="AB73" s="147"/>
      <c r="AC73" s="147"/>
      <c r="AD73" s="147"/>
      <c r="AE73" s="147"/>
      <c r="AF73" s="147"/>
      <c r="AG73" s="147"/>
      <c r="AH73" s="147"/>
      <c r="AI73" s="147"/>
    </row>
    <row r="74" spans="1:35" ht="12.75" customHeight="1" x14ac:dyDescent="0.35">
      <c r="A74" s="292" t="s">
        <v>1186</v>
      </c>
      <c r="B74" s="287"/>
      <c r="C74" s="287"/>
      <c r="D74" s="287"/>
      <c r="E74" s="287"/>
      <c r="F74" s="287"/>
      <c r="G74" s="287"/>
      <c r="H74" s="287"/>
      <c r="I74" s="287"/>
      <c r="J74" s="287"/>
      <c r="K74" s="287"/>
      <c r="L74" s="287"/>
      <c r="M74" s="287"/>
      <c r="N74" s="287"/>
      <c r="O74" s="287"/>
      <c r="P74" s="287"/>
      <c r="Q74" s="287"/>
      <c r="R74" s="287"/>
      <c r="S74" s="287"/>
      <c r="T74" s="287"/>
      <c r="U74" s="287"/>
      <c r="V74" s="287"/>
      <c r="W74" s="287"/>
      <c r="X74" s="287"/>
      <c r="Y74" s="287"/>
      <c r="Z74" s="287"/>
      <c r="AA74" s="147"/>
      <c r="AB74" s="147"/>
      <c r="AC74" s="147"/>
      <c r="AD74" s="147"/>
      <c r="AE74" s="147"/>
      <c r="AF74" s="147"/>
      <c r="AG74" s="147"/>
      <c r="AH74" s="147"/>
      <c r="AI74" s="147"/>
    </row>
    <row r="75" spans="1:35" ht="12.75" customHeight="1" x14ac:dyDescent="0.35">
      <c r="A75" s="292" t="s">
        <v>1187</v>
      </c>
      <c r="B75" s="287"/>
      <c r="C75" s="287"/>
      <c r="D75" s="287"/>
      <c r="E75" s="287"/>
      <c r="F75" s="287"/>
      <c r="G75" s="287"/>
      <c r="H75" s="287"/>
      <c r="I75" s="287"/>
      <c r="J75" s="287"/>
      <c r="K75" s="287"/>
      <c r="L75" s="287"/>
      <c r="M75" s="287"/>
      <c r="N75" s="287"/>
      <c r="O75" s="287"/>
      <c r="P75" s="287"/>
      <c r="Q75" s="287"/>
      <c r="R75" s="287"/>
      <c r="S75" s="287"/>
      <c r="T75" s="287"/>
      <c r="U75" s="287"/>
      <c r="V75" s="287"/>
      <c r="W75" s="287"/>
      <c r="X75" s="287"/>
      <c r="Y75" s="287"/>
      <c r="Z75" s="287"/>
      <c r="AA75" s="147"/>
      <c r="AB75" s="147"/>
      <c r="AC75" s="147"/>
      <c r="AD75" s="147"/>
      <c r="AE75" s="147"/>
      <c r="AF75" s="147"/>
      <c r="AG75" s="147"/>
      <c r="AH75" s="147"/>
      <c r="AI75" s="147"/>
    </row>
    <row r="76" spans="1:35" ht="12.75" customHeight="1" x14ac:dyDescent="0.35">
      <c r="A76" s="292" t="s">
        <v>1188</v>
      </c>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287"/>
      <c r="AA76" s="145"/>
      <c r="AB76" s="145"/>
      <c r="AC76" s="145"/>
      <c r="AD76" s="145"/>
      <c r="AE76" s="145"/>
      <c r="AF76" s="145"/>
      <c r="AG76" s="145"/>
      <c r="AH76" s="145"/>
      <c r="AI76" s="145"/>
    </row>
    <row r="77" spans="1:35" ht="12.75" customHeight="1" x14ac:dyDescent="0.35">
      <c r="A77" s="294" t="s">
        <v>1189</v>
      </c>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287"/>
      <c r="AA77" s="133"/>
      <c r="AB77" s="133"/>
      <c r="AC77" s="133"/>
      <c r="AD77" s="133"/>
      <c r="AE77" s="133"/>
      <c r="AF77" s="133"/>
      <c r="AG77" s="133"/>
      <c r="AH77" s="133"/>
      <c r="AI77" s="133"/>
    </row>
    <row r="78" spans="1:35" ht="12.75" customHeight="1" x14ac:dyDescent="0.35">
      <c r="A78" s="292" t="s">
        <v>1190</v>
      </c>
      <c r="B78" s="287"/>
      <c r="C78" s="287"/>
      <c r="D78" s="287"/>
      <c r="E78" s="287"/>
      <c r="F78" s="287"/>
      <c r="G78" s="287"/>
      <c r="H78" s="287"/>
      <c r="I78" s="287"/>
      <c r="J78" s="287"/>
      <c r="K78" s="287"/>
      <c r="L78" s="287"/>
      <c r="M78" s="287"/>
      <c r="N78" s="287"/>
      <c r="O78" s="287"/>
      <c r="P78" s="287"/>
      <c r="Q78" s="287"/>
      <c r="R78" s="287"/>
      <c r="S78" s="287"/>
      <c r="T78" s="287"/>
      <c r="U78" s="287"/>
      <c r="V78" s="287"/>
      <c r="W78" s="287"/>
      <c r="X78" s="287"/>
      <c r="Y78" s="287"/>
      <c r="Z78" s="287"/>
      <c r="AA78" s="145"/>
      <c r="AB78" s="145"/>
      <c r="AC78" s="145"/>
      <c r="AD78" s="145"/>
      <c r="AE78" s="145"/>
      <c r="AF78" s="145"/>
      <c r="AG78" s="145"/>
      <c r="AH78" s="145"/>
      <c r="AI78" s="145"/>
    </row>
    <row r="79" spans="1:35" ht="12.75" customHeight="1" x14ac:dyDescent="0.35">
      <c r="A79" s="292" t="s">
        <v>1191</v>
      </c>
      <c r="B79" s="287"/>
      <c r="C79" s="287"/>
      <c r="D79" s="287"/>
      <c r="E79" s="287"/>
      <c r="F79" s="287"/>
      <c r="G79" s="287"/>
      <c r="H79" s="287"/>
      <c r="I79" s="287"/>
      <c r="J79" s="287"/>
      <c r="K79" s="287"/>
      <c r="L79" s="287"/>
      <c r="M79" s="287"/>
      <c r="N79" s="287"/>
      <c r="O79" s="287"/>
      <c r="P79" s="287"/>
      <c r="Q79" s="287"/>
      <c r="R79" s="287"/>
      <c r="S79" s="287"/>
      <c r="T79" s="287"/>
      <c r="U79" s="287"/>
      <c r="V79" s="287"/>
      <c r="W79" s="287"/>
      <c r="X79" s="287"/>
      <c r="Y79" s="287"/>
      <c r="Z79" s="287"/>
      <c r="AA79" s="147"/>
      <c r="AB79" s="147"/>
      <c r="AC79" s="147"/>
      <c r="AD79" s="147"/>
      <c r="AE79" s="147"/>
      <c r="AF79" s="147"/>
      <c r="AG79" s="147"/>
      <c r="AH79" s="147"/>
      <c r="AI79" s="147"/>
    </row>
    <row r="80" spans="1:35" ht="12.75" customHeight="1" x14ac:dyDescent="0.35">
      <c r="A80" s="295" t="s">
        <v>1192</v>
      </c>
      <c r="B80" s="287"/>
      <c r="C80" s="287"/>
      <c r="D80" s="287"/>
      <c r="E80" s="287"/>
      <c r="F80" s="287"/>
      <c r="G80" s="287"/>
      <c r="H80" s="287"/>
      <c r="I80" s="287"/>
      <c r="J80" s="287"/>
      <c r="K80" s="287"/>
      <c r="L80" s="287"/>
      <c r="M80" s="287"/>
      <c r="N80" s="287"/>
      <c r="O80" s="287"/>
      <c r="P80" s="287"/>
      <c r="Q80" s="287"/>
      <c r="R80" s="287"/>
      <c r="S80" s="287"/>
      <c r="T80" s="287"/>
      <c r="U80" s="287"/>
      <c r="V80" s="287"/>
      <c r="W80" s="287"/>
      <c r="X80" s="287"/>
      <c r="Y80" s="287"/>
      <c r="Z80" s="287"/>
      <c r="AA80" s="145"/>
      <c r="AB80" s="145"/>
      <c r="AC80" s="145"/>
      <c r="AD80" s="145"/>
      <c r="AE80" s="145"/>
      <c r="AF80" s="145"/>
      <c r="AG80" s="145"/>
      <c r="AH80" s="145"/>
      <c r="AI80" s="145"/>
    </row>
    <row r="81" spans="1:35" ht="12.75" customHeight="1" x14ac:dyDescent="0.35">
      <c r="A81" s="292" t="s">
        <v>1193</v>
      </c>
      <c r="B81" s="287"/>
      <c r="C81" s="287"/>
      <c r="D81" s="287"/>
      <c r="E81" s="287"/>
      <c r="F81" s="287"/>
      <c r="G81" s="287"/>
      <c r="H81" s="287"/>
      <c r="I81" s="287"/>
      <c r="J81" s="287"/>
      <c r="K81" s="287"/>
      <c r="L81" s="287"/>
      <c r="M81" s="287"/>
      <c r="N81" s="287"/>
      <c r="O81" s="287"/>
      <c r="P81" s="287"/>
      <c r="Q81" s="287"/>
      <c r="R81" s="287"/>
      <c r="S81" s="287"/>
      <c r="T81" s="287"/>
      <c r="U81" s="287"/>
      <c r="V81" s="287"/>
      <c r="W81" s="287"/>
      <c r="X81" s="287"/>
      <c r="Y81" s="287"/>
      <c r="Z81" s="287"/>
      <c r="AA81" s="145"/>
      <c r="AB81" s="145"/>
      <c r="AC81" s="145"/>
      <c r="AD81" s="145"/>
      <c r="AE81" s="145"/>
      <c r="AF81" s="145"/>
      <c r="AG81" s="145"/>
      <c r="AH81" s="145"/>
      <c r="AI81" s="145"/>
    </row>
    <row r="82" spans="1:35" ht="12.75" customHeight="1" x14ac:dyDescent="0.35">
      <c r="A82" s="292" t="s">
        <v>1194</v>
      </c>
      <c r="B82" s="287"/>
      <c r="C82" s="287"/>
      <c r="D82" s="287"/>
      <c r="E82" s="287"/>
      <c r="F82" s="287"/>
      <c r="G82" s="287"/>
      <c r="H82" s="287"/>
      <c r="I82" s="287"/>
      <c r="J82" s="287"/>
      <c r="K82" s="287"/>
      <c r="L82" s="287"/>
      <c r="M82" s="287"/>
      <c r="N82" s="287"/>
      <c r="O82" s="287"/>
      <c r="P82" s="287"/>
      <c r="Q82" s="287"/>
      <c r="R82" s="287"/>
      <c r="S82" s="287"/>
      <c r="T82" s="287"/>
      <c r="U82" s="287"/>
      <c r="V82" s="287"/>
      <c r="W82" s="287"/>
      <c r="X82" s="287"/>
      <c r="Y82" s="287"/>
      <c r="Z82" s="287"/>
      <c r="AA82" s="145"/>
      <c r="AB82" s="145"/>
      <c r="AC82" s="145"/>
      <c r="AD82" s="145"/>
      <c r="AE82" s="145"/>
      <c r="AF82" s="145"/>
      <c r="AG82" s="145"/>
      <c r="AH82" s="145"/>
      <c r="AI82" s="145"/>
    </row>
    <row r="83" spans="1:35" ht="12.75" customHeight="1" x14ac:dyDescent="0.35">
      <c r="A83" s="292" t="s">
        <v>1195</v>
      </c>
      <c r="B83" s="287"/>
      <c r="C83" s="287"/>
      <c r="D83" s="287"/>
      <c r="E83" s="287"/>
      <c r="F83" s="287"/>
      <c r="G83" s="287"/>
      <c r="H83" s="287"/>
      <c r="I83" s="287"/>
      <c r="J83" s="287"/>
      <c r="K83" s="287"/>
      <c r="L83" s="287"/>
      <c r="M83" s="287"/>
      <c r="N83" s="287"/>
      <c r="O83" s="287"/>
      <c r="P83" s="287"/>
      <c r="Q83" s="287"/>
      <c r="R83" s="287"/>
      <c r="S83" s="287"/>
      <c r="T83" s="287"/>
      <c r="U83" s="287"/>
      <c r="V83" s="287"/>
      <c r="W83" s="287"/>
      <c r="X83" s="287"/>
      <c r="Y83" s="287"/>
      <c r="Z83" s="287"/>
      <c r="AA83" s="133"/>
      <c r="AB83" s="133"/>
      <c r="AC83" s="133"/>
      <c r="AD83" s="133"/>
      <c r="AE83" s="133"/>
      <c r="AF83" s="133"/>
      <c r="AG83" s="133"/>
      <c r="AH83" s="133"/>
      <c r="AI83" s="133"/>
    </row>
    <row r="84" spans="1:35" ht="12.75" customHeight="1" x14ac:dyDescent="0.35">
      <c r="A84" s="293" t="s">
        <v>1196</v>
      </c>
      <c r="B84" s="287"/>
      <c r="C84" s="287"/>
      <c r="D84" s="287"/>
      <c r="E84" s="287"/>
      <c r="F84" s="287"/>
      <c r="G84" s="287"/>
      <c r="H84" s="287"/>
      <c r="I84" s="287"/>
      <c r="J84" s="287"/>
      <c r="K84" s="287"/>
      <c r="L84" s="287"/>
      <c r="M84" s="287"/>
      <c r="N84" s="287"/>
      <c r="O84" s="287"/>
      <c r="P84" s="287"/>
      <c r="Q84" s="287"/>
      <c r="R84" s="287"/>
      <c r="S84" s="287"/>
      <c r="T84" s="287"/>
      <c r="U84" s="287"/>
      <c r="V84" s="287"/>
      <c r="W84" s="287"/>
      <c r="X84" s="287"/>
      <c r="Y84" s="287"/>
      <c r="Z84" s="287"/>
      <c r="AA84" s="133"/>
      <c r="AB84" s="133"/>
      <c r="AC84" s="133"/>
      <c r="AD84" s="133"/>
      <c r="AE84" s="133"/>
      <c r="AF84" s="133"/>
      <c r="AG84" s="133"/>
      <c r="AH84" s="133"/>
      <c r="AI84" s="133"/>
    </row>
    <row r="85" spans="1:35" ht="12.75" customHeight="1" x14ac:dyDescent="0.3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row>
    <row r="86" spans="1:35" ht="12.75" customHeight="1" x14ac:dyDescent="0.45">
      <c r="A86" s="148"/>
      <c r="B86" s="18"/>
      <c r="C86" s="148" t="s">
        <v>121</v>
      </c>
      <c r="D86" s="18"/>
      <c r="E86" s="18"/>
      <c r="F86" s="18"/>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row>
    <row r="87" spans="1:35" ht="12.75" customHeight="1" x14ac:dyDescent="0.45">
      <c r="A87" s="149"/>
      <c r="B87" s="18"/>
      <c r="C87" s="149">
        <v>38.1</v>
      </c>
      <c r="D87" s="18"/>
      <c r="E87" s="18"/>
      <c r="F87" s="18"/>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33"/>
      <c r="AI87" s="133"/>
    </row>
    <row r="88" spans="1:35" ht="12.75" customHeight="1" x14ac:dyDescent="0.45">
      <c r="A88" s="148"/>
      <c r="B88" s="18"/>
      <c r="C88" s="148" t="s">
        <v>130</v>
      </c>
      <c r="D88" s="18"/>
      <c r="E88" s="18"/>
      <c r="F88" s="18"/>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row>
    <row r="89" spans="1:35" ht="12.75" customHeight="1" x14ac:dyDescent="0.45">
      <c r="A89" s="149"/>
      <c r="B89" s="18"/>
      <c r="C89" s="149">
        <v>36.1</v>
      </c>
      <c r="D89" s="18"/>
      <c r="E89" s="18"/>
      <c r="F89" s="18"/>
      <c r="G89" s="133"/>
      <c r="H89" s="133"/>
      <c r="I89" s="133"/>
      <c r="J89" s="133"/>
      <c r="K89" s="133"/>
      <c r="L89" s="133"/>
      <c r="M89" s="133"/>
      <c r="N89" s="133"/>
      <c r="O89" s="133"/>
      <c r="P89" s="133"/>
      <c r="Q89" s="133"/>
      <c r="R89" s="133"/>
      <c r="S89" s="133"/>
      <c r="T89" s="133"/>
      <c r="U89" s="133"/>
      <c r="V89" s="133"/>
      <c r="W89" s="133"/>
      <c r="X89" s="133"/>
      <c r="Y89" s="133"/>
      <c r="Z89" s="133"/>
      <c r="AA89" s="133"/>
      <c r="AB89" s="133"/>
      <c r="AC89" s="133"/>
      <c r="AD89" s="133"/>
      <c r="AE89" s="133"/>
      <c r="AF89" s="133"/>
      <c r="AG89" s="133"/>
      <c r="AH89" s="133"/>
      <c r="AI89" s="133"/>
    </row>
    <row r="90" spans="1:35" ht="12.75" customHeight="1" x14ac:dyDescent="0.45">
      <c r="A90" s="18"/>
      <c r="B90" s="18"/>
      <c r="C90" s="18"/>
      <c r="D90" s="18"/>
      <c r="E90" s="18"/>
      <c r="F90" s="18"/>
      <c r="G90" s="133"/>
      <c r="H90" s="133"/>
      <c r="I90" s="133"/>
      <c r="J90" s="133"/>
      <c r="K90" s="133"/>
      <c r="L90" s="133"/>
      <c r="M90" s="133"/>
      <c r="N90" s="133"/>
      <c r="O90" s="133"/>
      <c r="P90" s="133"/>
      <c r="Q90" s="133"/>
      <c r="R90" s="133"/>
      <c r="S90" s="133"/>
      <c r="T90" s="133"/>
      <c r="U90" s="133"/>
      <c r="V90" s="133"/>
      <c r="W90" s="133"/>
      <c r="X90" s="133"/>
      <c r="Y90" s="133"/>
      <c r="Z90" s="133"/>
      <c r="AA90" s="133"/>
      <c r="AB90" s="133"/>
      <c r="AC90" s="133"/>
      <c r="AD90" s="133"/>
      <c r="AE90" s="133"/>
      <c r="AF90" s="133"/>
      <c r="AG90" s="133"/>
      <c r="AH90" s="133"/>
      <c r="AI90" s="133"/>
    </row>
    <row r="91" spans="1:35" ht="12.75" customHeight="1" x14ac:dyDescent="0.45">
      <c r="A91" s="18"/>
      <c r="B91" s="18"/>
      <c r="C91" s="148" t="s">
        <v>134</v>
      </c>
      <c r="D91" s="18"/>
      <c r="E91" s="18"/>
      <c r="F91" s="148"/>
      <c r="G91" s="133"/>
      <c r="H91" s="133"/>
      <c r="I91" s="133"/>
      <c r="J91" s="133"/>
      <c r="K91" s="133"/>
      <c r="L91" s="133"/>
      <c r="M91" s="133"/>
      <c r="N91" s="133"/>
      <c r="O91" s="133"/>
      <c r="P91" s="133"/>
      <c r="Q91" s="133"/>
      <c r="R91" s="133"/>
      <c r="S91" s="133"/>
      <c r="T91" s="133"/>
      <c r="U91" s="133"/>
      <c r="V91" s="133"/>
      <c r="W91" s="133"/>
      <c r="X91" s="133"/>
      <c r="Y91" s="133"/>
      <c r="Z91" s="133"/>
      <c r="AA91" s="133"/>
      <c r="AB91" s="133"/>
      <c r="AC91" s="133"/>
      <c r="AD91" s="133"/>
      <c r="AE91" s="133"/>
      <c r="AF91" s="133"/>
      <c r="AG91" s="133"/>
      <c r="AH91" s="133"/>
      <c r="AI91" s="133"/>
    </row>
    <row r="92" spans="1:35" ht="12.75" customHeight="1" x14ac:dyDescent="0.45">
      <c r="A92" s="149"/>
      <c r="B92" s="18"/>
      <c r="C92" s="149">
        <f>C87/C89</f>
        <v>1.0554016620498614</v>
      </c>
      <c r="D92" s="18"/>
      <c r="E92" s="18"/>
      <c r="F92" s="149">
        <v>1.0554016620498614</v>
      </c>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c r="AD92" s="133"/>
      <c r="AE92" s="133"/>
      <c r="AF92" s="133"/>
      <c r="AG92" s="133"/>
      <c r="AH92" s="133"/>
      <c r="AI92" s="133"/>
    </row>
    <row r="93" spans="1:35" ht="12.75" customHeight="1" x14ac:dyDescent="0.35">
      <c r="A93" s="129" t="s">
        <v>157</v>
      </c>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c r="AD93" s="133"/>
      <c r="AE93" s="133"/>
      <c r="AF93" s="133"/>
      <c r="AG93" s="133"/>
      <c r="AH93" s="133"/>
      <c r="AI93" s="133"/>
    </row>
    <row r="94" spans="1:35" ht="12.75" customHeight="1" x14ac:dyDescent="0.35">
      <c r="A94" s="134" t="s">
        <v>1120</v>
      </c>
      <c r="B94" s="133">
        <f t="shared" ref="B94:B117" si="0">IF(B4 ="N","N",IF(B4 = "U","U",B4*B$127))</f>
        <v>260.83357812771646</v>
      </c>
      <c r="C94" s="133">
        <f t="shared" ref="C94:AI94" si="1">IF(C4 ="N","N",IF(C4 = "U","U",C4*B$127))</f>
        <v>446.41718477847633</v>
      </c>
      <c r="D94" s="133">
        <f t="shared" si="1"/>
        <v>926.45274211248739</v>
      </c>
      <c r="E94" s="133">
        <f t="shared" si="1"/>
        <v>1040.7927781766127</v>
      </c>
      <c r="F94" s="133">
        <f t="shared" si="1"/>
        <v>1691.4122476148852</v>
      </c>
      <c r="G94" s="133">
        <f t="shared" si="1"/>
        <v>2492.0962636581585</v>
      </c>
      <c r="H94" s="133">
        <f t="shared" si="1"/>
        <v>3183.9418596063938</v>
      </c>
      <c r="I94" s="133">
        <f t="shared" si="1"/>
        <v>3171.8458493047237</v>
      </c>
      <c r="J94" s="133">
        <f t="shared" si="1"/>
        <v>3392.5765590092196</v>
      </c>
      <c r="K94" s="133">
        <f t="shared" si="1"/>
        <v>3531.4441400887295</v>
      </c>
      <c r="L94" s="133">
        <f t="shared" si="1"/>
        <v>3860.8107230787728</v>
      </c>
      <c r="M94" s="133">
        <f t="shared" si="1"/>
        <v>4094.0591764802116</v>
      </c>
      <c r="N94" s="133">
        <f t="shared" si="1"/>
        <v>4493.0531521341254</v>
      </c>
      <c r="O94" s="133">
        <f t="shared" si="1"/>
        <v>4751.8033161599315</v>
      </c>
      <c r="P94" s="133">
        <f t="shared" si="1"/>
        <v>4977.3176854292024</v>
      </c>
      <c r="Q94" s="133">
        <f t="shared" si="1"/>
        <v>5354.4710579791636</v>
      </c>
      <c r="R94" s="133">
        <f t="shared" si="1"/>
        <v>5773.143139697012</v>
      </c>
      <c r="S94" s="133">
        <f t="shared" si="1"/>
        <v>5558.8256694547781</v>
      </c>
      <c r="T94" s="133">
        <f t="shared" si="1"/>
        <v>5638.5123220591158</v>
      </c>
      <c r="U94" s="133">
        <f t="shared" si="1"/>
        <v>6017.9610194149273</v>
      </c>
      <c r="V94" s="133">
        <f t="shared" si="1"/>
        <v>6782.3695559242142</v>
      </c>
      <c r="W94" s="133">
        <f t="shared" si="1"/>
        <v>7242.1163296411241</v>
      </c>
      <c r="X94" s="133">
        <f t="shared" si="1"/>
        <v>7454.6909856069724</v>
      </c>
      <c r="Y94" s="133">
        <f t="shared" si="1"/>
        <v>7860.5999959263563</v>
      </c>
      <c r="Z94" s="133">
        <f t="shared" si="1"/>
        <v>7708.6066162128773</v>
      </c>
      <c r="AA94" s="133">
        <f t="shared" si="1"/>
        <v>7449.3782079060411</v>
      </c>
      <c r="AB94" s="133">
        <f t="shared" si="1"/>
        <v>7790.6806367995523</v>
      </c>
      <c r="AC94" s="133">
        <f t="shared" si="1"/>
        <v>8116.132994372374</v>
      </c>
      <c r="AD94" s="133">
        <f t="shared" si="1"/>
        <v>8366.7380976636559</v>
      </c>
      <c r="AE94" s="133">
        <f t="shared" si="1"/>
        <v>8689.5378838423148</v>
      </c>
      <c r="AF94" s="133">
        <f t="shared" si="1"/>
        <v>9157.9855079361168</v>
      </c>
      <c r="AG94" s="133">
        <f t="shared" si="1"/>
        <v>9892.5019550902925</v>
      </c>
      <c r="AH94" s="133">
        <f t="shared" si="1"/>
        <v>10569.234678156507</v>
      </c>
      <c r="AI94" s="133">
        <f t="shared" si="1"/>
        <v>11091.87666654141</v>
      </c>
    </row>
    <row r="95" spans="1:35" ht="12.75" customHeight="1" x14ac:dyDescent="0.35">
      <c r="A95" s="136" t="s">
        <v>1121</v>
      </c>
      <c r="B95" s="133">
        <f t="shared" si="0"/>
        <v>10669.174455691478</v>
      </c>
      <c r="C95" s="133">
        <f t="shared" ref="C95:AI95" si="2">IF(C5 ="N","N",IF(C5 = "U","U",C5*B$127))</f>
        <v>13044.086033204134</v>
      </c>
      <c r="D95" s="133">
        <f t="shared" si="2"/>
        <v>17445.439518813593</v>
      </c>
      <c r="E95" s="133">
        <f t="shared" si="2"/>
        <v>20930.159920453527</v>
      </c>
      <c r="F95" s="133">
        <f t="shared" si="2"/>
        <v>23527.144843255999</v>
      </c>
      <c r="G95" s="133">
        <f t="shared" si="2"/>
        <v>27218.371784203955</v>
      </c>
      <c r="H95" s="133">
        <f t="shared" si="2"/>
        <v>32782.791388477926</v>
      </c>
      <c r="I95" s="133">
        <f t="shared" si="2"/>
        <v>33777.500900248408</v>
      </c>
      <c r="J95" s="133">
        <f t="shared" si="2"/>
        <v>35360.957710486451</v>
      </c>
      <c r="K95" s="133">
        <f t="shared" si="2"/>
        <v>36735.844084421042</v>
      </c>
      <c r="L95" s="133">
        <f t="shared" si="2"/>
        <v>38145.020672854633</v>
      </c>
      <c r="M95" s="133">
        <f t="shared" si="2"/>
        <v>39206.82593923383</v>
      </c>
      <c r="N95" s="133">
        <f t="shared" si="2"/>
        <v>41021.712142552969</v>
      </c>
      <c r="O95" s="133">
        <f t="shared" si="2"/>
        <v>43117.433082948555</v>
      </c>
      <c r="P95" s="133">
        <f t="shared" si="2"/>
        <v>45181.435272769573</v>
      </c>
      <c r="Q95" s="133">
        <f t="shared" si="2"/>
        <v>47233.449073099087</v>
      </c>
      <c r="R95" s="133">
        <f t="shared" si="2"/>
        <v>50952.709416606718</v>
      </c>
      <c r="S95" s="133">
        <f t="shared" si="2"/>
        <v>52434.550405515613</v>
      </c>
      <c r="T95" s="133">
        <f t="shared" si="2"/>
        <v>54690.601732471507</v>
      </c>
      <c r="U95" s="133">
        <f t="shared" si="2"/>
        <v>56426.957379955194</v>
      </c>
      <c r="V95" s="133">
        <f t="shared" si="2"/>
        <v>59145.862981527906</v>
      </c>
      <c r="W95" s="133">
        <f t="shared" si="2"/>
        <v>60803.192036118118</v>
      </c>
      <c r="X95" s="133">
        <f t="shared" si="2"/>
        <v>62770.235881147317</v>
      </c>
      <c r="Y95" s="133">
        <f t="shared" si="2"/>
        <v>64444.799745391152</v>
      </c>
      <c r="Z95" s="133">
        <f t="shared" si="2"/>
        <v>64759.14394707021</v>
      </c>
      <c r="AA95" s="133">
        <f t="shared" si="2"/>
        <v>57264.895058713155</v>
      </c>
      <c r="AB95" s="133">
        <f t="shared" si="2"/>
        <v>58562.831722518793</v>
      </c>
      <c r="AC95" s="133">
        <f t="shared" si="2"/>
        <v>59649.410258928401</v>
      </c>
      <c r="AD95" s="133">
        <f t="shared" si="2"/>
        <v>61613.634186204865</v>
      </c>
      <c r="AE95" s="133">
        <f t="shared" si="2"/>
        <v>63461.645055491943</v>
      </c>
      <c r="AF95" s="133">
        <f t="shared" si="2"/>
        <v>65873.41995511041</v>
      </c>
      <c r="AG95" s="133">
        <f t="shared" si="2"/>
        <v>68939.198458615108</v>
      </c>
      <c r="AH95" s="133">
        <f t="shared" si="2"/>
        <v>72213.731523019262</v>
      </c>
      <c r="AI95" s="133">
        <f t="shared" si="2"/>
        <v>74758.645821063124</v>
      </c>
    </row>
    <row r="96" spans="1:35" ht="12.75" customHeight="1" x14ac:dyDescent="0.35">
      <c r="A96" s="138" t="s">
        <v>1197</v>
      </c>
      <c r="B96" s="133" t="str">
        <f t="shared" si="0"/>
        <v>N</v>
      </c>
      <c r="C96" s="133" t="str">
        <f t="shared" ref="C96:AI96" si="3">IF(C6 ="N","N",IF(C6 = "U","U",C6*B$127))</f>
        <v>N</v>
      </c>
      <c r="D96" s="133" t="str">
        <f t="shared" si="3"/>
        <v>N</v>
      </c>
      <c r="E96" s="133" t="str">
        <f t="shared" si="3"/>
        <v>N</v>
      </c>
      <c r="F96" s="133" t="str">
        <f t="shared" si="3"/>
        <v>N</v>
      </c>
      <c r="G96" s="133" t="str">
        <f t="shared" si="3"/>
        <v>N</v>
      </c>
      <c r="H96" s="133" t="str">
        <f t="shared" si="3"/>
        <v>N</v>
      </c>
      <c r="I96" s="133" t="str">
        <f t="shared" si="3"/>
        <v>N</v>
      </c>
      <c r="J96" s="133" t="str">
        <f t="shared" si="3"/>
        <v>N</v>
      </c>
      <c r="K96" s="133" t="str">
        <f t="shared" si="3"/>
        <v>N</v>
      </c>
      <c r="L96" s="133" t="str">
        <f t="shared" si="3"/>
        <v>N</v>
      </c>
      <c r="M96" s="133" t="str">
        <f t="shared" si="3"/>
        <v>N</v>
      </c>
      <c r="N96" s="133" t="str">
        <f t="shared" si="3"/>
        <v>N</v>
      </c>
      <c r="O96" s="133" t="str">
        <f t="shared" si="3"/>
        <v>N</v>
      </c>
      <c r="P96" s="133" t="str">
        <f t="shared" si="3"/>
        <v>N</v>
      </c>
      <c r="Q96" s="133" t="str">
        <f t="shared" si="3"/>
        <v>N</v>
      </c>
      <c r="R96" s="133" t="str">
        <f t="shared" si="3"/>
        <v>N</v>
      </c>
      <c r="S96" s="133" t="str">
        <f t="shared" si="3"/>
        <v>N</v>
      </c>
      <c r="T96" s="133" t="str">
        <f t="shared" si="3"/>
        <v>N</v>
      </c>
      <c r="U96" s="133" t="str">
        <f t="shared" si="3"/>
        <v>N</v>
      </c>
      <c r="V96" s="133" t="str">
        <f t="shared" si="3"/>
        <v>N</v>
      </c>
      <c r="W96" s="133" t="str">
        <f t="shared" si="3"/>
        <v>N</v>
      </c>
      <c r="X96" s="133" t="str">
        <f t="shared" si="3"/>
        <v>N</v>
      </c>
      <c r="Y96" s="133">
        <f t="shared" si="3"/>
        <v>43018.207452474519</v>
      </c>
      <c r="Z96" s="133">
        <f t="shared" si="3"/>
        <v>42278.527330449375</v>
      </c>
      <c r="AA96" s="133">
        <f t="shared" si="3"/>
        <v>37812.580462927857</v>
      </c>
      <c r="AB96" s="133">
        <f t="shared" si="3"/>
        <v>38830.133575643151</v>
      </c>
      <c r="AC96" s="133">
        <f t="shared" si="3"/>
        <v>40087.306598313866</v>
      </c>
      <c r="AD96" s="133">
        <f t="shared" si="3"/>
        <v>41308.438961631568</v>
      </c>
      <c r="AE96" s="133">
        <f t="shared" si="3"/>
        <v>42470.902558093811</v>
      </c>
      <c r="AF96" s="133">
        <f t="shared" si="3"/>
        <v>43379.705331480931</v>
      </c>
      <c r="AG96" s="133">
        <f t="shared" si="3"/>
        <v>45989.579002747196</v>
      </c>
      <c r="AH96" s="133">
        <f t="shared" si="3"/>
        <v>48006.727385415157</v>
      </c>
      <c r="AI96" s="133">
        <f t="shared" si="3"/>
        <v>49506.995922954586</v>
      </c>
    </row>
    <row r="97" spans="1:35" ht="12.75" customHeight="1" x14ac:dyDescent="0.35">
      <c r="A97" s="141" t="s">
        <v>1198</v>
      </c>
      <c r="B97" s="133">
        <f t="shared" si="0"/>
        <v>9600.6030539949061</v>
      </c>
      <c r="C97" s="133">
        <f t="shared" ref="C97:AI97" si="4">IF(C7 ="N","N",IF(C7 = "U","U",C7*B$127))</f>
        <v>11698.493754566811</v>
      </c>
      <c r="D97" s="133">
        <f t="shared" si="4"/>
        <v>14958.441625998486</v>
      </c>
      <c r="E97" s="133">
        <f t="shared" si="4"/>
        <v>17006.980961429192</v>
      </c>
      <c r="F97" s="133">
        <f t="shared" si="4"/>
        <v>17839.14762938063</v>
      </c>
      <c r="G97" s="133">
        <f t="shared" si="4"/>
        <v>18922.357277063755</v>
      </c>
      <c r="H97" s="133">
        <f t="shared" si="4"/>
        <v>21001.397342461802</v>
      </c>
      <c r="I97" s="133">
        <f t="shared" si="4"/>
        <v>20642.399243951113</v>
      </c>
      <c r="J97" s="133">
        <f t="shared" si="4"/>
        <v>21117.068712142987</v>
      </c>
      <c r="K97" s="133">
        <f t="shared" si="4"/>
        <v>21577.845433442908</v>
      </c>
      <c r="L97" s="133">
        <f t="shared" si="4"/>
        <v>22362.5242340843</v>
      </c>
      <c r="M97" s="133">
        <f t="shared" si="4"/>
        <v>23179.927082937131</v>
      </c>
      <c r="N97" s="133">
        <f t="shared" si="4"/>
        <v>24158.569945960899</v>
      </c>
      <c r="O97" s="133">
        <f t="shared" si="4"/>
        <v>25189.80943948634</v>
      </c>
      <c r="P97" s="133">
        <f t="shared" si="4"/>
        <v>26500.591411971935</v>
      </c>
      <c r="Q97" s="133">
        <f t="shared" si="4"/>
        <v>27377.7702349069</v>
      </c>
      <c r="R97" s="133">
        <f t="shared" si="4"/>
        <v>34797.195404922932</v>
      </c>
      <c r="S97" s="133">
        <f t="shared" si="4"/>
        <v>35867.637471066919</v>
      </c>
      <c r="T97" s="133">
        <f t="shared" si="4"/>
        <v>37511.788425473882</v>
      </c>
      <c r="U97" s="133">
        <f t="shared" si="4"/>
        <v>38568.585865780471</v>
      </c>
      <c r="V97" s="133">
        <f t="shared" si="4"/>
        <v>39982.145931238927</v>
      </c>
      <c r="W97" s="133">
        <f t="shared" si="4"/>
        <v>41092.243765223742</v>
      </c>
      <c r="X97" s="133">
        <f t="shared" si="4"/>
        <v>40990.17838782155</v>
      </c>
      <c r="Y97" s="133" t="str">
        <f t="shared" si="4"/>
        <v>N</v>
      </c>
      <c r="Z97" s="133" t="str">
        <f t="shared" si="4"/>
        <v>N</v>
      </c>
      <c r="AA97" s="133" t="str">
        <f t="shared" si="4"/>
        <v>N</v>
      </c>
      <c r="AB97" s="133" t="str">
        <f t="shared" si="4"/>
        <v>N</v>
      </c>
      <c r="AC97" s="133" t="str">
        <f t="shared" si="4"/>
        <v>N</v>
      </c>
      <c r="AD97" s="133" t="str">
        <f t="shared" si="4"/>
        <v>N</v>
      </c>
      <c r="AE97" s="133" t="str">
        <f t="shared" si="4"/>
        <v>N</v>
      </c>
      <c r="AF97" s="133" t="str">
        <f t="shared" si="4"/>
        <v>N</v>
      </c>
      <c r="AG97" s="133" t="str">
        <f t="shared" si="4"/>
        <v>N</v>
      </c>
      <c r="AH97" s="133" t="str">
        <f t="shared" si="4"/>
        <v>N</v>
      </c>
      <c r="AI97" s="133" t="str">
        <f t="shared" si="4"/>
        <v>N</v>
      </c>
    </row>
    <row r="98" spans="1:35" ht="12.75" customHeight="1" x14ac:dyDescent="0.35">
      <c r="A98" s="138" t="s">
        <v>1199</v>
      </c>
      <c r="B98" s="133" t="str">
        <f t="shared" si="0"/>
        <v>U</v>
      </c>
      <c r="C98" s="133" t="str">
        <f t="shared" ref="C98:AI98" si="5">IF(C8 ="N","N",IF(C8 = "U","U",C8*B$127))</f>
        <v>U</v>
      </c>
      <c r="D98" s="133">
        <f t="shared" si="5"/>
        <v>27.996400249927344</v>
      </c>
      <c r="E98" s="133">
        <f t="shared" si="5"/>
        <v>53.888577589196395</v>
      </c>
      <c r="F98" s="133">
        <f t="shared" si="5"/>
        <v>108.67575940689456</v>
      </c>
      <c r="G98" s="133">
        <f t="shared" si="5"/>
        <v>106.70707691590844</v>
      </c>
      <c r="H98" s="133">
        <f t="shared" si="5"/>
        <v>114.36941786074611</v>
      </c>
      <c r="I98" s="133">
        <f t="shared" si="5"/>
        <v>109.35426067259968</v>
      </c>
      <c r="J98" s="133">
        <f t="shared" si="5"/>
        <v>114.23853483984888</v>
      </c>
      <c r="K98" s="133">
        <f t="shared" si="5"/>
        <v>118.78494812049097</v>
      </c>
      <c r="L98" s="133">
        <f t="shared" si="5"/>
        <v>123.15708879520606</v>
      </c>
      <c r="M98" s="133">
        <f t="shared" si="5"/>
        <v>109.23586262583741</v>
      </c>
      <c r="N98" s="133">
        <f t="shared" si="5"/>
        <v>112.79873553115499</v>
      </c>
      <c r="O98" s="133">
        <f t="shared" si="5"/>
        <v>116.92013271906123</v>
      </c>
      <c r="P98" s="133">
        <f t="shared" si="5"/>
        <v>121.65954338566432</v>
      </c>
      <c r="Q98" s="133">
        <f t="shared" si="5"/>
        <v>127.75495359469078</v>
      </c>
      <c r="R98" s="133">
        <f t="shared" si="5"/>
        <v>173.13898108436203</v>
      </c>
      <c r="S98" s="133">
        <f t="shared" si="5"/>
        <v>161.36963352910308</v>
      </c>
      <c r="T98" s="133">
        <f t="shared" si="5"/>
        <v>165.43834199483518</v>
      </c>
      <c r="U98" s="133">
        <f t="shared" si="5"/>
        <v>172.07539222092004</v>
      </c>
      <c r="V98" s="133">
        <f t="shared" si="5"/>
        <v>231.09149611805685</v>
      </c>
      <c r="W98" s="133">
        <f t="shared" si="5"/>
        <v>217.00135641901113</v>
      </c>
      <c r="X98" s="133">
        <f t="shared" si="5"/>
        <v>308.19730622041192</v>
      </c>
      <c r="Y98" s="133">
        <f t="shared" si="5"/>
        <v>351.56145474272159</v>
      </c>
      <c r="Z98" s="133">
        <f t="shared" si="5"/>
        <v>349.29070322669668</v>
      </c>
      <c r="AA98" s="133">
        <f t="shared" si="5"/>
        <v>302.81355644571761</v>
      </c>
      <c r="AB98" s="133">
        <f t="shared" si="5"/>
        <v>275.11127702285279</v>
      </c>
      <c r="AC98" s="133">
        <f t="shared" si="5"/>
        <v>280.97034323209914</v>
      </c>
      <c r="AD98" s="133">
        <f t="shared" si="5"/>
        <v>331.988136698446</v>
      </c>
      <c r="AE98" s="133">
        <f t="shared" si="5"/>
        <v>323.25755234571415</v>
      </c>
      <c r="AF98" s="133">
        <f t="shared" si="5"/>
        <v>324.11540557265863</v>
      </c>
      <c r="AG98" s="133">
        <f t="shared" si="5"/>
        <v>325.45241248344274</v>
      </c>
      <c r="AH98" s="133">
        <f t="shared" si="5"/>
        <v>347.17010857450077</v>
      </c>
      <c r="AI98" s="133">
        <f t="shared" si="5"/>
        <v>339.8594611221298</v>
      </c>
    </row>
    <row r="99" spans="1:35" ht="12.75" customHeight="1" x14ac:dyDescent="0.35">
      <c r="A99" s="138" t="s">
        <v>1200</v>
      </c>
      <c r="B99" s="133" t="str">
        <f t="shared" si="0"/>
        <v>N</v>
      </c>
      <c r="C99" s="133" t="str">
        <f t="shared" ref="C99:AI99" si="6">IF(C9 ="N","N",IF(C9 = "U","U",C9*B$127))</f>
        <v>N</v>
      </c>
      <c r="D99" s="133" t="str">
        <f t="shared" si="6"/>
        <v>N</v>
      </c>
      <c r="E99" s="133" t="str">
        <f t="shared" si="6"/>
        <v>N</v>
      </c>
      <c r="F99" s="133" t="str">
        <f t="shared" si="6"/>
        <v>N</v>
      </c>
      <c r="G99" s="133" t="str">
        <f t="shared" si="6"/>
        <v>N</v>
      </c>
      <c r="H99" s="133" t="str">
        <f t="shared" si="6"/>
        <v>N</v>
      </c>
      <c r="I99" s="133" t="str">
        <f t="shared" si="6"/>
        <v>N</v>
      </c>
      <c r="J99" s="133" t="str">
        <f t="shared" si="6"/>
        <v>N</v>
      </c>
      <c r="K99" s="133" t="str">
        <f t="shared" si="6"/>
        <v>N</v>
      </c>
      <c r="L99" s="133" t="str">
        <f t="shared" si="6"/>
        <v>N</v>
      </c>
      <c r="M99" s="133" t="str">
        <f t="shared" si="6"/>
        <v>N</v>
      </c>
      <c r="N99" s="133" t="str">
        <f t="shared" si="6"/>
        <v>N</v>
      </c>
      <c r="O99" s="133" t="str">
        <f t="shared" si="6"/>
        <v>N</v>
      </c>
      <c r="P99" s="133" t="str">
        <f t="shared" si="6"/>
        <v>N</v>
      </c>
      <c r="Q99" s="133" t="str">
        <f t="shared" si="6"/>
        <v>N</v>
      </c>
      <c r="R99" s="133" t="str">
        <f t="shared" si="6"/>
        <v>N</v>
      </c>
      <c r="S99" s="133" t="str">
        <f t="shared" si="6"/>
        <v>N</v>
      </c>
      <c r="T99" s="133" t="str">
        <f t="shared" si="6"/>
        <v>N</v>
      </c>
      <c r="U99" s="133" t="str">
        <f t="shared" si="6"/>
        <v>N</v>
      </c>
      <c r="V99" s="133" t="str">
        <f t="shared" si="6"/>
        <v>N</v>
      </c>
      <c r="W99" s="133" t="str">
        <f t="shared" si="6"/>
        <v>N</v>
      </c>
      <c r="X99" s="133" t="str">
        <f t="shared" si="6"/>
        <v>N</v>
      </c>
      <c r="Y99" s="133">
        <f t="shared" si="6"/>
        <v>13157.9310493332</v>
      </c>
      <c r="Z99" s="133">
        <f t="shared" si="6"/>
        <v>13872.074331587477</v>
      </c>
      <c r="AA99" s="133">
        <f t="shared" si="6"/>
        <v>11138.726912180238</v>
      </c>
      <c r="AB99" s="133">
        <f t="shared" si="6"/>
        <v>11477.276600503261</v>
      </c>
      <c r="AC99" s="133">
        <f t="shared" si="6"/>
        <v>11380.772349029075</v>
      </c>
      <c r="AD99" s="133">
        <f t="shared" si="6"/>
        <v>11576.720639332249</v>
      </c>
      <c r="AE99" s="133">
        <f t="shared" si="6"/>
        <v>11876.815795232595</v>
      </c>
      <c r="AF99" s="133">
        <f t="shared" si="6"/>
        <v>12852.855927084289</v>
      </c>
      <c r="AG99" s="133">
        <f t="shared" si="6"/>
        <v>13008.896049946074</v>
      </c>
      <c r="AH99" s="133">
        <f t="shared" si="6"/>
        <v>13857.072128613874</v>
      </c>
      <c r="AI99" s="133">
        <f t="shared" si="6"/>
        <v>14419.034822287887</v>
      </c>
    </row>
    <row r="100" spans="1:35" ht="12.75" customHeight="1" x14ac:dyDescent="0.35">
      <c r="A100" s="141" t="s">
        <v>1201</v>
      </c>
      <c r="B100" s="133" t="str">
        <f t="shared" si="0"/>
        <v>U</v>
      </c>
      <c r="C100" s="133" t="str">
        <f t="shared" ref="C100:AI100" si="7">IF(C10 ="N","N",IF(C10 = "U","U",C10*B$127))</f>
        <v>U</v>
      </c>
      <c r="D100" s="133">
        <f t="shared" si="7"/>
        <v>1927.4799663066397</v>
      </c>
      <c r="E100" s="133">
        <f t="shared" si="7"/>
        <v>3161.4893273731595</v>
      </c>
      <c r="F100" s="133">
        <f t="shared" si="7"/>
        <v>4617.4031108237014</v>
      </c>
      <c r="G100" s="133">
        <f t="shared" si="7"/>
        <v>6216.0666493518756</v>
      </c>
      <c r="H100" s="133">
        <f t="shared" si="7"/>
        <v>9203.2584500927533</v>
      </c>
      <c r="I100" s="133">
        <f t="shared" si="7"/>
        <v>10479.076552191626</v>
      </c>
      <c r="J100" s="133">
        <f t="shared" si="7"/>
        <v>11491.434576041911</v>
      </c>
      <c r="K100" s="133">
        <f t="shared" si="7"/>
        <v>12214.454210623629</v>
      </c>
      <c r="L100" s="133">
        <f t="shared" si="7"/>
        <v>12616.812554563738</v>
      </c>
      <c r="M100" s="133">
        <f t="shared" si="7"/>
        <v>12732.318074974035</v>
      </c>
      <c r="N100" s="133">
        <f t="shared" si="7"/>
        <v>13420.682326004673</v>
      </c>
      <c r="O100" s="133">
        <f t="shared" si="7"/>
        <v>14262.32667740609</v>
      </c>
      <c r="P100" s="133">
        <f t="shared" si="7"/>
        <v>14849.079147545097</v>
      </c>
      <c r="Q100" s="133">
        <f t="shared" si="7"/>
        <v>15721.090911664136</v>
      </c>
      <c r="R100" s="133">
        <f t="shared" si="7"/>
        <v>9537.1664493551307</v>
      </c>
      <c r="S100" s="133">
        <f t="shared" si="7"/>
        <v>10147.845321416835</v>
      </c>
      <c r="T100" s="133">
        <f t="shared" si="7"/>
        <v>10503.218197388742</v>
      </c>
      <c r="U100" s="133">
        <f t="shared" si="7"/>
        <v>10902.29787711547</v>
      </c>
      <c r="V100" s="133">
        <f t="shared" si="7"/>
        <v>11995.73732975028</v>
      </c>
      <c r="W100" s="133">
        <f t="shared" si="7"/>
        <v>12500.491411958787</v>
      </c>
      <c r="X100" s="133">
        <f t="shared" si="7"/>
        <v>13893.036462641308</v>
      </c>
      <c r="Y100" s="133" t="str">
        <f t="shared" si="7"/>
        <v>N</v>
      </c>
      <c r="Z100" s="133" t="str">
        <f t="shared" si="7"/>
        <v>N</v>
      </c>
      <c r="AA100" s="133" t="str">
        <f t="shared" si="7"/>
        <v>N</v>
      </c>
      <c r="AB100" s="133" t="str">
        <f t="shared" si="7"/>
        <v>N</v>
      </c>
      <c r="AC100" s="133" t="str">
        <f t="shared" si="7"/>
        <v>N</v>
      </c>
      <c r="AD100" s="133" t="str">
        <f t="shared" si="7"/>
        <v>N</v>
      </c>
      <c r="AE100" s="133" t="str">
        <f t="shared" si="7"/>
        <v>N</v>
      </c>
      <c r="AF100" s="133" t="str">
        <f t="shared" si="7"/>
        <v>N</v>
      </c>
      <c r="AG100" s="133" t="str">
        <f t="shared" si="7"/>
        <v>N</v>
      </c>
      <c r="AH100" s="133" t="str">
        <f t="shared" si="7"/>
        <v>N</v>
      </c>
      <c r="AI100" s="133" t="str">
        <f t="shared" si="7"/>
        <v>N</v>
      </c>
    </row>
    <row r="101" spans="1:35" ht="12.75" customHeight="1" x14ac:dyDescent="0.35">
      <c r="A101" s="134" t="s">
        <v>1202</v>
      </c>
      <c r="B101" s="133">
        <f t="shared" si="0"/>
        <v>826.56709084101055</v>
      </c>
      <c r="C101" s="133">
        <f t="shared" ref="C101:AI101" si="8">IF(C11 ="N","N",IF(C11 = "U","U",C11*B$127))</f>
        <v>1080.0115444846433</v>
      </c>
      <c r="D101" s="133">
        <f t="shared" si="8"/>
        <v>231.36115812275938</v>
      </c>
      <c r="E101" s="133">
        <f t="shared" si="8"/>
        <v>301.17379135202361</v>
      </c>
      <c r="F101" s="133">
        <f t="shared" si="8"/>
        <v>352.99894013761065</v>
      </c>
      <c r="G101" s="133">
        <f t="shared" si="8"/>
        <v>410.50425686892953</v>
      </c>
      <c r="H101" s="133">
        <f t="shared" si="8"/>
        <v>477.77584967728455</v>
      </c>
      <c r="I101" s="133">
        <f t="shared" si="8"/>
        <v>496.2784558218238</v>
      </c>
      <c r="J101" s="133">
        <f t="shared" si="8"/>
        <v>515.19226736665144</v>
      </c>
      <c r="K101" s="133">
        <f t="shared" si="8"/>
        <v>553.48482228303624</v>
      </c>
      <c r="L101" s="133">
        <f t="shared" si="8"/>
        <v>609.16537770180867</v>
      </c>
      <c r="M101" s="133">
        <f t="shared" si="8"/>
        <v>635.5789891391978</v>
      </c>
      <c r="N101" s="133">
        <f t="shared" si="8"/>
        <v>662.3204346547069</v>
      </c>
      <c r="O101" s="133">
        <f t="shared" si="8"/>
        <v>705.30601839445956</v>
      </c>
      <c r="P101" s="133">
        <f t="shared" si="8"/>
        <v>731.62441876370553</v>
      </c>
      <c r="Q101" s="133">
        <f t="shared" si="8"/>
        <v>771.48980050860155</v>
      </c>
      <c r="R101" s="133">
        <f t="shared" si="8"/>
        <v>1125.1402478977691</v>
      </c>
      <c r="S101" s="133">
        <f t="shared" si="8"/>
        <v>1182.2499455679597</v>
      </c>
      <c r="T101" s="133">
        <f t="shared" si="8"/>
        <v>1251.4517902206053</v>
      </c>
      <c r="U101" s="133">
        <f t="shared" si="8"/>
        <v>1341.6929125903555</v>
      </c>
      <c r="V101" s="133">
        <f t="shared" si="8"/>
        <v>1351.6039668321368</v>
      </c>
      <c r="W101" s="133">
        <f t="shared" si="8"/>
        <v>1361.3448345895372</v>
      </c>
      <c r="X101" s="133">
        <f t="shared" si="8"/>
        <v>1562.1799255410729</v>
      </c>
      <c r="Y101" s="133">
        <f t="shared" si="8"/>
        <v>1552.2758539203251</v>
      </c>
      <c r="Z101" s="133">
        <f t="shared" si="8"/>
        <v>1676.4764342725164</v>
      </c>
      <c r="AA101" s="133">
        <f t="shared" si="8"/>
        <v>1622.9850713247004</v>
      </c>
      <c r="AB101" s="133">
        <f t="shared" si="8"/>
        <v>1527.770552878826</v>
      </c>
      <c r="AC101" s="133">
        <f t="shared" si="8"/>
        <v>1463.6204415376922</v>
      </c>
      <c r="AD101" s="133">
        <f t="shared" si="8"/>
        <v>1522.0807144238688</v>
      </c>
      <c r="AE101" s="133">
        <f t="shared" si="8"/>
        <v>1570.5628136988148</v>
      </c>
      <c r="AF101" s="133">
        <f t="shared" si="8"/>
        <v>1646.9613177358046</v>
      </c>
      <c r="AG101" s="133">
        <f t="shared" si="8"/>
        <v>1689.0144924210567</v>
      </c>
      <c r="AH101" s="133">
        <f t="shared" si="8"/>
        <v>1786.7389776413029</v>
      </c>
      <c r="AI101" s="133">
        <f t="shared" si="8"/>
        <v>1845.6541349126376</v>
      </c>
    </row>
    <row r="102" spans="1:35" ht="12.75" customHeight="1" x14ac:dyDescent="0.35">
      <c r="A102" s="134" t="s">
        <v>1130</v>
      </c>
      <c r="B102" s="133">
        <f t="shared" si="0"/>
        <v>242.00431085556227</v>
      </c>
      <c r="C102" s="133">
        <f t="shared" ref="C102:AI102" si="9">IF(C12 ="N","N",IF(C12 = "U","U",C12*B$127))</f>
        <v>265.58073415267825</v>
      </c>
      <c r="D102" s="133">
        <f t="shared" si="9"/>
        <v>300.16036813577887</v>
      </c>
      <c r="E102" s="133">
        <f t="shared" si="9"/>
        <v>406.63596564560919</v>
      </c>
      <c r="F102" s="133">
        <f t="shared" si="9"/>
        <v>608.92826993119888</v>
      </c>
      <c r="G102" s="133">
        <f t="shared" si="9"/>
        <v>705.20441460265511</v>
      </c>
      <c r="H102" s="133">
        <f t="shared" si="9"/>
        <v>868.45824616875791</v>
      </c>
      <c r="I102" s="133">
        <f t="shared" si="9"/>
        <v>906.70405994366808</v>
      </c>
      <c r="J102" s="133">
        <f t="shared" si="9"/>
        <v>951.60527389196056</v>
      </c>
      <c r="K102" s="133">
        <f t="shared" si="9"/>
        <v>1005.3043918575629</v>
      </c>
      <c r="L102" s="133">
        <f t="shared" si="9"/>
        <v>1082.7883774527352</v>
      </c>
      <c r="M102" s="133">
        <f t="shared" si="9"/>
        <v>1170.2133781215139</v>
      </c>
      <c r="N102" s="133">
        <f t="shared" si="9"/>
        <v>1229.0741253591273</v>
      </c>
      <c r="O102" s="133">
        <f t="shared" si="9"/>
        <v>1313.588043527056</v>
      </c>
      <c r="P102" s="133">
        <f t="shared" si="9"/>
        <v>1380.6115577261505</v>
      </c>
      <c r="Q102" s="133">
        <f t="shared" si="9"/>
        <v>1452.7325010032248</v>
      </c>
      <c r="R102" s="133">
        <f t="shared" si="9"/>
        <v>1805.3794885908535</v>
      </c>
      <c r="S102" s="133">
        <f t="shared" si="9"/>
        <v>1930.6426118940039</v>
      </c>
      <c r="T102" s="133">
        <f t="shared" si="9"/>
        <v>1961.6227232921117</v>
      </c>
      <c r="U102" s="133">
        <f t="shared" si="9"/>
        <v>2065.5593477641446</v>
      </c>
      <c r="V102" s="133">
        <f t="shared" si="9"/>
        <v>2101.5608164771606</v>
      </c>
      <c r="W102" s="133">
        <f t="shared" si="9"/>
        <v>2172.5939599215976</v>
      </c>
      <c r="X102" s="133">
        <f t="shared" si="9"/>
        <v>2246.2844562583609</v>
      </c>
      <c r="Y102" s="133">
        <f t="shared" si="9"/>
        <v>2383.1475509570005</v>
      </c>
      <c r="Z102" s="133">
        <f t="shared" si="9"/>
        <v>2429.3875448865206</v>
      </c>
      <c r="AA102" s="133">
        <f t="shared" si="9"/>
        <v>2269.6164989533231</v>
      </c>
      <c r="AB102" s="133">
        <f t="shared" si="9"/>
        <v>2425.2312460042258</v>
      </c>
      <c r="AC102" s="133">
        <f t="shared" si="9"/>
        <v>2309.4501675279148</v>
      </c>
      <c r="AD102" s="133">
        <f t="shared" si="9"/>
        <v>2357.9891959772149</v>
      </c>
      <c r="AE102" s="133">
        <f t="shared" si="9"/>
        <v>2482.0262153850895</v>
      </c>
      <c r="AF102" s="133">
        <f t="shared" si="9"/>
        <v>2559.0199594795263</v>
      </c>
      <c r="AG102" s="133">
        <f t="shared" si="9"/>
        <v>2623.6846015558385</v>
      </c>
      <c r="AH102" s="133">
        <f t="shared" si="9"/>
        <v>2751.8378277376773</v>
      </c>
      <c r="AI102" s="133">
        <f t="shared" si="9"/>
        <v>2846.0064503345734</v>
      </c>
    </row>
    <row r="103" spans="1:35" ht="12.75" customHeight="1" x14ac:dyDescent="0.35">
      <c r="A103" s="134" t="s">
        <v>1203</v>
      </c>
      <c r="B103" s="133" t="str">
        <f t="shared" si="0"/>
        <v>U</v>
      </c>
      <c r="C103" s="133" t="str">
        <f t="shared" ref="C103:AI103" si="10">IF(C13 ="N","N",IF(C13 = "U","U",C13*B$127))</f>
        <v>U</v>
      </c>
      <c r="D103" s="133" t="str">
        <f t="shared" si="10"/>
        <v>U</v>
      </c>
      <c r="E103" s="133" t="str">
        <f t="shared" si="10"/>
        <v>U</v>
      </c>
      <c r="F103" s="133" t="str">
        <f t="shared" si="10"/>
        <v>U</v>
      </c>
      <c r="G103" s="133">
        <f t="shared" si="10"/>
        <v>857.53210940083045</v>
      </c>
      <c r="H103" s="133">
        <f t="shared" si="10"/>
        <v>1117.5320822165854</v>
      </c>
      <c r="I103" s="133">
        <f t="shared" si="10"/>
        <v>1143.6977094675649</v>
      </c>
      <c r="J103" s="133">
        <f t="shared" si="10"/>
        <v>1171.4183462030912</v>
      </c>
      <c r="K103" s="133">
        <f t="shared" si="10"/>
        <v>1265.9605288363421</v>
      </c>
      <c r="L103" s="133">
        <f t="shared" si="10"/>
        <v>1350.5631002173886</v>
      </c>
      <c r="M103" s="133">
        <f t="shared" si="10"/>
        <v>1379.5525514361118</v>
      </c>
      <c r="N103" s="133">
        <f t="shared" si="10"/>
        <v>1438.2665750424103</v>
      </c>
      <c r="O103" s="133">
        <f t="shared" si="10"/>
        <v>1529.482771415549</v>
      </c>
      <c r="P103" s="133">
        <f t="shared" si="10"/>
        <v>1597.8691933770242</v>
      </c>
      <c r="Q103" s="133">
        <f t="shared" si="10"/>
        <v>1782.610671421538</v>
      </c>
      <c r="R103" s="133">
        <f t="shared" si="10"/>
        <v>3514.7000417407999</v>
      </c>
      <c r="S103" s="133">
        <f t="shared" si="10"/>
        <v>3144.7939960241147</v>
      </c>
      <c r="T103" s="133">
        <f t="shared" si="10"/>
        <v>3297.0939153646086</v>
      </c>
      <c r="U103" s="133">
        <f t="shared" si="10"/>
        <v>3376.745984483834</v>
      </c>
      <c r="V103" s="133">
        <f t="shared" si="10"/>
        <v>3483.7355916710949</v>
      </c>
      <c r="W103" s="133">
        <f t="shared" si="10"/>
        <v>3459.516708005438</v>
      </c>
      <c r="X103" s="133">
        <f t="shared" si="10"/>
        <v>3770.3593426646153</v>
      </c>
      <c r="Y103" s="133">
        <f t="shared" si="10"/>
        <v>3981.676383963375</v>
      </c>
      <c r="Z103" s="133">
        <f t="shared" si="10"/>
        <v>4153.4008183382439</v>
      </c>
      <c r="AA103" s="133">
        <f t="shared" si="10"/>
        <v>4118.1725568813135</v>
      </c>
      <c r="AB103" s="133">
        <f t="shared" si="10"/>
        <v>4027.3222667293039</v>
      </c>
      <c r="AC103" s="133">
        <f t="shared" si="10"/>
        <v>4127.2903592877574</v>
      </c>
      <c r="AD103" s="133">
        <f t="shared" si="10"/>
        <v>4516.4021251808181</v>
      </c>
      <c r="AE103" s="133">
        <f t="shared" si="10"/>
        <v>4738.1095921816368</v>
      </c>
      <c r="AF103" s="133">
        <f t="shared" si="10"/>
        <v>5110.7620137572121</v>
      </c>
      <c r="AG103" s="133">
        <f t="shared" si="10"/>
        <v>5302.5564883234965</v>
      </c>
      <c r="AH103" s="133">
        <f t="shared" si="10"/>
        <v>5464.2008597315289</v>
      </c>
      <c r="AI103" s="133">
        <f t="shared" si="10"/>
        <v>5801.0950294513095</v>
      </c>
    </row>
    <row r="104" spans="1:35" ht="12.75" customHeight="1" x14ac:dyDescent="0.35">
      <c r="A104" s="142" t="s">
        <v>1204</v>
      </c>
      <c r="B104" s="133" t="str">
        <f t="shared" si="0"/>
        <v>U</v>
      </c>
      <c r="C104" s="133" t="str">
        <f t="shared" ref="C104:AI104" si="11">IF(C14 ="N","N",IF(C14 = "U","U",C14*B$127))</f>
        <v>U</v>
      </c>
      <c r="D104" s="133" t="str">
        <f t="shared" si="11"/>
        <v>U</v>
      </c>
      <c r="E104" s="133" t="str">
        <f t="shared" si="11"/>
        <v>U</v>
      </c>
      <c r="F104" s="133">
        <f t="shared" si="11"/>
        <v>353.3624635230787</v>
      </c>
      <c r="G104" s="133">
        <f t="shared" si="11"/>
        <v>357.5662725540613</v>
      </c>
      <c r="H104" s="133">
        <f t="shared" si="11"/>
        <v>378.74283314912083</v>
      </c>
      <c r="I104" s="133">
        <f t="shared" si="11"/>
        <v>381.86740495511538</v>
      </c>
      <c r="J104" s="133">
        <f t="shared" si="11"/>
        <v>384.82110166502247</v>
      </c>
      <c r="K104" s="133">
        <f t="shared" si="11"/>
        <v>383.96474037897372</v>
      </c>
      <c r="L104" s="133">
        <f t="shared" si="11"/>
        <v>393.47646165926005</v>
      </c>
      <c r="M104" s="133">
        <f t="shared" si="11"/>
        <v>403.4945921322572</v>
      </c>
      <c r="N104" s="133">
        <f t="shared" si="11"/>
        <v>402.98257935727145</v>
      </c>
      <c r="O104" s="133">
        <f t="shared" si="11"/>
        <v>423.64964673567317</v>
      </c>
      <c r="P104" s="133">
        <f t="shared" si="11"/>
        <v>447.4975954876283</v>
      </c>
      <c r="Q104" s="133">
        <f t="shared" si="11"/>
        <v>474.92755854875645</v>
      </c>
      <c r="R104" s="133">
        <f t="shared" si="11"/>
        <v>504.98402941891788</v>
      </c>
      <c r="S104" s="133">
        <f t="shared" si="11"/>
        <v>531.40118361336306</v>
      </c>
      <c r="T104" s="133">
        <f t="shared" si="11"/>
        <v>537.53759163980567</v>
      </c>
      <c r="U104" s="133">
        <f t="shared" si="11"/>
        <v>543.6734931503745</v>
      </c>
      <c r="V104" s="133">
        <f t="shared" si="11"/>
        <v>565.55995469325808</v>
      </c>
      <c r="W104" s="133">
        <f t="shared" si="11"/>
        <v>584.62090791481239</v>
      </c>
      <c r="X104" s="133">
        <f t="shared" si="11"/>
        <v>627.11165469749153</v>
      </c>
      <c r="Y104" s="133">
        <f t="shared" si="11"/>
        <v>671.12749206451974</v>
      </c>
      <c r="Z104" s="133">
        <f t="shared" si="11"/>
        <v>709.84117486614957</v>
      </c>
      <c r="AA104" s="133">
        <f t="shared" si="11"/>
        <v>727.70844771318389</v>
      </c>
      <c r="AB104" s="133">
        <f t="shared" si="11"/>
        <v>726.05592376920288</v>
      </c>
      <c r="AC104" s="133">
        <f t="shared" si="11"/>
        <v>766.02382732541196</v>
      </c>
      <c r="AD104" s="133">
        <f t="shared" si="11"/>
        <v>795.14862870176989</v>
      </c>
      <c r="AE104" s="133">
        <f t="shared" si="11"/>
        <v>832.08206264782973</v>
      </c>
      <c r="AF104" s="133">
        <f t="shared" si="11"/>
        <v>859.06404009802009</v>
      </c>
      <c r="AG104" s="133">
        <f t="shared" si="11"/>
        <v>864.70354257190502</v>
      </c>
      <c r="AH104" s="133">
        <f t="shared" si="11"/>
        <v>893.41678290500909</v>
      </c>
      <c r="AI104" s="133">
        <f t="shared" si="11"/>
        <v>920.65768311191528</v>
      </c>
    </row>
    <row r="105" spans="1:35" ht="12.75" customHeight="1" x14ac:dyDescent="0.35">
      <c r="A105" s="134" t="s">
        <v>1205</v>
      </c>
      <c r="B105" s="133" t="str">
        <f t="shared" si="0"/>
        <v>U</v>
      </c>
      <c r="C105" s="133" t="str">
        <f t="shared" ref="C105:AI105" si="12">IF(C15 ="N","N",IF(C15 = "U","U",C15*B$127))</f>
        <v>U</v>
      </c>
      <c r="D105" s="133" t="str">
        <f t="shared" si="12"/>
        <v>U</v>
      </c>
      <c r="E105" s="133" t="str">
        <f t="shared" si="12"/>
        <v>U</v>
      </c>
      <c r="F105" s="133">
        <f t="shared" si="12"/>
        <v>193.19937974024907</v>
      </c>
      <c r="G105" s="133">
        <f t="shared" si="12"/>
        <v>191.16393960527756</v>
      </c>
      <c r="H105" s="133">
        <f t="shared" si="12"/>
        <v>193.14107824664472</v>
      </c>
      <c r="I105" s="133">
        <f t="shared" si="12"/>
        <v>197.86216176948585</v>
      </c>
      <c r="J105" s="133">
        <f t="shared" si="12"/>
        <v>194.47135815362182</v>
      </c>
      <c r="K105" s="133">
        <f t="shared" si="12"/>
        <v>197.39320786240813</v>
      </c>
      <c r="L105" s="133">
        <f t="shared" si="12"/>
        <v>187.1908229371526</v>
      </c>
      <c r="M105" s="133">
        <f t="shared" si="12"/>
        <v>190.73958085673272</v>
      </c>
      <c r="N105" s="133">
        <f t="shared" si="12"/>
        <v>173.68441664172161</v>
      </c>
      <c r="O105" s="133">
        <f t="shared" si="12"/>
        <v>184.61129080873326</v>
      </c>
      <c r="P105" s="133">
        <f t="shared" si="12"/>
        <v>192.25025890508039</v>
      </c>
      <c r="Q105" s="133">
        <f t="shared" si="12"/>
        <v>205.03122770685468</v>
      </c>
      <c r="R105" s="133">
        <f t="shared" si="12"/>
        <v>210.58169936322813</v>
      </c>
      <c r="S105" s="133">
        <f t="shared" si="12"/>
        <v>223.75568458545814</v>
      </c>
      <c r="T105" s="133">
        <f t="shared" si="12"/>
        <v>229.48199986722784</v>
      </c>
      <c r="U105" s="133">
        <f t="shared" si="12"/>
        <v>228.27930742235768</v>
      </c>
      <c r="V105" s="133">
        <f t="shared" si="12"/>
        <v>229.90074126135724</v>
      </c>
      <c r="W105" s="133">
        <f t="shared" si="12"/>
        <v>240.98166867363889</v>
      </c>
      <c r="X105" s="133">
        <f t="shared" si="12"/>
        <v>258.29845344379953</v>
      </c>
      <c r="Y105" s="133">
        <f t="shared" si="12"/>
        <v>263.77782870108587</v>
      </c>
      <c r="Z105" s="133">
        <f t="shared" si="12"/>
        <v>280.14620987512359</v>
      </c>
      <c r="AA105" s="133">
        <f t="shared" si="12"/>
        <v>284.8834510881328</v>
      </c>
      <c r="AB105" s="133">
        <f t="shared" si="12"/>
        <v>283.78912634070923</v>
      </c>
      <c r="AC105" s="133">
        <f t="shared" si="12"/>
        <v>289.88153191693311</v>
      </c>
      <c r="AD105" s="133">
        <f t="shared" si="12"/>
        <v>304.71881505941417</v>
      </c>
      <c r="AE105" s="133">
        <f t="shared" si="12"/>
        <v>313.23726080197133</v>
      </c>
      <c r="AF105" s="133">
        <f t="shared" si="12"/>
        <v>322.89488730899586</v>
      </c>
      <c r="AG105" s="133">
        <f t="shared" si="12"/>
        <v>311.96766672517907</v>
      </c>
      <c r="AH105" s="133">
        <f t="shared" si="12"/>
        <v>323.75953681747899</v>
      </c>
      <c r="AI105" s="133">
        <f t="shared" si="12"/>
        <v>326.68186253939609</v>
      </c>
    </row>
    <row r="106" spans="1:35" ht="12.75" customHeight="1" x14ac:dyDescent="0.35">
      <c r="A106" s="134" t="s">
        <v>1206</v>
      </c>
      <c r="B106" s="133" t="str">
        <f t="shared" si="0"/>
        <v>U</v>
      </c>
      <c r="C106" s="133" t="str">
        <f t="shared" ref="C106:AI106" si="13">IF(C16 ="N","N",IF(C16 = "U","U",C16*B$127))</f>
        <v>U</v>
      </c>
      <c r="D106" s="133" t="str">
        <f t="shared" si="13"/>
        <v>U</v>
      </c>
      <c r="E106" s="133" t="str">
        <f t="shared" si="13"/>
        <v>U</v>
      </c>
      <c r="F106" s="133">
        <f t="shared" si="13"/>
        <v>3.3781075576427209</v>
      </c>
      <c r="G106" s="133">
        <f t="shared" si="13"/>
        <v>3.1618250017412763</v>
      </c>
      <c r="H106" s="133">
        <f t="shared" si="13"/>
        <v>5.2563536379979094</v>
      </c>
      <c r="I106" s="133">
        <f t="shared" si="13"/>
        <v>6.2107515927643266</v>
      </c>
      <c r="J106" s="133">
        <f t="shared" si="13"/>
        <v>6.7036006129862766</v>
      </c>
      <c r="K106" s="133">
        <f t="shared" si="13"/>
        <v>6.8732262331702341</v>
      </c>
      <c r="L106" s="133">
        <f t="shared" si="13"/>
        <v>8.2800528625025542</v>
      </c>
      <c r="M106" s="133">
        <f t="shared" si="13"/>
        <v>8.7169752118604613</v>
      </c>
      <c r="N106" s="133">
        <f t="shared" si="13"/>
        <v>9.8719567844806644</v>
      </c>
      <c r="O106" s="133">
        <f t="shared" si="13"/>
        <v>10.796845153243638</v>
      </c>
      <c r="P106" s="133">
        <f t="shared" si="13"/>
        <v>11.992784977014917</v>
      </c>
      <c r="Q106" s="133">
        <f t="shared" si="13"/>
        <v>13.058614909610206</v>
      </c>
      <c r="R106" s="133">
        <f t="shared" si="13"/>
        <v>14.992763090730179</v>
      </c>
      <c r="S106" s="133">
        <f t="shared" si="13"/>
        <v>16.304925798062033</v>
      </c>
      <c r="T106" s="133">
        <f t="shared" si="13"/>
        <v>16.698929000958906</v>
      </c>
      <c r="U106" s="133">
        <f t="shared" si="13"/>
        <v>17.568186962584075</v>
      </c>
      <c r="V106" s="133">
        <f t="shared" si="13"/>
        <v>19.149282185291426</v>
      </c>
      <c r="W106" s="133">
        <f t="shared" si="13"/>
        <v>21.089772805414988</v>
      </c>
      <c r="X106" s="133">
        <f t="shared" si="13"/>
        <v>23.638298878181953</v>
      </c>
      <c r="Y106" s="133">
        <f t="shared" si="13"/>
        <v>24.970139758342938</v>
      </c>
      <c r="Z106" s="133">
        <f t="shared" si="13"/>
        <v>27.501852191250691</v>
      </c>
      <c r="AA106" s="133">
        <f t="shared" si="13"/>
        <v>29.649481449741213</v>
      </c>
      <c r="AB106" s="133">
        <f t="shared" si="13"/>
        <v>29.979279121942685</v>
      </c>
      <c r="AC106" s="133">
        <f t="shared" si="13"/>
        <v>33.318257693453624</v>
      </c>
      <c r="AD106" s="133">
        <f t="shared" si="13"/>
        <v>35.873859175238003</v>
      </c>
      <c r="AE106" s="133">
        <f t="shared" si="13"/>
        <v>37.797129131912143</v>
      </c>
      <c r="AF106" s="133">
        <f t="shared" si="13"/>
        <v>40.307238954293901</v>
      </c>
      <c r="AG106" s="133">
        <f t="shared" si="13"/>
        <v>40.762460034979931</v>
      </c>
      <c r="AH106" s="133">
        <f t="shared" si="13"/>
        <v>43.747028030798276</v>
      </c>
      <c r="AI106" s="133">
        <f t="shared" si="13"/>
        <v>45.56513585828943</v>
      </c>
    </row>
    <row r="107" spans="1:35" ht="12.75" customHeight="1" x14ac:dyDescent="0.35">
      <c r="A107" s="134" t="s">
        <v>1135</v>
      </c>
      <c r="B107" s="133" t="str">
        <f t="shared" si="0"/>
        <v>U</v>
      </c>
      <c r="C107" s="133" t="str">
        <f t="shared" ref="C107:AI107" si="14">IF(C17 ="N","N",IF(C17 = "U","U",C17*B$127))</f>
        <v>U</v>
      </c>
      <c r="D107" s="133" t="str">
        <f t="shared" si="14"/>
        <v>U</v>
      </c>
      <c r="E107" s="133" t="str">
        <f t="shared" si="14"/>
        <v>U</v>
      </c>
      <c r="F107" s="133">
        <f t="shared" si="14"/>
        <v>93.611704970057332</v>
      </c>
      <c r="G107" s="133">
        <f t="shared" si="14"/>
        <v>94.195283694732254</v>
      </c>
      <c r="H107" s="133">
        <f t="shared" si="14"/>
        <v>105.63337652543962</v>
      </c>
      <c r="I107" s="133">
        <f t="shared" si="14"/>
        <v>98.771590284928735</v>
      </c>
      <c r="J107" s="133">
        <f t="shared" si="14"/>
        <v>102.6769754374232</v>
      </c>
      <c r="K107" s="133">
        <f t="shared" si="14"/>
        <v>99.744649066049178</v>
      </c>
      <c r="L107" s="133">
        <f t="shared" si="14"/>
        <v>106.0403408609571</v>
      </c>
      <c r="M107" s="133">
        <f t="shared" si="14"/>
        <v>107.02621076980768</v>
      </c>
      <c r="N107" s="133">
        <f t="shared" si="14"/>
        <v>119.18708034037913</v>
      </c>
      <c r="O107" s="133">
        <f t="shared" si="14"/>
        <v>127.1159816088919</v>
      </c>
      <c r="P107" s="133">
        <f t="shared" si="14"/>
        <v>132.1249961055168</v>
      </c>
      <c r="Q107" s="133">
        <f t="shared" si="14"/>
        <v>141.58172232251334</v>
      </c>
      <c r="R107" s="133">
        <f t="shared" si="14"/>
        <v>155.01106215688469</v>
      </c>
      <c r="S107" s="133">
        <f t="shared" si="14"/>
        <v>161.99806444633742</v>
      </c>
      <c r="T107" s="133">
        <f t="shared" si="14"/>
        <v>159.32784004197032</v>
      </c>
      <c r="U107" s="133">
        <f t="shared" si="14"/>
        <v>161.94630881634075</v>
      </c>
      <c r="V107" s="133">
        <f t="shared" si="14"/>
        <v>174.40913482720376</v>
      </c>
      <c r="W107" s="133">
        <f t="shared" si="14"/>
        <v>178.86608488733719</v>
      </c>
      <c r="X107" s="133">
        <f t="shared" si="14"/>
        <v>186.48413600520712</v>
      </c>
      <c r="Y107" s="133">
        <f t="shared" si="14"/>
        <v>208.79176964774007</v>
      </c>
      <c r="Z107" s="133">
        <f t="shared" si="14"/>
        <v>222.68438703631628</v>
      </c>
      <c r="AA107" s="133">
        <f t="shared" si="14"/>
        <v>226.8941419685342</v>
      </c>
      <c r="AB107" s="133">
        <f t="shared" si="14"/>
        <v>226.35528419406978</v>
      </c>
      <c r="AC107" s="133">
        <f t="shared" si="14"/>
        <v>244.16938996087023</v>
      </c>
      <c r="AD107" s="133">
        <f t="shared" si="14"/>
        <v>252.45741957150216</v>
      </c>
      <c r="AE107" s="133">
        <f t="shared" si="14"/>
        <v>265.31669006630727</v>
      </c>
      <c r="AF107" s="133">
        <f t="shared" si="14"/>
        <v>276.33437576926946</v>
      </c>
      <c r="AG107" s="133">
        <f t="shared" si="14"/>
        <v>283.56493937377343</v>
      </c>
      <c r="AH107" s="133">
        <f t="shared" si="14"/>
        <v>291.23697147422246</v>
      </c>
      <c r="AI107" s="133">
        <f t="shared" si="14"/>
        <v>303.87510073280458</v>
      </c>
    </row>
    <row r="108" spans="1:35" ht="12.75" customHeight="1" x14ac:dyDescent="0.35">
      <c r="A108" s="134" t="s">
        <v>1136</v>
      </c>
      <c r="B108" s="133" t="str">
        <f t="shared" si="0"/>
        <v>U</v>
      </c>
      <c r="C108" s="133" t="str">
        <f t="shared" ref="C108:AI108" si="15">IF(C18 ="N","N",IF(C18 = "U","U",C18*B$127))</f>
        <v>U</v>
      </c>
      <c r="D108" s="133" t="str">
        <f t="shared" si="15"/>
        <v>U</v>
      </c>
      <c r="E108" s="133" t="str">
        <f t="shared" si="15"/>
        <v>U</v>
      </c>
      <c r="F108" s="133">
        <f t="shared" si="15"/>
        <v>1.9417468638418789</v>
      </c>
      <c r="G108" s="133">
        <f t="shared" si="15"/>
        <v>2.7643384300938019</v>
      </c>
      <c r="H108" s="133">
        <f t="shared" si="15"/>
        <v>1.7766659406893111</v>
      </c>
      <c r="I108" s="133">
        <f t="shared" si="15"/>
        <v>1.829450997868646</v>
      </c>
      <c r="J108" s="133">
        <f t="shared" si="15"/>
        <v>1.9030192895638645</v>
      </c>
      <c r="K108" s="133">
        <f t="shared" si="15"/>
        <v>1.8328603288453957</v>
      </c>
      <c r="L108" s="133">
        <f t="shared" si="15"/>
        <v>1.858787377296492</v>
      </c>
      <c r="M108" s="133">
        <f t="shared" si="15"/>
        <v>1.8954353076952395</v>
      </c>
      <c r="N108" s="133">
        <f t="shared" si="15"/>
        <v>1.902031464235018</v>
      </c>
      <c r="O108" s="133">
        <f t="shared" si="15"/>
        <v>1.9927770839482886</v>
      </c>
      <c r="P108" s="133">
        <f t="shared" si="15"/>
        <v>1.9575666957997444</v>
      </c>
      <c r="Q108" s="133">
        <f t="shared" si="15"/>
        <v>2.0410944312499986</v>
      </c>
      <c r="R108" s="133">
        <f t="shared" si="15"/>
        <v>2.1498211451980542</v>
      </c>
      <c r="S108" s="133">
        <f t="shared" si="15"/>
        <v>2.1366651185967767</v>
      </c>
      <c r="T108" s="133">
        <f t="shared" si="15"/>
        <v>2.1923174945392976</v>
      </c>
      <c r="U108" s="133">
        <f t="shared" si="15"/>
        <v>2.0948515619341443</v>
      </c>
      <c r="V108" s="133">
        <f t="shared" si="15"/>
        <v>2.1020468388676501</v>
      </c>
      <c r="W108" s="133">
        <f t="shared" si="15"/>
        <v>2.1461945266687015</v>
      </c>
      <c r="X108" s="133">
        <f t="shared" si="15"/>
        <v>2.0775353783611146</v>
      </c>
      <c r="Y108" s="133">
        <f t="shared" si="15"/>
        <v>2.0183118146639889</v>
      </c>
      <c r="Z108" s="133">
        <f t="shared" si="15"/>
        <v>2.1277261906734077</v>
      </c>
      <c r="AA108" s="133">
        <f t="shared" si="15"/>
        <v>2.2682663404173606</v>
      </c>
      <c r="AB108" s="133">
        <f t="shared" si="15"/>
        <v>2.1936057894104404</v>
      </c>
      <c r="AC108" s="133">
        <f t="shared" si="15"/>
        <v>2.2559971354010071</v>
      </c>
      <c r="AD108" s="133">
        <f t="shared" si="15"/>
        <v>2.3348996329403602</v>
      </c>
      <c r="AE108" s="133">
        <f t="shared" si="15"/>
        <v>2.2987727659174637</v>
      </c>
      <c r="AF108" s="133">
        <f t="shared" si="15"/>
        <v>2.3807640204779204</v>
      </c>
      <c r="AG108" s="133">
        <f t="shared" si="15"/>
        <v>2.2654372873882984</v>
      </c>
      <c r="AH108" s="133">
        <f t="shared" si="15"/>
        <v>2.4435276918103543</v>
      </c>
      <c r="AI108" s="133">
        <f t="shared" si="15"/>
        <v>2.4032584930566814</v>
      </c>
    </row>
    <row r="109" spans="1:35" ht="12.75" customHeight="1" x14ac:dyDescent="0.35">
      <c r="A109" s="134" t="s">
        <v>1137</v>
      </c>
      <c r="B109" s="133">
        <f t="shared" si="0"/>
        <v>35.201084517252191</v>
      </c>
      <c r="C109" s="133">
        <f t="shared" ref="C109:AI109" si="16">IF(C19 ="N","N",IF(C19 = "U","U",C19*B$127))</f>
        <v>34.622367616682638</v>
      </c>
      <c r="D109" s="133">
        <f t="shared" si="16"/>
        <v>39.230842217780399</v>
      </c>
      <c r="E109" s="133">
        <f t="shared" si="16"/>
        <v>39.276348620808029</v>
      </c>
      <c r="F109" s="133">
        <f t="shared" si="16"/>
        <v>57.773619017322751</v>
      </c>
      <c r="G109" s="133">
        <f t="shared" si="16"/>
        <v>59.026755889649998</v>
      </c>
      <c r="H109" s="133">
        <f t="shared" si="16"/>
        <v>65.19351394798808</v>
      </c>
      <c r="I109" s="133">
        <f t="shared" si="16"/>
        <v>68.899939119729936</v>
      </c>
      <c r="J109" s="133">
        <f t="shared" si="16"/>
        <v>70.000508540741151</v>
      </c>
      <c r="K109" s="133">
        <f t="shared" si="16"/>
        <v>67.659844054186408</v>
      </c>
      <c r="L109" s="133">
        <f t="shared" si="16"/>
        <v>79.480555448463903</v>
      </c>
      <c r="M109" s="133">
        <f t="shared" si="16"/>
        <v>83.561329821601902</v>
      </c>
      <c r="N109" s="133">
        <f t="shared" si="16"/>
        <v>86.315014817186963</v>
      </c>
      <c r="O109" s="133">
        <f t="shared" si="16"/>
        <v>84.7404731412296</v>
      </c>
      <c r="P109" s="133">
        <f t="shared" si="16"/>
        <v>93.597502125546015</v>
      </c>
      <c r="Q109" s="133">
        <f t="shared" si="16"/>
        <v>96.172858040188103</v>
      </c>
      <c r="R109" s="133">
        <f t="shared" si="16"/>
        <v>105.25166023365473</v>
      </c>
      <c r="S109" s="133">
        <f t="shared" si="16"/>
        <v>109.04990316517453</v>
      </c>
      <c r="T109" s="133">
        <f t="shared" si="16"/>
        <v>110.78200105384748</v>
      </c>
      <c r="U109" s="133">
        <f t="shared" si="16"/>
        <v>113.72901519477699</v>
      </c>
      <c r="V109" s="133">
        <f t="shared" si="16"/>
        <v>118.04268809016892</v>
      </c>
      <c r="W109" s="133">
        <f t="shared" si="16"/>
        <v>117.48244027487053</v>
      </c>
      <c r="X109" s="133">
        <f t="shared" si="16"/>
        <v>131.22676210026088</v>
      </c>
      <c r="Y109" s="133">
        <f t="shared" si="16"/>
        <v>144.0893505122618</v>
      </c>
      <c r="Z109" s="133">
        <f t="shared" si="16"/>
        <v>145.795498978317</v>
      </c>
      <c r="AA109" s="133">
        <f t="shared" si="16"/>
        <v>150.2591434672905</v>
      </c>
      <c r="AB109" s="133">
        <f t="shared" si="16"/>
        <v>148.64093569250369</v>
      </c>
      <c r="AC109" s="133">
        <f t="shared" si="16"/>
        <v>159.52719743704372</v>
      </c>
      <c r="AD109" s="133">
        <f t="shared" si="16"/>
        <v>160.28653591314659</v>
      </c>
      <c r="AE109" s="133">
        <f t="shared" si="16"/>
        <v>172.93844346671381</v>
      </c>
      <c r="AF109" s="133">
        <f t="shared" si="16"/>
        <v>174.7902698578726</v>
      </c>
      <c r="AG109" s="133">
        <f t="shared" si="16"/>
        <v>181.21957185305442</v>
      </c>
      <c r="AH109" s="133">
        <f t="shared" si="16"/>
        <v>186.6539862647393</v>
      </c>
      <c r="AI109" s="133">
        <f t="shared" si="16"/>
        <v>194.3574821565974</v>
      </c>
    </row>
    <row r="110" spans="1:35" ht="12.75" customHeight="1" x14ac:dyDescent="0.35">
      <c r="A110" s="138" t="s">
        <v>1207</v>
      </c>
      <c r="B110" s="133" t="str">
        <f t="shared" si="0"/>
        <v>U</v>
      </c>
      <c r="C110" s="133" t="str">
        <f t="shared" ref="C110:AI110" si="17">IF(C20 ="N","N",IF(C20 = "U","U",C20*B$127))</f>
        <v>U</v>
      </c>
      <c r="D110" s="133" t="str">
        <f t="shared" si="17"/>
        <v>U</v>
      </c>
      <c r="E110" s="133" t="str">
        <f t="shared" si="17"/>
        <v>U</v>
      </c>
      <c r="F110" s="133" t="str">
        <f t="shared" si="17"/>
        <v>U</v>
      </c>
      <c r="G110" s="133">
        <f t="shared" si="17"/>
        <v>3.2882980018109276</v>
      </c>
      <c r="H110" s="133">
        <f t="shared" si="17"/>
        <v>3.9675804167725031</v>
      </c>
      <c r="I110" s="133">
        <f t="shared" si="17"/>
        <v>4.2593371950377712</v>
      </c>
      <c r="J110" s="133">
        <f t="shared" si="17"/>
        <v>4.733640946402577</v>
      </c>
      <c r="K110" s="133">
        <f t="shared" si="17"/>
        <v>5.4790824723995337</v>
      </c>
      <c r="L110" s="133">
        <f t="shared" si="17"/>
        <v>5.7354027631020097</v>
      </c>
      <c r="M110" s="133">
        <f t="shared" si="17"/>
        <v>6.1525627367433717</v>
      </c>
      <c r="N110" s="133">
        <f t="shared" si="17"/>
        <v>4.0418168614994139</v>
      </c>
      <c r="O110" s="133">
        <f t="shared" si="17"/>
        <v>5.5987546644261439</v>
      </c>
      <c r="P110" s="133">
        <f t="shared" si="17"/>
        <v>5.5177566755234553</v>
      </c>
      <c r="Q110" s="133">
        <f t="shared" si="17"/>
        <v>6.1342569197244581</v>
      </c>
      <c r="R110" s="133">
        <f t="shared" si="17"/>
        <v>6.583827257169041</v>
      </c>
      <c r="S110" s="133">
        <f t="shared" si="17"/>
        <v>7.1526864397945582</v>
      </c>
      <c r="T110" s="133">
        <f t="shared" si="17"/>
        <v>7.59148238800576</v>
      </c>
      <c r="U110" s="133">
        <f t="shared" si="17"/>
        <v>8.2008677623444637</v>
      </c>
      <c r="V110" s="133">
        <f t="shared" si="17"/>
        <v>8.5539940726174883</v>
      </c>
      <c r="W110" s="133">
        <f t="shared" si="17"/>
        <v>9.1554425472919174</v>
      </c>
      <c r="X110" s="133">
        <f t="shared" si="17"/>
        <v>9.538927682353167</v>
      </c>
      <c r="Y110" s="133">
        <f t="shared" si="17"/>
        <v>10.065683280824251</v>
      </c>
      <c r="Z110" s="133">
        <f t="shared" si="17"/>
        <v>11.154042887753764</v>
      </c>
      <c r="AA110" s="133">
        <f t="shared" si="17"/>
        <v>11.894896701831515</v>
      </c>
      <c r="AB110" s="133">
        <f t="shared" si="17"/>
        <v>11.602657037070315</v>
      </c>
      <c r="AC110" s="133">
        <f t="shared" si="17"/>
        <v>11.928584853432824</v>
      </c>
      <c r="AD110" s="133">
        <f t="shared" si="17"/>
        <v>12.265429553285474</v>
      </c>
      <c r="AE110" s="133">
        <f t="shared" si="17"/>
        <v>12.554835875395378</v>
      </c>
      <c r="AF110" s="133">
        <f t="shared" si="17"/>
        <v>13.018861479069134</v>
      </c>
      <c r="AG110" s="133">
        <f t="shared" si="17"/>
        <v>13.500156896273126</v>
      </c>
      <c r="AH110" s="133">
        <f t="shared" si="17"/>
        <v>13.715284463709731</v>
      </c>
      <c r="AI110" s="133">
        <f t="shared" si="17"/>
        <v>14.209870687133801</v>
      </c>
    </row>
    <row r="111" spans="1:35" ht="12.75" customHeight="1" x14ac:dyDescent="0.35">
      <c r="A111" s="134" t="s">
        <v>1208</v>
      </c>
      <c r="B111" s="133" t="str">
        <f t="shared" si="0"/>
        <v>U</v>
      </c>
      <c r="C111" s="133" t="str">
        <f t="shared" ref="C111:AI111" si="18">IF(C21 ="N","N",IF(C21 = "U","U",C21*B$127))</f>
        <v>U</v>
      </c>
      <c r="D111" s="133" t="str">
        <f t="shared" si="18"/>
        <v>U</v>
      </c>
      <c r="E111" s="133" t="str">
        <f t="shared" si="18"/>
        <v>U</v>
      </c>
      <c r="F111" s="133" t="str">
        <f t="shared" si="18"/>
        <v>U</v>
      </c>
      <c r="G111" s="133" t="str">
        <f t="shared" si="18"/>
        <v>U</v>
      </c>
      <c r="H111" s="133">
        <f t="shared" si="18"/>
        <v>2.6327795805033314</v>
      </c>
      <c r="I111" s="133">
        <f t="shared" si="18"/>
        <v>2.6456675969177343</v>
      </c>
      <c r="J111" s="133">
        <f t="shared" si="18"/>
        <v>2.5915488817678756</v>
      </c>
      <c r="K111" s="133">
        <f t="shared" si="18"/>
        <v>2.5348068377649091</v>
      </c>
      <c r="L111" s="133">
        <f t="shared" si="18"/>
        <v>2.5844102572036789</v>
      </c>
      <c r="M111" s="133">
        <f t="shared" si="18"/>
        <v>2.6353645989345575</v>
      </c>
      <c r="N111" s="133">
        <f t="shared" si="18"/>
        <v>2.6359675183691826</v>
      </c>
      <c r="O111" s="133">
        <f t="shared" si="18"/>
        <v>2.6781237001209801</v>
      </c>
      <c r="P111" s="133">
        <f t="shared" si="18"/>
        <v>3.0116410704611449</v>
      </c>
      <c r="Q111" s="133">
        <f t="shared" si="18"/>
        <v>3.2372196624663956</v>
      </c>
      <c r="R111" s="133">
        <f t="shared" si="18"/>
        <v>3.3367015691094797</v>
      </c>
      <c r="S111" s="133">
        <f t="shared" si="18"/>
        <v>3.3706749197114929</v>
      </c>
      <c r="T111" s="133">
        <f t="shared" si="18"/>
        <v>3.5100402439166416</v>
      </c>
      <c r="U111" s="133">
        <f t="shared" si="18"/>
        <v>4.3682416092604033</v>
      </c>
      <c r="V111" s="133">
        <f t="shared" si="18"/>
        <v>4.3377498351199488</v>
      </c>
      <c r="W111" s="133">
        <f t="shared" si="18"/>
        <v>4.4536637865552819</v>
      </c>
      <c r="X111" s="133">
        <f t="shared" si="18"/>
        <v>4.5604435134756178</v>
      </c>
      <c r="Y111" s="133">
        <f t="shared" si="18"/>
        <v>4.9293384704293564</v>
      </c>
      <c r="Z111" s="133">
        <f t="shared" si="18"/>
        <v>5.1541193438672614</v>
      </c>
      <c r="AA111" s="133">
        <f t="shared" si="18"/>
        <v>4.9280786562639083</v>
      </c>
      <c r="AB111" s="133">
        <f t="shared" si="18"/>
        <v>5.3667462395010146</v>
      </c>
      <c r="AC111" s="133">
        <f t="shared" si="18"/>
        <v>5.4848930354436982</v>
      </c>
      <c r="AD111" s="133">
        <f t="shared" si="18"/>
        <v>5.7940102002594118</v>
      </c>
      <c r="AE111" s="133">
        <f t="shared" si="18"/>
        <v>5.9237605890950036</v>
      </c>
      <c r="AF111" s="133">
        <f t="shared" si="18"/>
        <v>6.2382044587206256</v>
      </c>
      <c r="AG111" s="133">
        <f t="shared" si="18"/>
        <v>7.5822799006465491</v>
      </c>
      <c r="AH111" s="133">
        <f t="shared" si="18"/>
        <v>7.7719945294355144</v>
      </c>
      <c r="AI111" s="133">
        <f t="shared" si="18"/>
        <v>8.419469351514012</v>
      </c>
    </row>
    <row r="112" spans="1:35" ht="12.75" customHeight="1" x14ac:dyDescent="0.35">
      <c r="A112" s="134" t="s">
        <v>1209</v>
      </c>
      <c r="B112" s="133" t="str">
        <f t="shared" si="0"/>
        <v>U</v>
      </c>
      <c r="C112" s="133" t="str">
        <f t="shared" ref="C112:AI112" si="19">IF(C22 ="N","N",IF(C22 = "U","U",C22*B$127))</f>
        <v>U</v>
      </c>
      <c r="D112" s="133" t="str">
        <f t="shared" si="19"/>
        <v>U</v>
      </c>
      <c r="E112" s="133" t="str">
        <f t="shared" si="19"/>
        <v>U</v>
      </c>
      <c r="F112" s="133">
        <f t="shared" si="19"/>
        <v>3.4579053739649899</v>
      </c>
      <c r="G112" s="133">
        <f t="shared" si="19"/>
        <v>3.9658319307554866</v>
      </c>
      <c r="H112" s="133">
        <f t="shared" si="19"/>
        <v>1.1414848530853603</v>
      </c>
      <c r="I112" s="133">
        <f t="shared" si="19"/>
        <v>1.3885063983823569</v>
      </c>
      <c r="J112" s="133">
        <f t="shared" si="19"/>
        <v>1.7404498025156949</v>
      </c>
      <c r="K112" s="133">
        <f t="shared" si="19"/>
        <v>2.4470635241499696</v>
      </c>
      <c r="L112" s="133">
        <f t="shared" si="19"/>
        <v>2.3060891525817442</v>
      </c>
      <c r="M112" s="133">
        <f t="shared" si="19"/>
        <v>2.7671328288812855</v>
      </c>
      <c r="N112" s="133">
        <f t="shared" si="19"/>
        <v>5.3339578018764637</v>
      </c>
      <c r="O112" s="133">
        <f t="shared" si="19"/>
        <v>6.1048567809844396</v>
      </c>
      <c r="P112" s="133">
        <f t="shared" si="19"/>
        <v>7.0343330717199599</v>
      </c>
      <c r="Q112" s="133">
        <f t="shared" si="19"/>
        <v>7.6705645561491886</v>
      </c>
      <c r="R112" s="133">
        <f t="shared" si="19"/>
        <v>7.076494602943594</v>
      </c>
      <c r="S112" s="133">
        <f t="shared" si="19"/>
        <v>7.6325791402280583</v>
      </c>
      <c r="T112" s="133">
        <f t="shared" si="19"/>
        <v>7.9646428126081927</v>
      </c>
      <c r="U112" s="133">
        <f t="shared" si="19"/>
        <v>7.4867138207760044</v>
      </c>
      <c r="V112" s="133">
        <f t="shared" si="19"/>
        <v>9.0521670228693605</v>
      </c>
      <c r="W112" s="133">
        <f t="shared" si="19"/>
        <v>10.445640413034953</v>
      </c>
      <c r="X112" s="133">
        <f t="shared" si="19"/>
        <v>11.287097695852154</v>
      </c>
      <c r="Y112" s="133">
        <f t="shared" si="19"/>
        <v>12.498007775419314</v>
      </c>
      <c r="Z112" s="133">
        <f t="shared" si="19"/>
        <v>15.277338362847575</v>
      </c>
      <c r="AA112" s="133">
        <f t="shared" si="19"/>
        <v>16.930988040972441</v>
      </c>
      <c r="AB112" s="133">
        <f t="shared" si="19"/>
        <v>18.142085616822197</v>
      </c>
      <c r="AC112" s="133">
        <f t="shared" si="19"/>
        <v>19.443875310737429</v>
      </c>
      <c r="AD112" s="133">
        <f t="shared" si="19"/>
        <v>21.417659595983796</v>
      </c>
      <c r="AE112" s="133">
        <f t="shared" si="19"/>
        <v>22.029905673375698</v>
      </c>
      <c r="AF112" s="133">
        <f t="shared" si="19"/>
        <v>23.114506376032466</v>
      </c>
      <c r="AG112" s="133">
        <f t="shared" si="19"/>
        <v>23.82561936260074</v>
      </c>
      <c r="AH112" s="133">
        <f t="shared" si="19"/>
        <v>24.104218327600204</v>
      </c>
      <c r="AI112" s="133">
        <f t="shared" si="19"/>
        <v>25.145503293123266</v>
      </c>
    </row>
    <row r="113" spans="1:35" ht="12.75" customHeight="1" x14ac:dyDescent="0.35">
      <c r="A113" s="129" t="s">
        <v>161</v>
      </c>
      <c r="B113" s="133">
        <f t="shared" si="0"/>
        <v>0</v>
      </c>
      <c r="C113" s="133">
        <f t="shared" ref="C113:AI113" si="20">IF(C23 ="N","N",IF(C23 = "U","U",C23*B$127))</f>
        <v>0</v>
      </c>
      <c r="D113" s="133">
        <f t="shared" si="20"/>
        <v>0</v>
      </c>
      <c r="E113" s="133">
        <f t="shared" si="20"/>
        <v>0</v>
      </c>
      <c r="F113" s="133">
        <f t="shared" si="20"/>
        <v>0</v>
      </c>
      <c r="G113" s="133">
        <f t="shared" si="20"/>
        <v>0</v>
      </c>
      <c r="H113" s="133">
        <f t="shared" si="20"/>
        <v>0</v>
      </c>
      <c r="I113" s="133">
        <f t="shared" si="20"/>
        <v>0</v>
      </c>
      <c r="J113" s="133">
        <f t="shared" si="20"/>
        <v>0</v>
      </c>
      <c r="K113" s="133">
        <f t="shared" si="20"/>
        <v>0</v>
      </c>
      <c r="L113" s="133">
        <f t="shared" si="20"/>
        <v>0</v>
      </c>
      <c r="M113" s="133">
        <f t="shared" si="20"/>
        <v>0</v>
      </c>
      <c r="N113" s="133">
        <f t="shared" si="20"/>
        <v>0</v>
      </c>
      <c r="O113" s="133">
        <f t="shared" si="20"/>
        <v>0</v>
      </c>
      <c r="P113" s="133">
        <f t="shared" si="20"/>
        <v>0</v>
      </c>
      <c r="Q113" s="133">
        <f t="shared" si="20"/>
        <v>0</v>
      </c>
      <c r="R113" s="133">
        <f t="shared" si="20"/>
        <v>0</v>
      </c>
      <c r="S113" s="133">
        <f t="shared" si="20"/>
        <v>0</v>
      </c>
      <c r="T113" s="133">
        <f t="shared" si="20"/>
        <v>0</v>
      </c>
      <c r="U113" s="133">
        <f t="shared" si="20"/>
        <v>0</v>
      </c>
      <c r="V113" s="133">
        <f t="shared" si="20"/>
        <v>0</v>
      </c>
      <c r="W113" s="133">
        <f t="shared" si="20"/>
        <v>0</v>
      </c>
      <c r="X113" s="133">
        <f t="shared" si="20"/>
        <v>0</v>
      </c>
      <c r="Y113" s="133">
        <f t="shared" si="20"/>
        <v>0</v>
      </c>
      <c r="Z113" s="133">
        <f t="shared" si="20"/>
        <v>0</v>
      </c>
      <c r="AA113" s="133">
        <f t="shared" si="20"/>
        <v>0</v>
      </c>
      <c r="AB113" s="133">
        <f t="shared" si="20"/>
        <v>0</v>
      </c>
      <c r="AC113" s="133">
        <f t="shared" si="20"/>
        <v>0</v>
      </c>
      <c r="AD113" s="133">
        <f t="shared" si="20"/>
        <v>0</v>
      </c>
      <c r="AE113" s="133">
        <f t="shared" si="20"/>
        <v>0</v>
      </c>
      <c r="AF113" s="133">
        <f t="shared" si="20"/>
        <v>0</v>
      </c>
      <c r="AG113" s="133">
        <f t="shared" si="20"/>
        <v>0</v>
      </c>
      <c r="AH113" s="133">
        <f t="shared" si="20"/>
        <v>0</v>
      </c>
      <c r="AI113" s="133">
        <f t="shared" si="20"/>
        <v>0</v>
      </c>
    </row>
    <row r="114" spans="1:35" ht="12.75" customHeight="1" x14ac:dyDescent="0.35">
      <c r="A114" s="138" t="s">
        <v>1210</v>
      </c>
      <c r="B114" s="133">
        <f t="shared" si="0"/>
        <v>143.11920567128698</v>
      </c>
      <c r="C114" s="133">
        <f t="shared" ref="C114:AI114" si="21">IF(C24 ="N","N",IF(C24 = "U","U",C24*B$127))</f>
        <v>111.21429132684395</v>
      </c>
      <c r="D114" s="133">
        <f t="shared" si="21"/>
        <v>52.789062296094315</v>
      </c>
      <c r="E114" s="133">
        <f t="shared" si="21"/>
        <v>34.211240068335115</v>
      </c>
      <c r="F114" s="133">
        <f t="shared" si="21"/>
        <v>39.925507433241918</v>
      </c>
      <c r="G114" s="133">
        <f t="shared" si="21"/>
        <v>43.588016095433311</v>
      </c>
      <c r="H114" s="133">
        <f t="shared" si="21"/>
        <v>55.75785286401635</v>
      </c>
      <c r="I114" s="133">
        <f t="shared" si="21"/>
        <v>58.852031331435988</v>
      </c>
      <c r="J114" s="133">
        <f t="shared" si="21"/>
        <v>58.24769091825879</v>
      </c>
      <c r="K114" s="133">
        <f t="shared" si="21"/>
        <v>60.435644566556419</v>
      </c>
      <c r="L114" s="133">
        <f t="shared" si="21"/>
        <v>58.854973588088399</v>
      </c>
      <c r="M114" s="133">
        <f t="shared" si="21"/>
        <v>56.20421808112355</v>
      </c>
      <c r="N114" s="133">
        <f t="shared" si="21"/>
        <v>52.202493991232828</v>
      </c>
      <c r="O114" s="133">
        <f t="shared" si="21"/>
        <v>54.469240294586548</v>
      </c>
      <c r="P114" s="133">
        <f t="shared" si="21"/>
        <v>57.04908656330683</v>
      </c>
      <c r="Q114" s="133">
        <f t="shared" si="21"/>
        <v>58.489426443884362</v>
      </c>
      <c r="R114" s="133">
        <f t="shared" si="21"/>
        <v>62.411995121531014</v>
      </c>
      <c r="S114" s="133">
        <f t="shared" si="21"/>
        <v>63.654338907500758</v>
      </c>
      <c r="T114" s="133">
        <f t="shared" si="21"/>
        <v>62.247823328993462</v>
      </c>
      <c r="U114" s="133">
        <f t="shared" si="21"/>
        <v>67.606573135147386</v>
      </c>
      <c r="V114" s="133">
        <f t="shared" si="21"/>
        <v>66.96173484970879</v>
      </c>
      <c r="W114" s="133">
        <f t="shared" si="21"/>
        <v>66.75533380349296</v>
      </c>
      <c r="X114" s="133">
        <f t="shared" si="21"/>
        <v>68.533331688619697</v>
      </c>
      <c r="Y114" s="133">
        <f t="shared" si="21"/>
        <v>74.832791897541739</v>
      </c>
      <c r="Z114" s="133">
        <f t="shared" si="21"/>
        <v>81.659752373732829</v>
      </c>
      <c r="AA114" s="133">
        <f t="shared" si="21"/>
        <v>79.848375816834931</v>
      </c>
      <c r="AB114" s="133">
        <f t="shared" si="21"/>
        <v>88.572007346006458</v>
      </c>
      <c r="AC114" s="133">
        <f t="shared" si="21"/>
        <v>92.608682408211337</v>
      </c>
      <c r="AD114" s="133">
        <f t="shared" si="21"/>
        <v>97.316310627242672</v>
      </c>
      <c r="AE114" s="133">
        <f t="shared" si="21"/>
        <v>107.32026957805699</v>
      </c>
      <c r="AF114" s="133">
        <f t="shared" si="21"/>
        <v>100.57974580183618</v>
      </c>
      <c r="AG114" s="133">
        <f t="shared" si="21"/>
        <v>100.72719802972733</v>
      </c>
      <c r="AH114" s="133">
        <f t="shared" si="21"/>
        <v>102.78581000389362</v>
      </c>
      <c r="AI114" s="133">
        <f t="shared" si="21"/>
        <v>103.06591792370601</v>
      </c>
    </row>
    <row r="115" spans="1:35" ht="12.75" customHeight="1" x14ac:dyDescent="0.35">
      <c r="A115" s="134" t="s">
        <v>1137</v>
      </c>
      <c r="B115" s="133">
        <f t="shared" si="0"/>
        <v>35.201084517252191</v>
      </c>
      <c r="C115" s="133">
        <f t="shared" ref="C115:AI115" si="22">IF(C25 ="N","N",IF(C25 = "U","U",C25*B$127))</f>
        <v>34.622367616682638</v>
      </c>
      <c r="D115" s="133">
        <f t="shared" si="22"/>
        <v>39.230842217780399</v>
      </c>
      <c r="E115" s="133">
        <f t="shared" si="22"/>
        <v>39.276348620808029</v>
      </c>
      <c r="F115" s="133">
        <f t="shared" si="22"/>
        <v>57.773619017322751</v>
      </c>
      <c r="G115" s="133">
        <f t="shared" si="22"/>
        <v>59.026755889649998</v>
      </c>
      <c r="H115" s="133">
        <f t="shared" si="22"/>
        <v>65.19351394798808</v>
      </c>
      <c r="I115" s="133">
        <f t="shared" si="22"/>
        <v>68.899939119729936</v>
      </c>
      <c r="J115" s="133">
        <f t="shared" si="22"/>
        <v>70.000508540741151</v>
      </c>
      <c r="K115" s="133">
        <f t="shared" si="22"/>
        <v>67.659844054186408</v>
      </c>
      <c r="L115" s="133">
        <f t="shared" si="22"/>
        <v>79.480555448463903</v>
      </c>
      <c r="M115" s="133">
        <f t="shared" si="22"/>
        <v>83.561329821601902</v>
      </c>
      <c r="N115" s="133">
        <f t="shared" si="22"/>
        <v>86.315014817186963</v>
      </c>
      <c r="O115" s="133">
        <f t="shared" si="22"/>
        <v>84.7404731412296</v>
      </c>
      <c r="P115" s="133">
        <f t="shared" si="22"/>
        <v>93.597502125546015</v>
      </c>
      <c r="Q115" s="133">
        <f t="shared" si="22"/>
        <v>96.172858040188103</v>
      </c>
      <c r="R115" s="133">
        <f t="shared" si="22"/>
        <v>105.25166023365473</v>
      </c>
      <c r="S115" s="133">
        <f t="shared" si="22"/>
        <v>109.04990316517453</v>
      </c>
      <c r="T115" s="133">
        <f t="shared" si="22"/>
        <v>110.78200105384748</v>
      </c>
      <c r="U115" s="133">
        <f t="shared" si="22"/>
        <v>113.72901519477699</v>
      </c>
      <c r="V115" s="133">
        <f t="shared" si="22"/>
        <v>118.04268809016892</v>
      </c>
      <c r="W115" s="133">
        <f t="shared" si="22"/>
        <v>117.48244027487053</v>
      </c>
      <c r="X115" s="133">
        <f t="shared" si="22"/>
        <v>131.22676210026088</v>
      </c>
      <c r="Y115" s="133">
        <f t="shared" si="22"/>
        <v>144.0893505122618</v>
      </c>
      <c r="Z115" s="133">
        <f t="shared" si="22"/>
        <v>145.795498978317</v>
      </c>
      <c r="AA115" s="133">
        <f t="shared" si="22"/>
        <v>150.2591434672905</v>
      </c>
      <c r="AB115" s="133">
        <f t="shared" si="22"/>
        <v>148.64093569250369</v>
      </c>
      <c r="AC115" s="133">
        <f t="shared" si="22"/>
        <v>159.52719743704372</v>
      </c>
      <c r="AD115" s="133">
        <f t="shared" si="22"/>
        <v>160.28653591314659</v>
      </c>
      <c r="AE115" s="133">
        <f t="shared" si="22"/>
        <v>172.93844346671381</v>
      </c>
      <c r="AF115" s="133">
        <f t="shared" si="22"/>
        <v>174.7902698578726</v>
      </c>
      <c r="AG115" s="133">
        <f t="shared" si="22"/>
        <v>181.21957185305442</v>
      </c>
      <c r="AH115" s="133">
        <f t="shared" si="22"/>
        <v>186.6539862647393</v>
      </c>
      <c r="AI115" s="133">
        <f t="shared" si="22"/>
        <v>194.3574821565974</v>
      </c>
    </row>
    <row r="116" spans="1:35" ht="12.75" customHeight="1" x14ac:dyDescent="0.35">
      <c r="A116" s="134" t="s">
        <v>1211</v>
      </c>
      <c r="B116" s="133" t="str">
        <f t="shared" si="0"/>
        <v>U</v>
      </c>
      <c r="C116" s="133" t="str">
        <f t="shared" ref="C116:AI116" si="23">IF(C26 ="N","N",IF(C26 = "U","U",C26*B$127))</f>
        <v>U</v>
      </c>
      <c r="D116" s="133" t="str">
        <f t="shared" si="23"/>
        <v>U</v>
      </c>
      <c r="E116" s="133" t="str">
        <f t="shared" si="23"/>
        <v>U</v>
      </c>
      <c r="F116" s="133">
        <f t="shared" si="23"/>
        <v>3.3781075576427209</v>
      </c>
      <c r="G116" s="133">
        <f t="shared" si="23"/>
        <v>3.1618250017412763</v>
      </c>
      <c r="H116" s="133">
        <f t="shared" si="23"/>
        <v>5.2563536379979094</v>
      </c>
      <c r="I116" s="133">
        <f t="shared" si="23"/>
        <v>6.2107515927643266</v>
      </c>
      <c r="J116" s="133">
        <f t="shared" si="23"/>
        <v>6.7036006129862766</v>
      </c>
      <c r="K116" s="133">
        <f t="shared" si="23"/>
        <v>6.8732262331702341</v>
      </c>
      <c r="L116" s="133">
        <f t="shared" si="23"/>
        <v>8.2800528625025542</v>
      </c>
      <c r="M116" s="133">
        <f t="shared" si="23"/>
        <v>8.7169752118604613</v>
      </c>
      <c r="N116" s="133">
        <f t="shared" si="23"/>
        <v>9.8719567844806644</v>
      </c>
      <c r="O116" s="133">
        <f t="shared" si="23"/>
        <v>10.796845153243638</v>
      </c>
      <c r="P116" s="133">
        <f t="shared" si="23"/>
        <v>11.992784977014917</v>
      </c>
      <c r="Q116" s="133">
        <f t="shared" si="23"/>
        <v>13.058614909610206</v>
      </c>
      <c r="R116" s="133">
        <f t="shared" si="23"/>
        <v>14.992763090730179</v>
      </c>
      <c r="S116" s="133">
        <f t="shared" si="23"/>
        <v>16.304925798062033</v>
      </c>
      <c r="T116" s="133">
        <f t="shared" si="23"/>
        <v>16.698929000958906</v>
      </c>
      <c r="U116" s="133">
        <f t="shared" si="23"/>
        <v>17.568186962584075</v>
      </c>
      <c r="V116" s="133">
        <f t="shared" si="23"/>
        <v>19.149282185291426</v>
      </c>
      <c r="W116" s="133">
        <f t="shared" si="23"/>
        <v>21.089772805414988</v>
      </c>
      <c r="X116" s="133">
        <f t="shared" si="23"/>
        <v>23.638298878181953</v>
      </c>
      <c r="Y116" s="133">
        <f t="shared" si="23"/>
        <v>24.970139758342938</v>
      </c>
      <c r="Z116" s="133">
        <f t="shared" si="23"/>
        <v>27.501852191250691</v>
      </c>
      <c r="AA116" s="133">
        <f t="shared" si="23"/>
        <v>29.649481449741213</v>
      </c>
      <c r="AB116" s="133">
        <f t="shared" si="23"/>
        <v>29.979279121942685</v>
      </c>
      <c r="AC116" s="133">
        <f t="shared" si="23"/>
        <v>33.318257693453624</v>
      </c>
      <c r="AD116" s="133">
        <f t="shared" si="23"/>
        <v>35.873859175238003</v>
      </c>
      <c r="AE116" s="133">
        <f t="shared" si="23"/>
        <v>37.797129131912143</v>
      </c>
      <c r="AF116" s="133">
        <f t="shared" si="23"/>
        <v>40.307238954293901</v>
      </c>
      <c r="AG116" s="133">
        <f t="shared" si="23"/>
        <v>40.762460034979931</v>
      </c>
      <c r="AH116" s="133">
        <f t="shared" si="23"/>
        <v>43.747028030798276</v>
      </c>
      <c r="AI116" s="133">
        <f t="shared" si="23"/>
        <v>45.56513585828943</v>
      </c>
    </row>
    <row r="117" spans="1:35" ht="12.75" customHeight="1" x14ac:dyDescent="0.35">
      <c r="A117" s="134" t="s">
        <v>1143</v>
      </c>
      <c r="B117" s="133" t="str">
        <f t="shared" si="0"/>
        <v>U</v>
      </c>
      <c r="C117" s="133" t="str">
        <f t="shared" ref="C117:AI117" si="24">IF(C27 ="N","N",IF(C27 = "U","U",C27*B$127))</f>
        <v>U</v>
      </c>
      <c r="D117" s="133" t="str">
        <f t="shared" si="24"/>
        <v>U</v>
      </c>
      <c r="E117" s="133" t="str">
        <f t="shared" si="24"/>
        <v>U</v>
      </c>
      <c r="F117" s="133">
        <f t="shared" si="24"/>
        <v>93.611704970057332</v>
      </c>
      <c r="G117" s="133">
        <f t="shared" si="24"/>
        <v>94.195283694732254</v>
      </c>
      <c r="H117" s="133">
        <f t="shared" si="24"/>
        <v>105.63337652543962</v>
      </c>
      <c r="I117" s="133">
        <f t="shared" si="24"/>
        <v>98.771590284928735</v>
      </c>
      <c r="J117" s="133">
        <f t="shared" si="24"/>
        <v>102.6769754374232</v>
      </c>
      <c r="K117" s="133">
        <f t="shared" si="24"/>
        <v>99.744649066049178</v>
      </c>
      <c r="L117" s="133">
        <f t="shared" si="24"/>
        <v>106.0403408609571</v>
      </c>
      <c r="M117" s="133">
        <f t="shared" si="24"/>
        <v>107.02621076980768</v>
      </c>
      <c r="N117" s="133">
        <f t="shared" si="24"/>
        <v>119.18708034037913</v>
      </c>
      <c r="O117" s="133">
        <f t="shared" si="24"/>
        <v>127.1159816088919</v>
      </c>
      <c r="P117" s="133">
        <f t="shared" si="24"/>
        <v>132.1249961055168</v>
      </c>
      <c r="Q117" s="133">
        <f t="shared" si="24"/>
        <v>141.58172232251334</v>
      </c>
      <c r="R117" s="133">
        <f t="shared" si="24"/>
        <v>155.01106215688469</v>
      </c>
      <c r="S117" s="133">
        <f t="shared" si="24"/>
        <v>161.99806444633742</v>
      </c>
      <c r="T117" s="133">
        <f t="shared" si="24"/>
        <v>159.32784004197032</v>
      </c>
      <c r="U117" s="133">
        <f t="shared" si="24"/>
        <v>161.94630881634075</v>
      </c>
      <c r="V117" s="133">
        <f t="shared" si="24"/>
        <v>174.40913482720376</v>
      </c>
      <c r="W117" s="133">
        <f t="shared" si="24"/>
        <v>178.86608488733719</v>
      </c>
      <c r="X117" s="133">
        <f t="shared" si="24"/>
        <v>186.48413600520712</v>
      </c>
      <c r="Y117" s="133">
        <f t="shared" si="24"/>
        <v>208.79176964774007</v>
      </c>
      <c r="Z117" s="133">
        <f t="shared" si="24"/>
        <v>222.68438703631628</v>
      </c>
      <c r="AA117" s="133">
        <f t="shared" si="24"/>
        <v>226.8941419685342</v>
      </c>
      <c r="AB117" s="133">
        <f t="shared" si="24"/>
        <v>226.35528419406978</v>
      </c>
      <c r="AC117" s="133">
        <f t="shared" si="24"/>
        <v>244.16938996087023</v>
      </c>
      <c r="AD117" s="133">
        <f t="shared" si="24"/>
        <v>252.45741957150216</v>
      </c>
      <c r="AE117" s="133">
        <f t="shared" si="24"/>
        <v>265.31669006630727</v>
      </c>
      <c r="AF117" s="133">
        <f t="shared" si="24"/>
        <v>276.33437576926946</v>
      </c>
      <c r="AG117" s="133">
        <f t="shared" si="24"/>
        <v>283.56493937377343</v>
      </c>
      <c r="AH117" s="133">
        <f t="shared" si="24"/>
        <v>291.23697147422246</v>
      </c>
      <c r="AI117" s="133">
        <f t="shared" si="24"/>
        <v>303.87510073280458</v>
      </c>
    </row>
    <row r="118" spans="1:35" ht="12.75" customHeight="1" x14ac:dyDescent="0.35">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c r="AD118" s="133"/>
      <c r="AE118" s="133"/>
      <c r="AF118" s="133"/>
      <c r="AG118" s="133"/>
      <c r="AH118" s="133"/>
      <c r="AI118" s="133"/>
    </row>
    <row r="119" spans="1:35" ht="12.75" customHeight="1" x14ac:dyDescent="0.35">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c r="AD119" s="133"/>
      <c r="AE119" s="133"/>
      <c r="AF119" s="133"/>
      <c r="AG119" s="133"/>
      <c r="AH119" s="133"/>
      <c r="AI119" s="133"/>
    </row>
    <row r="120" spans="1:35" ht="12.75" customHeight="1" x14ac:dyDescent="0.35">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c r="AD120" s="133"/>
      <c r="AE120" s="133"/>
      <c r="AF120" s="133"/>
      <c r="AG120" s="133"/>
      <c r="AH120" s="133"/>
      <c r="AI120" s="133"/>
    </row>
    <row r="121" spans="1:35" ht="12.75" customHeight="1" x14ac:dyDescent="0.35">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c r="AD121" s="133"/>
      <c r="AE121" s="133"/>
      <c r="AF121" s="133"/>
      <c r="AG121" s="133"/>
      <c r="AH121" s="133"/>
      <c r="AI121" s="133"/>
    </row>
    <row r="122" spans="1:35" ht="12.75" customHeight="1" x14ac:dyDescent="0.35">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c r="AD122" s="133"/>
      <c r="AE122" s="133"/>
      <c r="AF122" s="133"/>
      <c r="AG122" s="133"/>
      <c r="AH122" s="133"/>
      <c r="AI122" s="133"/>
    </row>
    <row r="123" spans="1:35" ht="12.75" customHeight="1" x14ac:dyDescent="0.45">
      <c r="A123" s="150" t="s">
        <v>645</v>
      </c>
      <c r="B123" s="151">
        <v>2017</v>
      </c>
      <c r="C123" s="151">
        <v>2018</v>
      </c>
      <c r="D123" s="151">
        <v>2019</v>
      </c>
      <c r="E123" s="151">
        <v>2020</v>
      </c>
      <c r="F123" s="151">
        <v>2021</v>
      </c>
      <c r="G123" s="151">
        <v>2022</v>
      </c>
      <c r="H123" s="151">
        <v>2023</v>
      </c>
      <c r="I123" s="151">
        <v>2024</v>
      </c>
      <c r="J123" s="151">
        <v>2025</v>
      </c>
      <c r="K123" s="151">
        <v>2026</v>
      </c>
      <c r="L123" s="151">
        <v>2027</v>
      </c>
      <c r="M123" s="151">
        <v>2028</v>
      </c>
      <c r="N123" s="151">
        <v>2029</v>
      </c>
      <c r="O123" s="151">
        <v>2030</v>
      </c>
      <c r="P123" s="151">
        <v>2031</v>
      </c>
      <c r="Q123" s="151">
        <v>2032</v>
      </c>
      <c r="R123" s="151">
        <v>2033</v>
      </c>
      <c r="S123" s="151">
        <v>2034</v>
      </c>
      <c r="T123" s="151">
        <v>2035</v>
      </c>
      <c r="U123" s="151">
        <v>2036</v>
      </c>
      <c r="V123" s="151">
        <v>2037</v>
      </c>
      <c r="W123" s="151">
        <v>2038</v>
      </c>
      <c r="X123" s="151">
        <v>2039</v>
      </c>
      <c r="Y123" s="151">
        <v>2040</v>
      </c>
      <c r="Z123" s="151">
        <v>2041</v>
      </c>
      <c r="AA123" s="151">
        <v>2042</v>
      </c>
      <c r="AB123" s="151">
        <v>2043</v>
      </c>
      <c r="AC123" s="151">
        <v>2044</v>
      </c>
      <c r="AD123" s="151">
        <v>2045</v>
      </c>
      <c r="AE123" s="151">
        <v>2046</v>
      </c>
      <c r="AF123" s="151">
        <v>2047</v>
      </c>
      <c r="AG123" s="151">
        <v>2048</v>
      </c>
      <c r="AH123" s="151">
        <v>2049</v>
      </c>
      <c r="AI123" s="151">
        <v>2050</v>
      </c>
    </row>
    <row r="124" spans="1:35" ht="12.75" customHeight="1" x14ac:dyDescent="0.45">
      <c r="A124" s="150" t="s">
        <v>646</v>
      </c>
      <c r="B124" s="151">
        <v>8.6774228999999994E-2</v>
      </c>
      <c r="C124" s="151">
        <v>8.7578015999999995E-2</v>
      </c>
      <c r="D124" s="151">
        <v>8.8392438000000004E-2</v>
      </c>
      <c r="E124" s="151">
        <v>8.9218820000000004E-2</v>
      </c>
      <c r="F124" s="151">
        <v>9.0056925999999995E-2</v>
      </c>
      <c r="G124" s="151">
        <v>9.0908911999999995E-2</v>
      </c>
      <c r="H124" s="151">
        <v>9.1775194000000004E-2</v>
      </c>
      <c r="I124" s="151">
        <v>9.2656796999999999E-2</v>
      </c>
      <c r="J124" s="151">
        <v>9.3555211999999999E-2</v>
      </c>
      <c r="K124" s="151">
        <v>9.4466164000000005E-2</v>
      </c>
      <c r="L124" s="151">
        <v>9.5392868000000006E-2</v>
      </c>
      <c r="M124" s="151">
        <v>9.6334569999999994E-2</v>
      </c>
      <c r="N124" s="151">
        <v>9.7292796000000001E-2</v>
      </c>
      <c r="O124" s="151">
        <v>9.8266348000000003E-2</v>
      </c>
      <c r="P124" s="151">
        <v>9.9256122000000002E-2</v>
      </c>
      <c r="Q124" s="151">
        <v>0.100261172</v>
      </c>
      <c r="R124" s="151">
        <v>0.10128139</v>
      </c>
      <c r="S124" s="151">
        <v>0.102318703</v>
      </c>
      <c r="T124" s="151">
        <v>0.103371905</v>
      </c>
      <c r="U124" s="151">
        <v>0.104443248</v>
      </c>
      <c r="V124" s="151">
        <v>0.10553432</v>
      </c>
      <c r="W124" s="151">
        <v>0.106643531</v>
      </c>
      <c r="X124" s="151">
        <v>0.107774014</v>
      </c>
      <c r="Y124" s="151">
        <v>0.10892489700000001</v>
      </c>
      <c r="Z124" s="151">
        <v>0.11009677800000001</v>
      </c>
      <c r="AA124" s="151">
        <v>0.111291746</v>
      </c>
      <c r="AB124" s="151">
        <v>0.112510099</v>
      </c>
      <c r="AC124" s="151">
        <v>0.11375194399999999</v>
      </c>
      <c r="AD124" s="151">
        <v>0.115018566</v>
      </c>
      <c r="AE124" s="151">
        <v>0.11630860799999999</v>
      </c>
      <c r="AF124" s="151">
        <v>0.117624985</v>
      </c>
      <c r="AG124" s="151">
        <v>0.118966589</v>
      </c>
      <c r="AH124" s="151">
        <v>0.12033427200000001</v>
      </c>
      <c r="AI124" s="151">
        <v>0.12172641400000001</v>
      </c>
    </row>
    <row r="125" spans="1:35" ht="12.75" customHeight="1" x14ac:dyDescent="0.45">
      <c r="A125" s="152" t="s">
        <v>647</v>
      </c>
      <c r="B125" s="151"/>
      <c r="C125" s="151">
        <f t="shared" ref="C125:AI125" si="25">(C124-B124)/B124</f>
        <v>9.2629690780657963E-3</v>
      </c>
      <c r="D125" s="151">
        <f t="shared" si="25"/>
        <v>9.2993885588822777E-3</v>
      </c>
      <c r="E125" s="151">
        <f t="shared" si="25"/>
        <v>9.3490124121251243E-3</v>
      </c>
      <c r="F125" s="151">
        <f t="shared" si="25"/>
        <v>9.3938252041440504E-3</v>
      </c>
      <c r="G125" s="151">
        <f t="shared" si="25"/>
        <v>9.4605272225258847E-3</v>
      </c>
      <c r="H125" s="151">
        <f t="shared" si="25"/>
        <v>9.5291207533097517E-3</v>
      </c>
      <c r="I125" s="151">
        <f t="shared" si="25"/>
        <v>9.6061142622046059E-3</v>
      </c>
      <c r="J125" s="151">
        <f t="shared" si="25"/>
        <v>9.6961586099290654E-3</v>
      </c>
      <c r="K125" s="151">
        <f t="shared" si="25"/>
        <v>9.7370523835701057E-3</v>
      </c>
      <c r="L125" s="151">
        <f t="shared" si="25"/>
        <v>9.8099039990657434E-3</v>
      </c>
      <c r="M125" s="151">
        <f t="shared" si="25"/>
        <v>9.871828153861447E-3</v>
      </c>
      <c r="N125" s="151">
        <f t="shared" si="25"/>
        <v>9.9468550075015282E-3</v>
      </c>
      <c r="O125" s="151">
        <f t="shared" si="25"/>
        <v>1.0006414041179395E-2</v>
      </c>
      <c r="P125" s="151">
        <f t="shared" si="25"/>
        <v>1.0072359664775562E-2</v>
      </c>
      <c r="Q125" s="151">
        <f t="shared" si="25"/>
        <v>1.0125823775383784E-2</v>
      </c>
      <c r="R125" s="151">
        <f t="shared" si="25"/>
        <v>1.0175604171074356E-2</v>
      </c>
      <c r="S125" s="151">
        <f t="shared" si="25"/>
        <v>1.0241891427437934E-2</v>
      </c>
      <c r="T125" s="151">
        <f t="shared" si="25"/>
        <v>1.0293347834950596E-2</v>
      </c>
      <c r="U125" s="151">
        <f t="shared" si="25"/>
        <v>1.0363966882490966E-2</v>
      </c>
      <c r="V125" s="151">
        <f t="shared" si="25"/>
        <v>1.0446553711159944E-2</v>
      </c>
      <c r="W125" s="151">
        <f t="shared" si="25"/>
        <v>1.0510429213927742E-2</v>
      </c>
      <c r="X125" s="151">
        <f t="shared" si="25"/>
        <v>1.0600577357101966E-2</v>
      </c>
      <c r="Y125" s="151">
        <f t="shared" si="25"/>
        <v>1.067866879301726E-2</v>
      </c>
      <c r="Z125" s="151">
        <f t="shared" si="25"/>
        <v>1.0758614717808725E-2</v>
      </c>
      <c r="AA125" s="151">
        <f t="shared" si="25"/>
        <v>1.0853796284574202E-2</v>
      </c>
      <c r="AB125" s="151">
        <f t="shared" si="25"/>
        <v>1.0947379691572143E-2</v>
      </c>
      <c r="AC125" s="151">
        <f t="shared" si="25"/>
        <v>1.1037631386316631E-2</v>
      </c>
      <c r="AD125" s="151">
        <f t="shared" si="25"/>
        <v>1.1134948164050796E-2</v>
      </c>
      <c r="AE125" s="151">
        <f t="shared" si="25"/>
        <v>1.1215945780440275E-2</v>
      </c>
      <c r="AF125" s="151">
        <f t="shared" si="25"/>
        <v>1.1317967110396572E-2</v>
      </c>
      <c r="AG125" s="151">
        <f t="shared" si="25"/>
        <v>1.140577403686807E-2</v>
      </c>
      <c r="AH125" s="151">
        <f t="shared" si="25"/>
        <v>1.1496362226540836E-2</v>
      </c>
      <c r="AI125" s="151">
        <f t="shared" si="25"/>
        <v>1.1568956847139931E-2</v>
      </c>
    </row>
    <row r="126" spans="1:35" ht="12.75" customHeight="1" x14ac:dyDescent="0.35">
      <c r="A126" s="150"/>
      <c r="B126" s="150"/>
      <c r="C126" s="153">
        <f t="shared" ref="C126:AI126" si="26">1+C125</f>
        <v>1.0092629690780659</v>
      </c>
      <c r="D126" s="153">
        <f t="shared" si="26"/>
        <v>1.0092993885588823</v>
      </c>
      <c r="E126" s="153">
        <f t="shared" si="26"/>
        <v>1.0093490124121252</v>
      </c>
      <c r="F126" s="153">
        <f t="shared" si="26"/>
        <v>1.0093938252041441</v>
      </c>
      <c r="G126" s="153">
        <f t="shared" si="26"/>
        <v>1.0094605272225259</v>
      </c>
      <c r="H126" s="153">
        <f t="shared" si="26"/>
        <v>1.0095291207533097</v>
      </c>
      <c r="I126" s="153">
        <f t="shared" si="26"/>
        <v>1.0096061142622046</v>
      </c>
      <c r="J126" s="153">
        <f t="shared" si="26"/>
        <v>1.0096961586099291</v>
      </c>
      <c r="K126" s="153">
        <f t="shared" si="26"/>
        <v>1.00973705238357</v>
      </c>
      <c r="L126" s="153">
        <f t="shared" si="26"/>
        <v>1.0098099039990658</v>
      </c>
      <c r="M126" s="153">
        <f t="shared" si="26"/>
        <v>1.0098718281538615</v>
      </c>
      <c r="N126" s="153">
        <f t="shared" si="26"/>
        <v>1.0099468550075015</v>
      </c>
      <c r="O126" s="153">
        <f t="shared" si="26"/>
        <v>1.0100064140411793</v>
      </c>
      <c r="P126" s="153">
        <f t="shared" si="26"/>
        <v>1.0100723596647756</v>
      </c>
      <c r="Q126" s="153">
        <f t="shared" si="26"/>
        <v>1.0101258237753838</v>
      </c>
      <c r="R126" s="153">
        <f t="shared" si="26"/>
        <v>1.0101756041710743</v>
      </c>
      <c r="S126" s="153">
        <f t="shared" si="26"/>
        <v>1.010241891427438</v>
      </c>
      <c r="T126" s="153">
        <f t="shared" si="26"/>
        <v>1.0102933478349505</v>
      </c>
      <c r="U126" s="153">
        <f t="shared" si="26"/>
        <v>1.0103639668824909</v>
      </c>
      <c r="V126" s="153">
        <f t="shared" si="26"/>
        <v>1.01044655371116</v>
      </c>
      <c r="W126" s="153">
        <f t="shared" si="26"/>
        <v>1.0105104292139278</v>
      </c>
      <c r="X126" s="153">
        <f t="shared" si="26"/>
        <v>1.0106005773571021</v>
      </c>
      <c r="Y126" s="153">
        <f t="shared" si="26"/>
        <v>1.0106786687930172</v>
      </c>
      <c r="Z126" s="153">
        <f t="shared" si="26"/>
        <v>1.0107586147178087</v>
      </c>
      <c r="AA126" s="153">
        <f t="shared" si="26"/>
        <v>1.0108537962845743</v>
      </c>
      <c r="AB126" s="153">
        <f t="shared" si="26"/>
        <v>1.0109473796915722</v>
      </c>
      <c r="AC126" s="153">
        <f t="shared" si="26"/>
        <v>1.0110376313863165</v>
      </c>
      <c r="AD126" s="153">
        <f t="shared" si="26"/>
        <v>1.0111349481640508</v>
      </c>
      <c r="AE126" s="153">
        <f t="shared" si="26"/>
        <v>1.0112159457804404</v>
      </c>
      <c r="AF126" s="153">
        <f t="shared" si="26"/>
        <v>1.0113179671103967</v>
      </c>
      <c r="AG126" s="153">
        <f t="shared" si="26"/>
        <v>1.011405774036868</v>
      </c>
      <c r="AH126" s="153">
        <f t="shared" si="26"/>
        <v>1.0114963622265409</v>
      </c>
      <c r="AI126" s="153">
        <f t="shared" si="26"/>
        <v>1.01156895684714</v>
      </c>
    </row>
    <row r="127" spans="1:35" ht="12.75" customHeight="1" x14ac:dyDescent="0.35">
      <c r="A127" s="133"/>
      <c r="B127" s="133">
        <f t="shared" ref="B127:AI127" si="27">B124*$F$92</f>
        <v>9.1581665509695279E-2</v>
      </c>
      <c r="C127" s="133">
        <f t="shared" si="27"/>
        <v>9.2429983645429356E-2</v>
      </c>
      <c r="D127" s="133">
        <f t="shared" si="27"/>
        <v>9.3289525977839335E-2</v>
      </c>
      <c r="E127" s="133">
        <f t="shared" si="27"/>
        <v>9.4161690914127419E-2</v>
      </c>
      <c r="F127" s="133">
        <f t="shared" si="27"/>
        <v>9.5046229379501371E-2</v>
      </c>
      <c r="G127" s="133">
        <f t="shared" si="27"/>
        <v>9.594541681994459E-2</v>
      </c>
      <c r="H127" s="133">
        <f t="shared" si="27"/>
        <v>9.6859692282548468E-2</v>
      </c>
      <c r="I127" s="133">
        <f t="shared" si="27"/>
        <v>9.779013755401661E-2</v>
      </c>
      <c r="J127" s="133">
        <f t="shared" si="27"/>
        <v>9.8738326238227134E-2</v>
      </c>
      <c r="K127" s="133">
        <f t="shared" si="27"/>
        <v>9.9699746493074795E-2</v>
      </c>
      <c r="L127" s="133">
        <f t="shared" si="27"/>
        <v>0.10067779143490305</v>
      </c>
      <c r="M127" s="133">
        <f t="shared" si="27"/>
        <v>0.10167166529085871</v>
      </c>
      <c r="N127" s="133">
        <f t="shared" si="27"/>
        <v>0.10268297860387811</v>
      </c>
      <c r="O127" s="133">
        <f t="shared" si="27"/>
        <v>0.10371046700277008</v>
      </c>
      <c r="P127" s="133">
        <f t="shared" si="27"/>
        <v>0.10475507612742381</v>
      </c>
      <c r="Q127" s="133">
        <f t="shared" si="27"/>
        <v>0.10581580756786703</v>
      </c>
      <c r="R127" s="133">
        <f t="shared" si="27"/>
        <v>0.10689254734072021</v>
      </c>
      <c r="S127" s="133">
        <f t="shared" si="27"/>
        <v>0.10798732920498613</v>
      </c>
      <c r="T127" s="133">
        <f t="shared" si="27"/>
        <v>0.10909888034626038</v>
      </c>
      <c r="U127" s="133">
        <f t="shared" si="27"/>
        <v>0.11022957752908587</v>
      </c>
      <c r="V127" s="133">
        <f t="shared" si="27"/>
        <v>0.11138109673130193</v>
      </c>
      <c r="W127" s="133">
        <f t="shared" si="27"/>
        <v>0.11255175986426592</v>
      </c>
      <c r="X127" s="133">
        <f t="shared" si="27"/>
        <v>0.11374487350138503</v>
      </c>
      <c r="Y127" s="133">
        <f t="shared" si="27"/>
        <v>0.11495951733240997</v>
      </c>
      <c r="Z127" s="133">
        <f t="shared" si="27"/>
        <v>0.11619632248753463</v>
      </c>
      <c r="AA127" s="133">
        <f t="shared" si="27"/>
        <v>0.11745749370083101</v>
      </c>
      <c r="AB127" s="133">
        <f t="shared" si="27"/>
        <v>0.11874334548199446</v>
      </c>
      <c r="AC127" s="133">
        <f t="shared" si="27"/>
        <v>0.12005399075900275</v>
      </c>
      <c r="AD127" s="133">
        <f t="shared" si="27"/>
        <v>0.12139078572299168</v>
      </c>
      <c r="AE127" s="133">
        <f t="shared" si="27"/>
        <v>0.1227522981939058</v>
      </c>
      <c r="AF127" s="133">
        <f t="shared" si="27"/>
        <v>0.12414160466759001</v>
      </c>
      <c r="AG127" s="133">
        <f t="shared" si="27"/>
        <v>0.12555753575900275</v>
      </c>
      <c r="AH127" s="133">
        <f t="shared" si="27"/>
        <v>0.12700099067036011</v>
      </c>
      <c r="AI127" s="133">
        <f t="shared" si="27"/>
        <v>0.12847025965096953</v>
      </c>
    </row>
    <row r="128" spans="1:35" ht="12.75" customHeight="1" x14ac:dyDescent="0.35">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c r="AD128" s="133"/>
      <c r="AE128" s="133"/>
      <c r="AF128" s="133"/>
      <c r="AG128" s="133"/>
      <c r="AH128" s="133"/>
      <c r="AI128" s="133"/>
    </row>
    <row r="129" spans="1:35" ht="12.75" customHeight="1" x14ac:dyDescent="0.35">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c r="AD129" s="133"/>
      <c r="AE129" s="133"/>
      <c r="AF129" s="133"/>
      <c r="AG129" s="133"/>
      <c r="AH129" s="133"/>
      <c r="AI129" s="133"/>
    </row>
    <row r="130" spans="1:35" ht="12.75" customHeight="1" x14ac:dyDescent="0.35">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c r="AD130" s="133"/>
      <c r="AE130" s="133"/>
      <c r="AF130" s="133"/>
      <c r="AG130" s="133"/>
      <c r="AH130" s="133"/>
      <c r="AI130" s="133"/>
    </row>
    <row r="131" spans="1:35" ht="12.75" customHeight="1" x14ac:dyDescent="0.3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c r="AD131" s="133"/>
      <c r="AE131" s="133"/>
      <c r="AF131" s="133"/>
      <c r="AG131" s="133"/>
      <c r="AH131" s="133"/>
      <c r="AI131" s="133"/>
    </row>
    <row r="132" spans="1:35" ht="12.75" customHeight="1" x14ac:dyDescent="0.35">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c r="AD132" s="133"/>
      <c r="AE132" s="133"/>
      <c r="AF132" s="133"/>
      <c r="AG132" s="133"/>
      <c r="AH132" s="133"/>
      <c r="AI132" s="133"/>
    </row>
    <row r="133" spans="1:35" ht="12.75" customHeight="1" x14ac:dyDescent="0.35">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c r="AD133" s="133"/>
      <c r="AE133" s="133"/>
      <c r="AF133" s="133"/>
      <c r="AG133" s="133"/>
      <c r="AH133" s="133"/>
      <c r="AI133" s="133"/>
    </row>
    <row r="134" spans="1:35" ht="12.75" customHeight="1" x14ac:dyDescent="0.35">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c r="AD134" s="133"/>
      <c r="AE134" s="133"/>
      <c r="AF134" s="133"/>
      <c r="AG134" s="133"/>
      <c r="AH134" s="133"/>
      <c r="AI134" s="133"/>
    </row>
    <row r="135" spans="1:35" ht="12.75" customHeight="1" x14ac:dyDescent="0.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row>
    <row r="136" spans="1:35" ht="12.75" customHeight="1" x14ac:dyDescent="0.35">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row>
    <row r="137" spans="1:35" ht="12.75" customHeight="1" x14ac:dyDescent="0.35">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c r="AD137" s="133"/>
      <c r="AE137" s="133"/>
      <c r="AF137" s="133"/>
      <c r="AG137" s="133"/>
      <c r="AH137" s="133"/>
      <c r="AI137" s="133"/>
    </row>
    <row r="138" spans="1:35" ht="12.75" customHeight="1" x14ac:dyDescent="0.35">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c r="AD138" s="133"/>
      <c r="AE138" s="133"/>
      <c r="AF138" s="133"/>
      <c r="AG138" s="133"/>
      <c r="AH138" s="133"/>
      <c r="AI138" s="133"/>
    </row>
    <row r="139" spans="1:35" ht="12.75" customHeight="1" x14ac:dyDescent="0.35">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c r="AD139" s="133"/>
      <c r="AE139" s="133"/>
      <c r="AF139" s="133"/>
      <c r="AG139" s="133"/>
      <c r="AH139" s="133"/>
      <c r="AI139" s="133"/>
    </row>
    <row r="140" spans="1:35" ht="12.75" customHeight="1" x14ac:dyDescent="0.35">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c r="AD140" s="133"/>
      <c r="AE140" s="133"/>
      <c r="AF140" s="133"/>
      <c r="AG140" s="133"/>
      <c r="AH140" s="133"/>
      <c r="AI140" s="133"/>
    </row>
    <row r="141" spans="1:35" ht="12.75" customHeight="1" x14ac:dyDescent="0.35">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c r="AD141" s="133"/>
      <c r="AE141" s="133"/>
      <c r="AF141" s="133"/>
      <c r="AG141" s="133"/>
      <c r="AH141" s="133"/>
      <c r="AI141" s="133"/>
    </row>
    <row r="142" spans="1:35" ht="12.75" customHeight="1" x14ac:dyDescent="0.35">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c r="AD142" s="133"/>
      <c r="AE142" s="133"/>
      <c r="AF142" s="133"/>
      <c r="AG142" s="133"/>
      <c r="AH142" s="133"/>
      <c r="AI142" s="133"/>
    </row>
    <row r="143" spans="1:35" ht="12.75" customHeight="1" x14ac:dyDescent="0.35">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c r="AD143" s="133"/>
      <c r="AE143" s="133"/>
      <c r="AF143" s="133"/>
      <c r="AG143" s="133"/>
      <c r="AH143" s="133"/>
      <c r="AI143" s="133"/>
    </row>
    <row r="144" spans="1:35" ht="12.75" customHeight="1" x14ac:dyDescent="0.35">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c r="AD144" s="133"/>
      <c r="AE144" s="133"/>
      <c r="AF144" s="133"/>
      <c r="AG144" s="133"/>
      <c r="AH144" s="133"/>
      <c r="AI144" s="133"/>
    </row>
    <row r="145" spans="1:35" ht="12.75" customHeight="1" x14ac:dyDescent="0.3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c r="AD145" s="133"/>
      <c r="AE145" s="133"/>
      <c r="AF145" s="133"/>
      <c r="AG145" s="133"/>
      <c r="AH145" s="133"/>
      <c r="AI145" s="133"/>
    </row>
    <row r="146" spans="1:35" ht="12.75" customHeight="1" x14ac:dyDescent="0.35">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c r="AD146" s="133"/>
      <c r="AE146" s="133"/>
      <c r="AF146" s="133"/>
      <c r="AG146" s="133"/>
      <c r="AH146" s="133"/>
      <c r="AI146" s="133"/>
    </row>
    <row r="147" spans="1:35" ht="12.75" customHeight="1" x14ac:dyDescent="0.35">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c r="AD147" s="133"/>
      <c r="AE147" s="133"/>
      <c r="AF147" s="133"/>
      <c r="AG147" s="133"/>
      <c r="AH147" s="133"/>
      <c r="AI147" s="133"/>
    </row>
    <row r="148" spans="1:35" ht="12.75" customHeight="1" x14ac:dyDescent="0.35">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c r="AD148" s="133"/>
      <c r="AE148" s="133"/>
      <c r="AF148" s="133"/>
      <c r="AG148" s="133"/>
      <c r="AH148" s="133"/>
      <c r="AI148" s="133"/>
    </row>
    <row r="149" spans="1:35" ht="12.75" customHeight="1" x14ac:dyDescent="0.35">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c r="AD149" s="133"/>
      <c r="AE149" s="133"/>
      <c r="AF149" s="133"/>
      <c r="AG149" s="133"/>
      <c r="AH149" s="133"/>
      <c r="AI149" s="133"/>
    </row>
    <row r="150" spans="1:35" ht="12.75" customHeight="1" x14ac:dyDescent="0.35">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c r="AD150" s="133"/>
      <c r="AE150" s="133"/>
      <c r="AF150" s="133"/>
      <c r="AG150" s="133"/>
      <c r="AH150" s="133"/>
      <c r="AI150" s="133"/>
    </row>
    <row r="151" spans="1:35" ht="12.75" customHeight="1" x14ac:dyDescent="0.35">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c r="AD151" s="133"/>
      <c r="AE151" s="133"/>
      <c r="AF151" s="133"/>
      <c r="AG151" s="133"/>
      <c r="AH151" s="133"/>
      <c r="AI151" s="133"/>
    </row>
    <row r="152" spans="1:35" ht="12.75" customHeight="1" x14ac:dyDescent="0.35">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c r="AD152" s="133"/>
      <c r="AE152" s="133"/>
      <c r="AF152" s="133"/>
      <c r="AG152" s="133"/>
      <c r="AH152" s="133"/>
      <c r="AI152" s="133"/>
    </row>
    <row r="153" spans="1:35" ht="12.75" customHeight="1" x14ac:dyDescent="0.35">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c r="AD153" s="133"/>
      <c r="AE153" s="133"/>
      <c r="AF153" s="133"/>
      <c r="AG153" s="133"/>
      <c r="AH153" s="133"/>
      <c r="AI153" s="133"/>
    </row>
    <row r="154" spans="1:35" ht="12.75" customHeight="1" x14ac:dyDescent="0.35">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c r="AD154" s="133"/>
      <c r="AE154" s="133"/>
      <c r="AF154" s="133"/>
      <c r="AG154" s="133"/>
      <c r="AH154" s="133"/>
      <c r="AI154" s="133"/>
    </row>
    <row r="155" spans="1:35" ht="12.75" customHeight="1" x14ac:dyDescent="0.3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c r="AD155" s="133"/>
      <c r="AE155" s="133"/>
      <c r="AF155" s="133"/>
      <c r="AG155" s="133"/>
      <c r="AH155" s="133"/>
      <c r="AI155" s="133"/>
    </row>
    <row r="156" spans="1:35" ht="12.75" customHeight="1" x14ac:dyDescent="0.35">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c r="AD156" s="133"/>
      <c r="AE156" s="133"/>
      <c r="AF156" s="133"/>
      <c r="AG156" s="133"/>
      <c r="AH156" s="133"/>
      <c r="AI156" s="133"/>
    </row>
    <row r="157" spans="1:35" ht="12.75" customHeight="1" x14ac:dyDescent="0.35">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c r="AD157" s="133"/>
      <c r="AE157" s="133"/>
      <c r="AF157" s="133"/>
      <c r="AG157" s="133"/>
      <c r="AH157" s="133"/>
      <c r="AI157" s="133"/>
    </row>
    <row r="158" spans="1:35" ht="12.75" customHeight="1" x14ac:dyDescent="0.35">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c r="AD158" s="133"/>
      <c r="AE158" s="133"/>
      <c r="AF158" s="133"/>
      <c r="AG158" s="133"/>
      <c r="AH158" s="133"/>
      <c r="AI158" s="133"/>
    </row>
    <row r="159" spans="1:35" ht="12.75" customHeight="1" x14ac:dyDescent="0.35">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c r="AD159" s="133"/>
      <c r="AE159" s="133"/>
      <c r="AF159" s="133"/>
      <c r="AG159" s="133"/>
      <c r="AH159" s="133"/>
      <c r="AI159" s="133"/>
    </row>
    <row r="160" spans="1:35" ht="12.75" customHeight="1" x14ac:dyDescent="0.35">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c r="AD160" s="133"/>
      <c r="AE160" s="133"/>
      <c r="AF160" s="133"/>
      <c r="AG160" s="133"/>
      <c r="AH160" s="133"/>
      <c r="AI160" s="133"/>
    </row>
    <row r="161" spans="1:35" ht="12.75" customHeight="1" x14ac:dyDescent="0.35">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c r="AD161" s="133"/>
      <c r="AE161" s="133"/>
      <c r="AF161" s="133"/>
      <c r="AG161" s="133"/>
      <c r="AH161" s="133"/>
      <c r="AI161" s="133"/>
    </row>
    <row r="162" spans="1:35" ht="12.75" customHeight="1" x14ac:dyDescent="0.35">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c r="AD162" s="133"/>
      <c r="AE162" s="133"/>
      <c r="AF162" s="133"/>
      <c r="AG162" s="133"/>
      <c r="AH162" s="133"/>
      <c r="AI162" s="133"/>
    </row>
    <row r="163" spans="1:35" ht="12.75" customHeight="1" x14ac:dyDescent="0.35">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c r="AD163" s="133"/>
      <c r="AE163" s="133"/>
      <c r="AF163" s="133"/>
      <c r="AG163" s="133"/>
      <c r="AH163" s="133"/>
      <c r="AI163" s="133"/>
    </row>
    <row r="164" spans="1:35" ht="12.75" customHeight="1" x14ac:dyDescent="0.35">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row>
    <row r="165" spans="1:35" ht="12.75" customHeight="1" x14ac:dyDescent="0.3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c r="AD165" s="133"/>
      <c r="AE165" s="133"/>
      <c r="AF165" s="133"/>
      <c r="AG165" s="133"/>
      <c r="AH165" s="133"/>
      <c r="AI165" s="133"/>
    </row>
    <row r="166" spans="1:35" ht="12.75" customHeight="1" x14ac:dyDescent="0.35">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c r="AD166" s="133"/>
      <c r="AE166" s="133"/>
      <c r="AF166" s="133"/>
      <c r="AG166" s="133"/>
      <c r="AH166" s="133"/>
      <c r="AI166" s="133"/>
    </row>
    <row r="167" spans="1:35" ht="12.75" customHeight="1" x14ac:dyDescent="0.35">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c r="AD167" s="133"/>
      <c r="AE167" s="133"/>
      <c r="AF167" s="133"/>
      <c r="AG167" s="133"/>
      <c r="AH167" s="133"/>
      <c r="AI167" s="133"/>
    </row>
    <row r="168" spans="1:35" ht="12.75" customHeight="1" x14ac:dyDescent="0.35">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c r="AD168" s="133"/>
      <c r="AE168" s="133"/>
      <c r="AF168" s="133"/>
      <c r="AG168" s="133"/>
      <c r="AH168" s="133"/>
      <c r="AI168" s="133"/>
    </row>
    <row r="169" spans="1:35" ht="12.75" customHeight="1" x14ac:dyDescent="0.35">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c r="AD169" s="133"/>
      <c r="AE169" s="133"/>
      <c r="AF169" s="133"/>
      <c r="AG169" s="133"/>
      <c r="AH169" s="133"/>
      <c r="AI169" s="133"/>
    </row>
    <row r="170" spans="1:35" ht="12.75" customHeight="1" x14ac:dyDescent="0.35">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c r="AD170" s="133"/>
      <c r="AE170" s="133"/>
      <c r="AF170" s="133"/>
      <c r="AG170" s="133"/>
      <c r="AH170" s="133"/>
      <c r="AI170" s="133"/>
    </row>
    <row r="171" spans="1:35" ht="12.75" customHeight="1" x14ac:dyDescent="0.35">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c r="AD171" s="133"/>
      <c r="AE171" s="133"/>
      <c r="AF171" s="133"/>
      <c r="AG171" s="133"/>
      <c r="AH171" s="133"/>
      <c r="AI171" s="133"/>
    </row>
    <row r="172" spans="1:35" ht="12.75" customHeight="1" x14ac:dyDescent="0.35">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c r="AD172" s="133"/>
      <c r="AE172" s="133"/>
      <c r="AF172" s="133"/>
      <c r="AG172" s="133"/>
      <c r="AH172" s="133"/>
      <c r="AI172" s="133"/>
    </row>
    <row r="173" spans="1:35" ht="12.75" customHeight="1" x14ac:dyDescent="0.35">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c r="AD173" s="133"/>
      <c r="AE173" s="133"/>
      <c r="AF173" s="133"/>
      <c r="AG173" s="133"/>
      <c r="AH173" s="133"/>
      <c r="AI173" s="133"/>
    </row>
    <row r="174" spans="1:35" ht="12.75" customHeight="1" x14ac:dyDescent="0.35">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c r="AD174" s="133"/>
      <c r="AE174" s="133"/>
      <c r="AF174" s="133"/>
      <c r="AG174" s="133"/>
      <c r="AH174" s="133"/>
      <c r="AI174" s="133"/>
    </row>
    <row r="175" spans="1:35" ht="12.75" customHeight="1" x14ac:dyDescent="0.3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c r="AD175" s="133"/>
      <c r="AE175" s="133"/>
      <c r="AF175" s="133"/>
      <c r="AG175" s="133"/>
      <c r="AH175" s="133"/>
      <c r="AI175" s="133"/>
    </row>
    <row r="176" spans="1:35" ht="12.75" customHeight="1" x14ac:dyDescent="0.35">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c r="AD176" s="133"/>
      <c r="AE176" s="133"/>
      <c r="AF176" s="133"/>
      <c r="AG176" s="133"/>
      <c r="AH176" s="133"/>
      <c r="AI176" s="133"/>
    </row>
    <row r="177" spans="1:35" ht="12.75" customHeight="1" x14ac:dyDescent="0.35">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c r="AD177" s="133"/>
      <c r="AE177" s="133"/>
      <c r="AF177" s="133"/>
      <c r="AG177" s="133"/>
      <c r="AH177" s="133"/>
      <c r="AI177" s="133"/>
    </row>
    <row r="178" spans="1:35" ht="12.75" customHeight="1" x14ac:dyDescent="0.35">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c r="AD178" s="133"/>
      <c r="AE178" s="133"/>
      <c r="AF178" s="133"/>
      <c r="AG178" s="133"/>
      <c r="AH178" s="133"/>
      <c r="AI178" s="133"/>
    </row>
    <row r="179" spans="1:35" ht="12.75" customHeight="1" x14ac:dyDescent="0.35">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c r="AD179" s="133"/>
      <c r="AE179" s="133"/>
      <c r="AF179" s="133"/>
      <c r="AG179" s="133"/>
      <c r="AH179" s="133"/>
      <c r="AI179" s="133"/>
    </row>
    <row r="180" spans="1:35" ht="12.75" customHeight="1" x14ac:dyDescent="0.35">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row>
    <row r="181" spans="1:35" ht="12.75" customHeight="1" x14ac:dyDescent="0.35">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c r="AD181" s="133"/>
      <c r="AE181" s="133"/>
      <c r="AF181" s="133"/>
      <c r="AG181" s="133"/>
      <c r="AH181" s="133"/>
      <c r="AI181" s="133"/>
    </row>
    <row r="182" spans="1:35" ht="12.75" customHeight="1" x14ac:dyDescent="0.35">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c r="AD182" s="133"/>
      <c r="AE182" s="133"/>
      <c r="AF182" s="133"/>
      <c r="AG182" s="133"/>
      <c r="AH182" s="133"/>
      <c r="AI182" s="133"/>
    </row>
    <row r="183" spans="1:35" ht="12.75" customHeight="1" x14ac:dyDescent="0.35">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c r="AD183" s="133"/>
      <c r="AE183" s="133"/>
      <c r="AF183" s="133"/>
      <c r="AG183" s="133"/>
      <c r="AH183" s="133"/>
      <c r="AI183" s="133"/>
    </row>
    <row r="184" spans="1:35" ht="12.75" customHeight="1" x14ac:dyDescent="0.35">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c r="AD184" s="133"/>
      <c r="AE184" s="133"/>
      <c r="AF184" s="133"/>
      <c r="AG184" s="133"/>
      <c r="AH184" s="133"/>
      <c r="AI184" s="133"/>
    </row>
    <row r="185" spans="1:35" ht="12.75" customHeight="1" x14ac:dyDescent="0.3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c r="AD185" s="133"/>
      <c r="AE185" s="133"/>
      <c r="AF185" s="133"/>
      <c r="AG185" s="133"/>
      <c r="AH185" s="133"/>
      <c r="AI185" s="133"/>
    </row>
    <row r="186" spans="1:35" ht="12.75" customHeight="1" x14ac:dyDescent="0.35">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c r="AD186" s="133"/>
      <c r="AE186" s="133"/>
      <c r="AF186" s="133"/>
      <c r="AG186" s="133"/>
      <c r="AH186" s="133"/>
      <c r="AI186" s="133"/>
    </row>
    <row r="187" spans="1:35" ht="12.75" customHeight="1" x14ac:dyDescent="0.35">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c r="AD187" s="133"/>
      <c r="AE187" s="133"/>
      <c r="AF187" s="133"/>
      <c r="AG187" s="133"/>
      <c r="AH187" s="133"/>
      <c r="AI187" s="133"/>
    </row>
    <row r="188" spans="1:35" ht="12.75" customHeight="1" x14ac:dyDescent="0.35">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c r="AD188" s="133"/>
      <c r="AE188" s="133"/>
      <c r="AF188" s="133"/>
      <c r="AG188" s="133"/>
      <c r="AH188" s="133"/>
      <c r="AI188" s="133"/>
    </row>
    <row r="189" spans="1:35" ht="12.75" customHeight="1" x14ac:dyDescent="0.35">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c r="AD189" s="133"/>
      <c r="AE189" s="133"/>
      <c r="AF189" s="133"/>
      <c r="AG189" s="133"/>
      <c r="AH189" s="133"/>
      <c r="AI189" s="133"/>
    </row>
    <row r="190" spans="1:35" ht="12.75" customHeight="1" x14ac:dyDescent="0.35">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c r="AD190" s="133"/>
      <c r="AE190" s="133"/>
      <c r="AF190" s="133"/>
      <c r="AG190" s="133"/>
      <c r="AH190" s="133"/>
      <c r="AI190" s="133"/>
    </row>
    <row r="191" spans="1:35" ht="12.75" customHeight="1" x14ac:dyDescent="0.35">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c r="AD191" s="133"/>
      <c r="AE191" s="133"/>
      <c r="AF191" s="133"/>
      <c r="AG191" s="133"/>
      <c r="AH191" s="133"/>
      <c r="AI191" s="133"/>
    </row>
    <row r="192" spans="1:35" ht="12.75" customHeight="1" x14ac:dyDescent="0.35">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c r="AD192" s="133"/>
      <c r="AE192" s="133"/>
      <c r="AF192" s="133"/>
      <c r="AG192" s="133"/>
      <c r="AH192" s="133"/>
      <c r="AI192" s="133"/>
    </row>
    <row r="193" spans="1:35" ht="12.75" customHeight="1" x14ac:dyDescent="0.35">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c r="AD193" s="133"/>
      <c r="AE193" s="133"/>
      <c r="AF193" s="133"/>
      <c r="AG193" s="133"/>
      <c r="AH193" s="133"/>
      <c r="AI193" s="133"/>
    </row>
    <row r="194" spans="1:35" ht="12.75" customHeight="1" x14ac:dyDescent="0.35">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c r="AD194" s="133"/>
      <c r="AE194" s="133"/>
      <c r="AF194" s="133"/>
      <c r="AG194" s="133"/>
      <c r="AH194" s="133"/>
      <c r="AI194" s="133"/>
    </row>
    <row r="195" spans="1:35" ht="12.75" customHeight="1" x14ac:dyDescent="0.3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c r="AD195" s="133"/>
      <c r="AE195" s="133"/>
      <c r="AF195" s="133"/>
      <c r="AG195" s="133"/>
      <c r="AH195" s="133"/>
      <c r="AI195" s="133"/>
    </row>
    <row r="196" spans="1:35" ht="12.75" customHeight="1" x14ac:dyDescent="0.35">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c r="AD196" s="133"/>
      <c r="AE196" s="133"/>
      <c r="AF196" s="133"/>
      <c r="AG196" s="133"/>
      <c r="AH196" s="133"/>
      <c r="AI196" s="133"/>
    </row>
    <row r="197" spans="1:35" ht="12.75" customHeight="1" x14ac:dyDescent="0.35">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3"/>
      <c r="AI197" s="133"/>
    </row>
    <row r="198" spans="1:35" ht="12.75" customHeight="1" x14ac:dyDescent="0.35">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row>
    <row r="199" spans="1:35" ht="12.75" customHeight="1" x14ac:dyDescent="0.35">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c r="AD199" s="133"/>
      <c r="AE199" s="133"/>
      <c r="AF199" s="133"/>
      <c r="AG199" s="133"/>
      <c r="AH199" s="133"/>
      <c r="AI199" s="133"/>
    </row>
    <row r="200" spans="1:35" ht="12.75" customHeight="1" x14ac:dyDescent="0.35">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c r="AD200" s="133"/>
      <c r="AE200" s="133"/>
      <c r="AF200" s="133"/>
      <c r="AG200" s="133"/>
      <c r="AH200" s="133"/>
      <c r="AI200" s="133"/>
    </row>
    <row r="201" spans="1:35" ht="12.75" customHeight="1" x14ac:dyDescent="0.35">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c r="AD201" s="133"/>
      <c r="AE201" s="133"/>
      <c r="AF201" s="133"/>
      <c r="AG201" s="133"/>
      <c r="AH201" s="133"/>
      <c r="AI201" s="133"/>
    </row>
    <row r="202" spans="1:35" ht="12.75" customHeight="1" x14ac:dyDescent="0.35">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c r="AD202" s="133"/>
      <c r="AE202" s="133"/>
      <c r="AF202" s="133"/>
      <c r="AG202" s="133"/>
      <c r="AH202" s="133"/>
      <c r="AI202" s="133"/>
    </row>
    <row r="203" spans="1:35" ht="12.75" customHeight="1" x14ac:dyDescent="0.35">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c r="AD203" s="133"/>
      <c r="AE203" s="133"/>
      <c r="AF203" s="133"/>
      <c r="AG203" s="133"/>
      <c r="AH203" s="133"/>
      <c r="AI203" s="133"/>
    </row>
    <row r="204" spans="1:35" ht="12.75" customHeight="1" x14ac:dyDescent="0.35">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c r="AD204" s="133"/>
      <c r="AE204" s="133"/>
      <c r="AF204" s="133"/>
      <c r="AG204" s="133"/>
      <c r="AH204" s="133"/>
      <c r="AI204" s="133"/>
    </row>
    <row r="205" spans="1:35" ht="12.75" customHeight="1" x14ac:dyDescent="0.3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c r="AD205" s="133"/>
      <c r="AE205" s="133"/>
      <c r="AF205" s="133"/>
      <c r="AG205" s="133"/>
      <c r="AH205" s="133"/>
      <c r="AI205" s="133"/>
    </row>
    <row r="206" spans="1:35" ht="12.75" customHeight="1" x14ac:dyDescent="0.35">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c r="AD206" s="133"/>
      <c r="AE206" s="133"/>
      <c r="AF206" s="133"/>
      <c r="AG206" s="133"/>
      <c r="AH206" s="133"/>
      <c r="AI206" s="133"/>
    </row>
    <row r="207" spans="1:35" ht="12.75" customHeight="1" x14ac:dyDescent="0.35">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c r="AD207" s="133"/>
      <c r="AE207" s="133"/>
      <c r="AF207" s="133"/>
      <c r="AG207" s="133"/>
      <c r="AH207" s="133"/>
      <c r="AI207" s="133"/>
    </row>
    <row r="208" spans="1:35" ht="12.75" customHeight="1" x14ac:dyDescent="0.35">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c r="AD208" s="133"/>
      <c r="AE208" s="133"/>
      <c r="AF208" s="133"/>
      <c r="AG208" s="133"/>
      <c r="AH208" s="133"/>
      <c r="AI208" s="133"/>
    </row>
    <row r="209" spans="1:35" ht="12.75" customHeight="1" x14ac:dyDescent="0.35">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c r="AD209" s="133"/>
      <c r="AE209" s="133"/>
      <c r="AF209" s="133"/>
      <c r="AG209" s="133"/>
      <c r="AH209" s="133"/>
      <c r="AI209" s="133"/>
    </row>
    <row r="210" spans="1:35" ht="12.75" customHeight="1" x14ac:dyDescent="0.35">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c r="AD210" s="133"/>
      <c r="AE210" s="133"/>
      <c r="AF210" s="133"/>
      <c r="AG210" s="133"/>
      <c r="AH210" s="133"/>
      <c r="AI210" s="133"/>
    </row>
    <row r="211" spans="1:35" ht="12.75" customHeight="1" x14ac:dyDescent="0.35">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c r="AD211" s="133"/>
      <c r="AE211" s="133"/>
      <c r="AF211" s="133"/>
      <c r="AG211" s="133"/>
      <c r="AH211" s="133"/>
      <c r="AI211" s="133"/>
    </row>
    <row r="212" spans="1:35" ht="12.75" customHeight="1" x14ac:dyDescent="0.35">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c r="AD212" s="133"/>
      <c r="AE212" s="133"/>
      <c r="AF212" s="133"/>
      <c r="AG212" s="133"/>
      <c r="AH212" s="133"/>
      <c r="AI212" s="133"/>
    </row>
    <row r="213" spans="1:35" ht="12.75" customHeight="1" x14ac:dyDescent="0.35">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c r="AD213" s="133"/>
      <c r="AE213" s="133"/>
      <c r="AF213" s="133"/>
      <c r="AG213" s="133"/>
      <c r="AH213" s="133"/>
      <c r="AI213" s="133"/>
    </row>
    <row r="214" spans="1:35" ht="12.75" customHeight="1" x14ac:dyDescent="0.35">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c r="AD214" s="133"/>
      <c r="AE214" s="133"/>
      <c r="AF214" s="133"/>
      <c r="AG214" s="133"/>
      <c r="AH214" s="133"/>
      <c r="AI214" s="133"/>
    </row>
    <row r="215" spans="1:35" ht="12.75" customHeight="1" x14ac:dyDescent="0.3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c r="AD215" s="133"/>
      <c r="AE215" s="133"/>
      <c r="AF215" s="133"/>
      <c r="AG215" s="133"/>
      <c r="AH215" s="133"/>
      <c r="AI215" s="133"/>
    </row>
    <row r="216" spans="1:35" ht="12.75" customHeight="1" x14ac:dyDescent="0.35">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c r="AD216" s="133"/>
      <c r="AE216" s="133"/>
      <c r="AF216" s="133"/>
      <c r="AG216" s="133"/>
      <c r="AH216" s="133"/>
      <c r="AI216" s="133"/>
    </row>
    <row r="217" spans="1:35" ht="12.75" customHeight="1" x14ac:dyDescent="0.35">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c r="AD217" s="133"/>
      <c r="AE217" s="133"/>
      <c r="AF217" s="133"/>
      <c r="AG217" s="133"/>
      <c r="AH217" s="133"/>
      <c r="AI217" s="133"/>
    </row>
    <row r="218" spans="1:35" ht="12.75" customHeight="1" x14ac:dyDescent="0.35">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c r="AD218" s="133"/>
      <c r="AE218" s="133"/>
      <c r="AF218" s="133"/>
      <c r="AG218" s="133"/>
      <c r="AH218" s="133"/>
      <c r="AI218" s="133"/>
    </row>
    <row r="219" spans="1:35" ht="12.75" customHeight="1" x14ac:dyDescent="0.35">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c r="AD219" s="133"/>
      <c r="AE219" s="133"/>
      <c r="AF219" s="133"/>
      <c r="AG219" s="133"/>
      <c r="AH219" s="133"/>
      <c r="AI219" s="133"/>
    </row>
    <row r="220" spans="1:35" ht="12.75" customHeight="1" x14ac:dyDescent="0.35">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c r="AD220" s="133"/>
      <c r="AE220" s="133"/>
      <c r="AF220" s="133"/>
      <c r="AG220" s="133"/>
      <c r="AH220" s="133"/>
      <c r="AI220" s="133"/>
    </row>
    <row r="221" spans="1:35" ht="12.75" customHeight="1" x14ac:dyDescent="0.35">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c r="AD221" s="133"/>
      <c r="AE221" s="133"/>
      <c r="AF221" s="133"/>
      <c r="AG221" s="133"/>
      <c r="AH221" s="133"/>
      <c r="AI221" s="133"/>
    </row>
    <row r="222" spans="1:35" ht="12.75" customHeight="1" x14ac:dyDescent="0.35">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c r="AD222" s="133"/>
      <c r="AE222" s="133"/>
      <c r="AF222" s="133"/>
      <c r="AG222" s="133"/>
      <c r="AH222" s="133"/>
      <c r="AI222" s="133"/>
    </row>
    <row r="223" spans="1:35" ht="12.75" customHeight="1" x14ac:dyDescent="0.35">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c r="AD223" s="133"/>
      <c r="AE223" s="133"/>
      <c r="AF223" s="133"/>
      <c r="AG223" s="133"/>
      <c r="AH223" s="133"/>
      <c r="AI223" s="133"/>
    </row>
    <row r="224" spans="1:35" ht="12.75" customHeight="1" x14ac:dyDescent="0.35">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c r="AD224" s="133"/>
      <c r="AE224" s="133"/>
      <c r="AF224" s="133"/>
      <c r="AG224" s="133"/>
      <c r="AH224" s="133"/>
      <c r="AI224" s="133"/>
    </row>
    <row r="225" spans="1:35" ht="12.75" customHeight="1" x14ac:dyDescent="0.3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c r="AD225" s="133"/>
      <c r="AE225" s="133"/>
      <c r="AF225" s="133"/>
      <c r="AG225" s="133"/>
      <c r="AH225" s="133"/>
      <c r="AI225" s="133"/>
    </row>
    <row r="226" spans="1:35" ht="12.75" customHeight="1" x14ac:dyDescent="0.3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c r="AD226" s="133"/>
      <c r="AE226" s="133"/>
      <c r="AF226" s="133"/>
      <c r="AG226" s="133"/>
      <c r="AH226" s="133"/>
      <c r="AI226" s="133"/>
    </row>
    <row r="227" spans="1:35" ht="12.75" customHeight="1" x14ac:dyDescent="0.35">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c r="AD227" s="133"/>
      <c r="AE227" s="133"/>
      <c r="AF227" s="133"/>
      <c r="AG227" s="133"/>
      <c r="AH227" s="133"/>
      <c r="AI227" s="133"/>
    </row>
    <row r="228" spans="1:35" ht="12.75" customHeight="1" x14ac:dyDescent="0.35">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c r="AD228" s="133"/>
      <c r="AE228" s="133"/>
      <c r="AF228" s="133"/>
      <c r="AG228" s="133"/>
      <c r="AH228" s="133"/>
      <c r="AI228" s="133"/>
    </row>
    <row r="229" spans="1:35" ht="12.75" customHeight="1" x14ac:dyDescent="0.35">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c r="AD229" s="133"/>
      <c r="AE229" s="133"/>
      <c r="AF229" s="133"/>
      <c r="AG229" s="133"/>
      <c r="AH229" s="133"/>
      <c r="AI229" s="133"/>
    </row>
    <row r="230" spans="1:35" ht="12.75" customHeight="1" x14ac:dyDescent="0.35">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c r="AD230" s="133"/>
      <c r="AE230" s="133"/>
      <c r="AF230" s="133"/>
      <c r="AG230" s="133"/>
      <c r="AH230" s="133"/>
      <c r="AI230" s="133"/>
    </row>
    <row r="231" spans="1:35" ht="12.75" customHeight="1" x14ac:dyDescent="0.35">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c r="AD231" s="133"/>
      <c r="AE231" s="133"/>
      <c r="AF231" s="133"/>
      <c r="AG231" s="133"/>
      <c r="AH231" s="133"/>
      <c r="AI231" s="133"/>
    </row>
    <row r="232" spans="1:35" ht="12.75" customHeight="1" x14ac:dyDescent="0.35">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row>
    <row r="233" spans="1:35" ht="12.75" customHeight="1" x14ac:dyDescent="0.35">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c r="AD233" s="133"/>
      <c r="AE233" s="133"/>
      <c r="AF233" s="133"/>
      <c r="AG233" s="133"/>
      <c r="AH233" s="133"/>
      <c r="AI233" s="133"/>
    </row>
    <row r="234" spans="1:35" ht="12.75" customHeight="1" x14ac:dyDescent="0.35">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c r="AD234" s="133"/>
      <c r="AE234" s="133"/>
      <c r="AF234" s="133"/>
      <c r="AG234" s="133"/>
      <c r="AH234" s="133"/>
      <c r="AI234" s="133"/>
    </row>
    <row r="235" spans="1:35" ht="12.75" customHeight="1" x14ac:dyDescent="0.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c r="AD235" s="133"/>
      <c r="AE235" s="133"/>
      <c r="AF235" s="133"/>
      <c r="AG235" s="133"/>
      <c r="AH235" s="133"/>
      <c r="AI235" s="133"/>
    </row>
    <row r="236" spans="1:35" ht="12.75" customHeight="1" x14ac:dyDescent="0.35">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c r="AD236" s="133"/>
      <c r="AE236" s="133"/>
      <c r="AF236" s="133"/>
      <c r="AG236" s="133"/>
      <c r="AH236" s="133"/>
      <c r="AI236" s="133"/>
    </row>
    <row r="237" spans="1:35" ht="12.75" customHeight="1" x14ac:dyDescent="0.35">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3"/>
      <c r="AE237" s="133"/>
      <c r="AF237" s="133"/>
      <c r="AG237" s="133"/>
      <c r="AH237" s="133"/>
      <c r="AI237" s="133"/>
    </row>
    <row r="238" spans="1:35" ht="12.75" customHeight="1" x14ac:dyDescent="0.3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c r="AD238" s="133"/>
      <c r="AE238" s="133"/>
      <c r="AF238" s="133"/>
      <c r="AG238" s="133"/>
      <c r="AH238" s="133"/>
      <c r="AI238" s="133"/>
    </row>
    <row r="239" spans="1:35" ht="12.75" customHeight="1" x14ac:dyDescent="0.35">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c r="AD239" s="133"/>
      <c r="AE239" s="133"/>
      <c r="AF239" s="133"/>
      <c r="AG239" s="133"/>
      <c r="AH239" s="133"/>
      <c r="AI239" s="133"/>
    </row>
    <row r="240" spans="1:35" ht="12.75" customHeight="1" x14ac:dyDescent="0.35">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row>
    <row r="241" spans="1:35" ht="12.75" customHeight="1" x14ac:dyDescent="0.35">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row>
    <row r="242" spans="1:35" ht="12.75" customHeight="1" x14ac:dyDescent="0.35">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row>
    <row r="243" spans="1:35" ht="12.75" customHeight="1" x14ac:dyDescent="0.35">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c r="AD243" s="133"/>
      <c r="AE243" s="133"/>
      <c r="AF243" s="133"/>
      <c r="AG243" s="133"/>
      <c r="AH243" s="133"/>
      <c r="AI243" s="133"/>
    </row>
    <row r="244" spans="1:35" ht="12.75" customHeight="1" x14ac:dyDescent="0.35">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c r="AD244" s="133"/>
      <c r="AE244" s="133"/>
      <c r="AF244" s="133"/>
      <c r="AG244" s="133"/>
      <c r="AH244" s="133"/>
      <c r="AI244" s="133"/>
    </row>
    <row r="245" spans="1:35" ht="12.75" customHeight="1" x14ac:dyDescent="0.3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c r="AD245" s="133"/>
      <c r="AE245" s="133"/>
      <c r="AF245" s="133"/>
      <c r="AG245" s="133"/>
      <c r="AH245" s="133"/>
      <c r="AI245" s="133"/>
    </row>
    <row r="246" spans="1:35" ht="12.75" customHeight="1" x14ac:dyDescent="0.35">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c r="AD246" s="133"/>
      <c r="AE246" s="133"/>
      <c r="AF246" s="133"/>
      <c r="AG246" s="133"/>
      <c r="AH246" s="133"/>
      <c r="AI246" s="133"/>
    </row>
    <row r="247" spans="1:35" ht="12.75" customHeight="1" x14ac:dyDescent="0.35">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c r="AD247" s="133"/>
      <c r="AE247" s="133"/>
      <c r="AF247" s="133"/>
      <c r="AG247" s="133"/>
      <c r="AH247" s="133"/>
      <c r="AI247" s="133"/>
    </row>
    <row r="248" spans="1:35" ht="12.75" customHeight="1" x14ac:dyDescent="0.35">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c r="AD248" s="133"/>
      <c r="AE248" s="133"/>
      <c r="AF248" s="133"/>
      <c r="AG248" s="133"/>
      <c r="AH248" s="133"/>
      <c r="AI248" s="133"/>
    </row>
    <row r="249" spans="1:35" ht="12.75" customHeight="1" x14ac:dyDescent="0.35">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c r="AD249" s="133"/>
      <c r="AE249" s="133"/>
      <c r="AF249" s="133"/>
      <c r="AG249" s="133"/>
      <c r="AH249" s="133"/>
      <c r="AI249" s="133"/>
    </row>
    <row r="250" spans="1:35" ht="12.75" customHeight="1" x14ac:dyDescent="0.35">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c r="AD250" s="133"/>
      <c r="AE250" s="133"/>
      <c r="AF250" s="133"/>
      <c r="AG250" s="133"/>
      <c r="AH250" s="133"/>
      <c r="AI250" s="133"/>
    </row>
    <row r="251" spans="1:35" ht="12.75" customHeight="1" x14ac:dyDescent="0.35">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c r="AD251" s="133"/>
      <c r="AE251" s="133"/>
      <c r="AF251" s="133"/>
      <c r="AG251" s="133"/>
      <c r="AH251" s="133"/>
      <c r="AI251" s="133"/>
    </row>
    <row r="252" spans="1:35" ht="12.75" customHeight="1" x14ac:dyDescent="0.35">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c r="AD252" s="133"/>
      <c r="AE252" s="133"/>
      <c r="AF252" s="133"/>
      <c r="AG252" s="133"/>
      <c r="AH252" s="133"/>
      <c r="AI252" s="133"/>
    </row>
    <row r="253" spans="1:35" ht="12.75" customHeight="1" x14ac:dyDescent="0.35">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c r="AD253" s="133"/>
      <c r="AE253" s="133"/>
      <c r="AF253" s="133"/>
      <c r="AG253" s="133"/>
      <c r="AH253" s="133"/>
      <c r="AI253" s="133"/>
    </row>
    <row r="254" spans="1:35" ht="12.75" customHeight="1" x14ac:dyDescent="0.35">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c r="AD254" s="133"/>
      <c r="AE254" s="133"/>
      <c r="AF254" s="133"/>
      <c r="AG254" s="133"/>
      <c r="AH254" s="133"/>
      <c r="AI254" s="133"/>
    </row>
    <row r="255" spans="1:35" ht="12.75" customHeight="1" x14ac:dyDescent="0.3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c r="AD255" s="133"/>
      <c r="AE255" s="133"/>
      <c r="AF255" s="133"/>
      <c r="AG255" s="133"/>
      <c r="AH255" s="133"/>
      <c r="AI255" s="133"/>
    </row>
    <row r="256" spans="1:35" ht="12.75" customHeight="1" x14ac:dyDescent="0.35">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c r="AD256" s="133"/>
      <c r="AE256" s="133"/>
      <c r="AF256" s="133"/>
      <c r="AG256" s="133"/>
      <c r="AH256" s="133"/>
      <c r="AI256" s="133"/>
    </row>
    <row r="257" spans="1:35" ht="12.75" customHeight="1" x14ac:dyDescent="0.35">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c r="AD257" s="133"/>
      <c r="AE257" s="133"/>
      <c r="AF257" s="133"/>
      <c r="AG257" s="133"/>
      <c r="AH257" s="133"/>
      <c r="AI257" s="133"/>
    </row>
    <row r="258" spans="1:35" ht="12.75" customHeight="1" x14ac:dyDescent="0.35">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c r="AD258" s="133"/>
      <c r="AE258" s="133"/>
      <c r="AF258" s="133"/>
      <c r="AG258" s="133"/>
      <c r="AH258" s="133"/>
      <c r="AI258" s="133"/>
    </row>
    <row r="259" spans="1:35" ht="12.75" customHeight="1" x14ac:dyDescent="0.35">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c r="AD259" s="133"/>
      <c r="AE259" s="133"/>
      <c r="AF259" s="133"/>
      <c r="AG259" s="133"/>
      <c r="AH259" s="133"/>
      <c r="AI259" s="133"/>
    </row>
    <row r="260" spans="1:35" ht="12.75" customHeight="1" x14ac:dyDescent="0.35">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c r="AD260" s="133"/>
      <c r="AE260" s="133"/>
      <c r="AF260" s="133"/>
      <c r="AG260" s="133"/>
      <c r="AH260" s="133"/>
      <c r="AI260" s="133"/>
    </row>
    <row r="261" spans="1:35" ht="12.75" customHeight="1" x14ac:dyDescent="0.35">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c r="AD261" s="133"/>
      <c r="AE261" s="133"/>
      <c r="AF261" s="133"/>
      <c r="AG261" s="133"/>
      <c r="AH261" s="133"/>
      <c r="AI261" s="133"/>
    </row>
    <row r="262" spans="1:35" ht="12.75" customHeight="1" x14ac:dyDescent="0.35">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c r="AD262" s="133"/>
      <c r="AE262" s="133"/>
      <c r="AF262" s="133"/>
      <c r="AG262" s="133"/>
      <c r="AH262" s="133"/>
      <c r="AI262" s="133"/>
    </row>
    <row r="263" spans="1:35" ht="12.75" customHeight="1" x14ac:dyDescent="0.35">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c r="AD263" s="133"/>
      <c r="AE263" s="133"/>
      <c r="AF263" s="133"/>
      <c r="AG263" s="133"/>
      <c r="AH263" s="133"/>
      <c r="AI263" s="133"/>
    </row>
    <row r="264" spans="1:35" ht="12.75" customHeight="1" x14ac:dyDescent="0.35">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c r="AD264" s="133"/>
      <c r="AE264" s="133"/>
      <c r="AF264" s="133"/>
      <c r="AG264" s="133"/>
      <c r="AH264" s="133"/>
      <c r="AI264" s="133"/>
    </row>
    <row r="265" spans="1:35" ht="12.75" customHeight="1" x14ac:dyDescent="0.3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c r="AD265" s="133"/>
      <c r="AE265" s="133"/>
      <c r="AF265" s="133"/>
      <c r="AG265" s="133"/>
      <c r="AH265" s="133"/>
      <c r="AI265" s="133"/>
    </row>
    <row r="266" spans="1:35" ht="12.75" customHeight="1" x14ac:dyDescent="0.35">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c r="AD266" s="133"/>
      <c r="AE266" s="133"/>
      <c r="AF266" s="133"/>
      <c r="AG266" s="133"/>
      <c r="AH266" s="133"/>
      <c r="AI266" s="133"/>
    </row>
    <row r="267" spans="1:35" ht="12.75" customHeight="1" x14ac:dyDescent="0.35">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c r="AD267" s="133"/>
      <c r="AE267" s="133"/>
      <c r="AF267" s="133"/>
      <c r="AG267" s="133"/>
      <c r="AH267" s="133"/>
      <c r="AI267" s="133"/>
    </row>
    <row r="268" spans="1:35" ht="12.75" customHeight="1" x14ac:dyDescent="0.35">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c r="AD268" s="133"/>
      <c r="AE268" s="133"/>
      <c r="AF268" s="133"/>
      <c r="AG268" s="133"/>
      <c r="AH268" s="133"/>
      <c r="AI268" s="133"/>
    </row>
    <row r="269" spans="1:35" ht="12.75" customHeight="1" x14ac:dyDescent="0.35">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c r="AD269" s="133"/>
      <c r="AE269" s="133"/>
      <c r="AF269" s="133"/>
      <c r="AG269" s="133"/>
      <c r="AH269" s="133"/>
      <c r="AI269" s="133"/>
    </row>
    <row r="270" spans="1:35" ht="12.75" customHeight="1" x14ac:dyDescent="0.35">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c r="AD270" s="133"/>
      <c r="AE270" s="133"/>
      <c r="AF270" s="133"/>
      <c r="AG270" s="133"/>
      <c r="AH270" s="133"/>
      <c r="AI270" s="133"/>
    </row>
    <row r="271" spans="1:35" ht="12.75" customHeight="1" x14ac:dyDescent="0.35">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c r="AD271" s="133"/>
      <c r="AE271" s="133"/>
      <c r="AF271" s="133"/>
      <c r="AG271" s="133"/>
      <c r="AH271" s="133"/>
      <c r="AI271" s="133"/>
    </row>
    <row r="272" spans="1:35" ht="12.75" customHeight="1" x14ac:dyDescent="0.35">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c r="AD272" s="133"/>
      <c r="AE272" s="133"/>
      <c r="AF272" s="133"/>
      <c r="AG272" s="133"/>
      <c r="AH272" s="133"/>
      <c r="AI272" s="133"/>
    </row>
    <row r="273" spans="1:35" ht="12.75" customHeight="1" x14ac:dyDescent="0.35">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c r="AD273" s="133"/>
      <c r="AE273" s="133"/>
      <c r="AF273" s="133"/>
      <c r="AG273" s="133"/>
      <c r="AH273" s="133"/>
      <c r="AI273" s="133"/>
    </row>
    <row r="274" spans="1:35" ht="12.75" customHeight="1" x14ac:dyDescent="0.35">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c r="AD274" s="133"/>
      <c r="AE274" s="133"/>
      <c r="AF274" s="133"/>
      <c r="AG274" s="133"/>
      <c r="AH274" s="133"/>
      <c r="AI274" s="133"/>
    </row>
    <row r="275" spans="1:35" ht="12.75" customHeight="1" x14ac:dyDescent="0.3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c r="AD275" s="133"/>
      <c r="AE275" s="133"/>
      <c r="AF275" s="133"/>
      <c r="AG275" s="133"/>
      <c r="AH275" s="133"/>
      <c r="AI275" s="133"/>
    </row>
    <row r="276" spans="1:35" ht="12.75" customHeight="1" x14ac:dyDescent="0.35">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c r="AD276" s="133"/>
      <c r="AE276" s="133"/>
      <c r="AF276" s="133"/>
      <c r="AG276" s="133"/>
      <c r="AH276" s="133"/>
      <c r="AI276" s="133"/>
    </row>
    <row r="277" spans="1:35" ht="12.75" customHeight="1" x14ac:dyDescent="0.35">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c r="AD277" s="133"/>
      <c r="AE277" s="133"/>
      <c r="AF277" s="133"/>
      <c r="AG277" s="133"/>
      <c r="AH277" s="133"/>
      <c r="AI277" s="133"/>
    </row>
    <row r="278" spans="1:35" ht="12.75" customHeight="1" x14ac:dyDescent="0.35">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c r="AD278" s="133"/>
      <c r="AE278" s="133"/>
      <c r="AF278" s="133"/>
      <c r="AG278" s="133"/>
      <c r="AH278" s="133"/>
      <c r="AI278" s="133"/>
    </row>
    <row r="279" spans="1:35" ht="12.75" customHeight="1" x14ac:dyDescent="0.35">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c r="AD279" s="133"/>
      <c r="AE279" s="133"/>
      <c r="AF279" s="133"/>
      <c r="AG279" s="133"/>
      <c r="AH279" s="133"/>
      <c r="AI279" s="133"/>
    </row>
    <row r="280" spans="1:35" ht="12.75" customHeight="1" x14ac:dyDescent="0.35">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c r="AD280" s="133"/>
      <c r="AE280" s="133"/>
      <c r="AF280" s="133"/>
      <c r="AG280" s="133"/>
      <c r="AH280" s="133"/>
      <c r="AI280" s="133"/>
    </row>
    <row r="281" spans="1:35" ht="12.75" customHeight="1" x14ac:dyDescent="0.35">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c r="AD281" s="133"/>
      <c r="AE281" s="133"/>
      <c r="AF281" s="133"/>
      <c r="AG281" s="133"/>
      <c r="AH281" s="133"/>
      <c r="AI281" s="133"/>
    </row>
    <row r="282" spans="1:35" ht="12.75" customHeight="1" x14ac:dyDescent="0.35">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c r="AD282" s="133"/>
      <c r="AE282" s="133"/>
      <c r="AF282" s="133"/>
      <c r="AG282" s="133"/>
      <c r="AH282" s="133"/>
      <c r="AI282" s="133"/>
    </row>
    <row r="283" spans="1:35" ht="12.75" customHeight="1" x14ac:dyDescent="0.35">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c r="AD283" s="133"/>
      <c r="AE283" s="133"/>
      <c r="AF283" s="133"/>
      <c r="AG283" s="133"/>
      <c r="AH283" s="133"/>
      <c r="AI283" s="133"/>
    </row>
    <row r="284" spans="1:35" ht="12.75" customHeight="1" x14ac:dyDescent="0.35">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c r="AD284" s="133"/>
      <c r="AE284" s="133"/>
      <c r="AF284" s="133"/>
      <c r="AG284" s="133"/>
      <c r="AH284" s="133"/>
      <c r="AI284" s="133"/>
    </row>
    <row r="285" spans="1:35" ht="12.75" customHeight="1" x14ac:dyDescent="0.3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c r="AD285" s="133"/>
      <c r="AE285" s="133"/>
      <c r="AF285" s="133"/>
      <c r="AG285" s="133"/>
      <c r="AH285" s="133"/>
      <c r="AI285" s="133"/>
    </row>
    <row r="286" spans="1:35" ht="12.75" customHeight="1" x14ac:dyDescent="0.35">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c r="AD286" s="133"/>
      <c r="AE286" s="133"/>
      <c r="AF286" s="133"/>
      <c r="AG286" s="133"/>
      <c r="AH286" s="133"/>
      <c r="AI286" s="133"/>
    </row>
    <row r="287" spans="1:35" ht="12.75" customHeight="1" x14ac:dyDescent="0.35">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c r="AD287" s="133"/>
      <c r="AE287" s="133"/>
      <c r="AF287" s="133"/>
      <c r="AG287" s="133"/>
      <c r="AH287" s="133"/>
      <c r="AI287" s="133"/>
    </row>
    <row r="288" spans="1:35" ht="12.75" customHeight="1" x14ac:dyDescent="0.35">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c r="AD288" s="133"/>
      <c r="AE288" s="133"/>
      <c r="AF288" s="133"/>
      <c r="AG288" s="133"/>
      <c r="AH288" s="133"/>
      <c r="AI288" s="133"/>
    </row>
    <row r="289" spans="1:35" ht="12.75" customHeight="1" x14ac:dyDescent="0.35">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c r="AD289" s="133"/>
      <c r="AE289" s="133"/>
      <c r="AF289" s="133"/>
      <c r="AG289" s="133"/>
      <c r="AH289" s="133"/>
      <c r="AI289" s="133"/>
    </row>
    <row r="290" spans="1:35" ht="12.75" customHeight="1" x14ac:dyDescent="0.35">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c r="AD290" s="133"/>
      <c r="AE290" s="133"/>
      <c r="AF290" s="133"/>
      <c r="AG290" s="133"/>
      <c r="AH290" s="133"/>
      <c r="AI290" s="133"/>
    </row>
    <row r="291" spans="1:35" ht="12.75" customHeight="1" x14ac:dyDescent="0.35">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c r="AD291" s="133"/>
      <c r="AE291" s="133"/>
      <c r="AF291" s="133"/>
      <c r="AG291" s="133"/>
      <c r="AH291" s="133"/>
      <c r="AI291" s="133"/>
    </row>
    <row r="292" spans="1:35" ht="12.75" customHeight="1" x14ac:dyDescent="0.35">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c r="AD292" s="133"/>
      <c r="AE292" s="133"/>
      <c r="AF292" s="133"/>
      <c r="AG292" s="133"/>
      <c r="AH292" s="133"/>
      <c r="AI292" s="133"/>
    </row>
    <row r="293" spans="1:35" ht="12.75" customHeight="1" x14ac:dyDescent="0.35">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c r="AD293" s="133"/>
      <c r="AE293" s="133"/>
      <c r="AF293" s="133"/>
      <c r="AG293" s="133"/>
      <c r="AH293" s="133"/>
      <c r="AI293" s="133"/>
    </row>
    <row r="294" spans="1:35" ht="12.75" customHeight="1" x14ac:dyDescent="0.35">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c r="AD294" s="133"/>
      <c r="AE294" s="133"/>
      <c r="AF294" s="133"/>
      <c r="AG294" s="133"/>
      <c r="AH294" s="133"/>
      <c r="AI294" s="133"/>
    </row>
    <row r="295" spans="1:35" ht="12.75" customHeight="1" x14ac:dyDescent="0.3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c r="AD295" s="133"/>
      <c r="AE295" s="133"/>
      <c r="AF295" s="133"/>
      <c r="AG295" s="133"/>
      <c r="AH295" s="133"/>
      <c r="AI295" s="133"/>
    </row>
    <row r="296" spans="1:35" ht="12.75" customHeight="1" x14ac:dyDescent="0.35">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c r="AD296" s="133"/>
      <c r="AE296" s="133"/>
      <c r="AF296" s="133"/>
      <c r="AG296" s="133"/>
      <c r="AH296" s="133"/>
      <c r="AI296" s="133"/>
    </row>
    <row r="297" spans="1:35" ht="12.75" customHeight="1" x14ac:dyDescent="0.35">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c r="AD297" s="133"/>
      <c r="AE297" s="133"/>
      <c r="AF297" s="133"/>
      <c r="AG297" s="133"/>
      <c r="AH297" s="133"/>
      <c r="AI297" s="133"/>
    </row>
    <row r="298" spans="1:35" ht="12.75" customHeight="1" x14ac:dyDescent="0.35">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c r="AD298" s="133"/>
      <c r="AE298" s="133"/>
      <c r="AF298" s="133"/>
      <c r="AG298" s="133"/>
      <c r="AH298" s="133"/>
      <c r="AI298" s="133"/>
    </row>
    <row r="299" spans="1:35" ht="12.75" customHeight="1" x14ac:dyDescent="0.35">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c r="AD299" s="133"/>
      <c r="AE299" s="133"/>
      <c r="AF299" s="133"/>
      <c r="AG299" s="133"/>
      <c r="AH299" s="133"/>
      <c r="AI299" s="133"/>
    </row>
    <row r="300" spans="1:35" ht="12.75" customHeight="1" x14ac:dyDescent="0.35">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c r="AD300" s="133"/>
      <c r="AE300" s="133"/>
      <c r="AF300" s="133"/>
      <c r="AG300" s="133"/>
      <c r="AH300" s="133"/>
      <c r="AI300" s="133"/>
    </row>
    <row r="301" spans="1:35" ht="12.75" customHeight="1" x14ac:dyDescent="0.35">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c r="AD301" s="133"/>
      <c r="AE301" s="133"/>
      <c r="AF301" s="133"/>
      <c r="AG301" s="133"/>
      <c r="AH301" s="133"/>
      <c r="AI301" s="133"/>
    </row>
    <row r="302" spans="1:35" ht="12.75" customHeight="1" x14ac:dyDescent="0.35">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c r="AD302" s="133"/>
      <c r="AE302" s="133"/>
      <c r="AF302" s="133"/>
      <c r="AG302" s="133"/>
      <c r="AH302" s="133"/>
      <c r="AI302" s="133"/>
    </row>
    <row r="303" spans="1:35" ht="12.75" customHeight="1" x14ac:dyDescent="0.35">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c r="AD303" s="133"/>
      <c r="AE303" s="133"/>
      <c r="AF303" s="133"/>
      <c r="AG303" s="133"/>
      <c r="AH303" s="133"/>
      <c r="AI303" s="133"/>
    </row>
    <row r="304" spans="1:35" ht="12.75" customHeight="1" x14ac:dyDescent="0.35">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c r="AD304" s="133"/>
      <c r="AE304" s="133"/>
      <c r="AF304" s="133"/>
      <c r="AG304" s="133"/>
      <c r="AH304" s="133"/>
      <c r="AI304" s="133"/>
    </row>
    <row r="305" spans="1:35" ht="12.75" customHeight="1" x14ac:dyDescent="0.3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c r="AD305" s="133"/>
      <c r="AE305" s="133"/>
      <c r="AF305" s="133"/>
      <c r="AG305" s="133"/>
      <c r="AH305" s="133"/>
      <c r="AI305" s="133"/>
    </row>
    <row r="306" spans="1:35" ht="12.75" customHeight="1" x14ac:dyDescent="0.35">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c r="AD306" s="133"/>
      <c r="AE306" s="133"/>
      <c r="AF306" s="133"/>
      <c r="AG306" s="133"/>
      <c r="AH306" s="133"/>
      <c r="AI306" s="133"/>
    </row>
    <row r="307" spans="1:35" ht="12.75" customHeight="1" x14ac:dyDescent="0.35">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c r="AD307" s="133"/>
      <c r="AE307" s="133"/>
      <c r="AF307" s="133"/>
      <c r="AG307" s="133"/>
      <c r="AH307" s="133"/>
      <c r="AI307" s="133"/>
    </row>
    <row r="308" spans="1:35" ht="12.75" customHeight="1" x14ac:dyDescent="0.35">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c r="AD308" s="133"/>
      <c r="AE308" s="133"/>
      <c r="AF308" s="133"/>
      <c r="AG308" s="133"/>
      <c r="AH308" s="133"/>
      <c r="AI308" s="133"/>
    </row>
    <row r="309" spans="1:35" ht="12.75" customHeight="1" x14ac:dyDescent="0.35">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c r="AD309" s="133"/>
      <c r="AE309" s="133"/>
      <c r="AF309" s="133"/>
      <c r="AG309" s="133"/>
      <c r="AH309" s="133"/>
      <c r="AI309" s="133"/>
    </row>
    <row r="310" spans="1:35" ht="12.75" customHeight="1" x14ac:dyDescent="0.35">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c r="AD310" s="133"/>
      <c r="AE310" s="133"/>
      <c r="AF310" s="133"/>
      <c r="AG310" s="133"/>
      <c r="AH310" s="133"/>
      <c r="AI310" s="133"/>
    </row>
    <row r="311" spans="1:35" ht="12.75" customHeight="1" x14ac:dyDescent="0.35">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c r="AD311" s="133"/>
      <c r="AE311" s="133"/>
      <c r="AF311" s="133"/>
      <c r="AG311" s="133"/>
      <c r="AH311" s="133"/>
      <c r="AI311" s="133"/>
    </row>
    <row r="312" spans="1:35" ht="12.75" customHeight="1" x14ac:dyDescent="0.35">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c r="AD312" s="133"/>
      <c r="AE312" s="133"/>
      <c r="AF312" s="133"/>
      <c r="AG312" s="133"/>
      <c r="AH312" s="133"/>
      <c r="AI312" s="133"/>
    </row>
    <row r="313" spans="1:35" ht="12.75" customHeight="1" x14ac:dyDescent="0.35">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c r="AD313" s="133"/>
      <c r="AE313" s="133"/>
      <c r="AF313" s="133"/>
      <c r="AG313" s="133"/>
      <c r="AH313" s="133"/>
      <c r="AI313" s="133"/>
    </row>
    <row r="314" spans="1:35" ht="12.75" customHeight="1" x14ac:dyDescent="0.35">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c r="AD314" s="133"/>
      <c r="AE314" s="133"/>
      <c r="AF314" s="133"/>
      <c r="AG314" s="133"/>
      <c r="AH314" s="133"/>
      <c r="AI314" s="133"/>
    </row>
    <row r="315" spans="1:35" ht="12.75" customHeight="1" x14ac:dyDescent="0.3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c r="AD315" s="133"/>
      <c r="AE315" s="133"/>
      <c r="AF315" s="133"/>
      <c r="AG315" s="133"/>
      <c r="AH315" s="133"/>
      <c r="AI315" s="133"/>
    </row>
    <row r="316" spans="1:35" ht="12.75" customHeight="1" x14ac:dyDescent="0.35">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c r="AD316" s="133"/>
      <c r="AE316" s="133"/>
      <c r="AF316" s="133"/>
      <c r="AG316" s="133"/>
      <c r="AH316" s="133"/>
      <c r="AI316" s="133"/>
    </row>
    <row r="317" spans="1:35" ht="12.75" customHeight="1" x14ac:dyDescent="0.35">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c r="AD317" s="133"/>
      <c r="AE317" s="133"/>
      <c r="AF317" s="133"/>
      <c r="AG317" s="133"/>
      <c r="AH317" s="133"/>
      <c r="AI317" s="133"/>
    </row>
    <row r="318" spans="1:35" ht="12.75" customHeight="1" x14ac:dyDescent="0.35">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c r="AD318" s="133"/>
      <c r="AE318" s="133"/>
      <c r="AF318" s="133"/>
      <c r="AG318" s="133"/>
      <c r="AH318" s="133"/>
      <c r="AI318" s="133"/>
    </row>
    <row r="319" spans="1:35" ht="12.75" customHeight="1" x14ac:dyDescent="0.35">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c r="AD319" s="133"/>
      <c r="AE319" s="133"/>
      <c r="AF319" s="133"/>
      <c r="AG319" s="133"/>
      <c r="AH319" s="133"/>
      <c r="AI319" s="133"/>
    </row>
    <row r="320" spans="1:35" ht="12.75" customHeight="1" x14ac:dyDescent="0.35">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c r="AD320" s="133"/>
      <c r="AE320" s="133"/>
      <c r="AF320" s="133"/>
      <c r="AG320" s="133"/>
      <c r="AH320" s="133"/>
      <c r="AI320" s="133"/>
    </row>
    <row r="321" spans="1:35" ht="12.75" customHeight="1" x14ac:dyDescent="0.35">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c r="AD321" s="133"/>
      <c r="AE321" s="133"/>
      <c r="AF321" s="133"/>
      <c r="AG321" s="133"/>
      <c r="AH321" s="133"/>
      <c r="AI321" s="133"/>
    </row>
    <row r="322" spans="1:35" ht="12.75" customHeight="1" x14ac:dyDescent="0.35">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c r="AD322" s="133"/>
      <c r="AE322" s="133"/>
      <c r="AF322" s="133"/>
      <c r="AG322" s="133"/>
      <c r="AH322" s="133"/>
      <c r="AI322" s="133"/>
    </row>
    <row r="323" spans="1:35" ht="12.75" customHeight="1" x14ac:dyDescent="0.35">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c r="AD323" s="133"/>
      <c r="AE323" s="133"/>
      <c r="AF323" s="133"/>
      <c r="AG323" s="133"/>
      <c r="AH323" s="133"/>
      <c r="AI323" s="133"/>
    </row>
    <row r="324" spans="1:35" ht="12.75" customHeight="1" x14ac:dyDescent="0.35">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c r="AD324" s="133"/>
      <c r="AE324" s="133"/>
      <c r="AF324" s="133"/>
      <c r="AG324" s="133"/>
      <c r="AH324" s="133"/>
      <c r="AI324" s="133"/>
    </row>
    <row r="325" spans="1:35" ht="12.75" customHeight="1" x14ac:dyDescent="0.3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c r="AD325" s="133"/>
      <c r="AE325" s="133"/>
      <c r="AF325" s="133"/>
      <c r="AG325" s="133"/>
      <c r="AH325" s="133"/>
      <c r="AI325" s="133"/>
    </row>
    <row r="326" spans="1:35" ht="12.75" customHeight="1" x14ac:dyDescent="0.35">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c r="AD326" s="133"/>
      <c r="AE326" s="133"/>
      <c r="AF326" s="133"/>
      <c r="AG326" s="133"/>
      <c r="AH326" s="133"/>
      <c r="AI326" s="133"/>
    </row>
    <row r="327" spans="1:35" ht="12.75" customHeight="1" x14ac:dyDescent="0.35">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c r="AD327" s="133"/>
      <c r="AE327" s="133"/>
      <c r="AF327" s="133"/>
      <c r="AG327" s="133"/>
      <c r="AH327" s="133"/>
      <c r="AI327" s="133"/>
    </row>
    <row r="328" spans="1:35" ht="12.75" customHeight="1" x14ac:dyDescent="0.35">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c r="AD328" s="133"/>
      <c r="AE328" s="133"/>
      <c r="AF328" s="133"/>
      <c r="AG328" s="133"/>
      <c r="AH328" s="133"/>
      <c r="AI328" s="133"/>
    </row>
    <row r="329" spans="1:35" ht="12.75" customHeight="1" x14ac:dyDescent="0.35">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c r="AD329" s="133"/>
      <c r="AE329" s="133"/>
      <c r="AF329" s="133"/>
      <c r="AG329" s="133"/>
      <c r="AH329" s="133"/>
      <c r="AI329" s="133"/>
    </row>
    <row r="330" spans="1:35" ht="12.75" customHeight="1" x14ac:dyDescent="0.35">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c r="AD330" s="133"/>
      <c r="AE330" s="133"/>
      <c r="AF330" s="133"/>
      <c r="AG330" s="133"/>
      <c r="AH330" s="133"/>
      <c r="AI330" s="133"/>
    </row>
    <row r="331" spans="1:35" ht="12.75" customHeight="1" x14ac:dyDescent="0.35">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c r="AD331" s="133"/>
      <c r="AE331" s="133"/>
      <c r="AF331" s="133"/>
      <c r="AG331" s="133"/>
      <c r="AH331" s="133"/>
      <c r="AI331" s="133"/>
    </row>
    <row r="332" spans="1:35" ht="12.75" customHeight="1" x14ac:dyDescent="0.35">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c r="AD332" s="133"/>
      <c r="AE332" s="133"/>
      <c r="AF332" s="133"/>
      <c r="AG332" s="133"/>
      <c r="AH332" s="133"/>
      <c r="AI332" s="133"/>
    </row>
    <row r="333" spans="1:35" ht="12.75" customHeight="1" x14ac:dyDescent="0.35">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c r="AD333" s="133"/>
      <c r="AE333" s="133"/>
      <c r="AF333" s="133"/>
      <c r="AG333" s="133"/>
      <c r="AH333" s="133"/>
      <c r="AI333" s="133"/>
    </row>
    <row r="334" spans="1:35" ht="12.75" customHeight="1" x14ac:dyDescent="0.35">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c r="AD334" s="133"/>
      <c r="AE334" s="133"/>
      <c r="AF334" s="133"/>
      <c r="AG334" s="133"/>
      <c r="AH334" s="133"/>
      <c r="AI334" s="133"/>
    </row>
    <row r="335" spans="1:35" ht="12.75" customHeight="1" x14ac:dyDescent="0.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c r="AD335" s="133"/>
      <c r="AE335" s="133"/>
      <c r="AF335" s="133"/>
      <c r="AG335" s="133"/>
      <c r="AH335" s="133"/>
      <c r="AI335" s="133"/>
    </row>
    <row r="336" spans="1:35" ht="12.75" customHeight="1" x14ac:dyDescent="0.35">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c r="AD336" s="133"/>
      <c r="AE336" s="133"/>
      <c r="AF336" s="133"/>
      <c r="AG336" s="133"/>
      <c r="AH336" s="133"/>
      <c r="AI336" s="133"/>
    </row>
    <row r="337" spans="1:35" ht="12.75" customHeight="1" x14ac:dyDescent="0.35">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c r="AD337" s="133"/>
      <c r="AE337" s="133"/>
      <c r="AF337" s="133"/>
      <c r="AG337" s="133"/>
      <c r="AH337" s="133"/>
      <c r="AI337" s="133"/>
    </row>
    <row r="338" spans="1:35" ht="12.75" customHeight="1" x14ac:dyDescent="0.35">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c r="AD338" s="133"/>
      <c r="AE338" s="133"/>
      <c r="AF338" s="133"/>
      <c r="AG338" s="133"/>
      <c r="AH338" s="133"/>
      <c r="AI338" s="133"/>
    </row>
    <row r="339" spans="1:35" ht="12.75" customHeight="1" x14ac:dyDescent="0.35">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c r="AD339" s="133"/>
      <c r="AE339" s="133"/>
      <c r="AF339" s="133"/>
      <c r="AG339" s="133"/>
      <c r="AH339" s="133"/>
      <c r="AI339" s="133"/>
    </row>
    <row r="340" spans="1:35" ht="12.75" customHeight="1" x14ac:dyDescent="0.35">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c r="AD340" s="133"/>
      <c r="AE340" s="133"/>
      <c r="AF340" s="133"/>
      <c r="AG340" s="133"/>
      <c r="AH340" s="133"/>
      <c r="AI340" s="133"/>
    </row>
    <row r="341" spans="1:35" ht="12.75" customHeight="1" x14ac:dyDescent="0.35">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c r="AD341" s="133"/>
      <c r="AE341" s="133"/>
      <c r="AF341" s="133"/>
      <c r="AG341" s="133"/>
      <c r="AH341" s="133"/>
      <c r="AI341" s="133"/>
    </row>
    <row r="342" spans="1:35" ht="12.75" customHeight="1" x14ac:dyDescent="0.3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c r="AD342" s="133"/>
      <c r="AE342" s="133"/>
      <c r="AF342" s="133"/>
      <c r="AG342" s="133"/>
      <c r="AH342" s="133"/>
      <c r="AI342" s="133"/>
    </row>
    <row r="343" spans="1:35" ht="12.75" customHeight="1" x14ac:dyDescent="0.35">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c r="AD343" s="133"/>
      <c r="AE343" s="133"/>
      <c r="AF343" s="133"/>
      <c r="AG343" s="133"/>
      <c r="AH343" s="133"/>
      <c r="AI343" s="133"/>
    </row>
    <row r="344" spans="1:35" ht="12.75" customHeight="1" x14ac:dyDescent="0.35">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c r="AD344" s="133"/>
      <c r="AE344" s="133"/>
      <c r="AF344" s="133"/>
      <c r="AG344" s="133"/>
      <c r="AH344" s="133"/>
      <c r="AI344" s="133"/>
    </row>
    <row r="345" spans="1:35" ht="12.75" customHeight="1" x14ac:dyDescent="0.3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c r="AD345" s="133"/>
      <c r="AE345" s="133"/>
      <c r="AF345" s="133"/>
      <c r="AG345" s="133"/>
      <c r="AH345" s="133"/>
      <c r="AI345" s="133"/>
    </row>
    <row r="346" spans="1:35" ht="12.75" customHeight="1" x14ac:dyDescent="0.35">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c r="AD346" s="133"/>
      <c r="AE346" s="133"/>
      <c r="AF346" s="133"/>
      <c r="AG346" s="133"/>
      <c r="AH346" s="133"/>
      <c r="AI346" s="133"/>
    </row>
    <row r="347" spans="1:35" ht="12.75" customHeight="1" x14ac:dyDescent="0.35">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c r="AD347" s="133"/>
      <c r="AE347" s="133"/>
      <c r="AF347" s="133"/>
      <c r="AG347" s="133"/>
      <c r="AH347" s="133"/>
      <c r="AI347" s="133"/>
    </row>
    <row r="348" spans="1:35" ht="12.75" customHeight="1" x14ac:dyDescent="0.35">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c r="AD348" s="133"/>
      <c r="AE348" s="133"/>
      <c r="AF348" s="133"/>
      <c r="AG348" s="133"/>
      <c r="AH348" s="133"/>
      <c r="AI348" s="133"/>
    </row>
    <row r="349" spans="1:35" ht="12.75" customHeight="1" x14ac:dyDescent="0.35">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c r="AD349" s="133"/>
      <c r="AE349" s="133"/>
      <c r="AF349" s="133"/>
      <c r="AG349" s="133"/>
      <c r="AH349" s="133"/>
      <c r="AI349" s="133"/>
    </row>
    <row r="350" spans="1:35" ht="12.75" customHeight="1" x14ac:dyDescent="0.35">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c r="AD350" s="133"/>
      <c r="AE350" s="133"/>
      <c r="AF350" s="133"/>
      <c r="AG350" s="133"/>
      <c r="AH350" s="133"/>
      <c r="AI350" s="133"/>
    </row>
    <row r="351" spans="1:35" ht="12.75" customHeight="1" x14ac:dyDescent="0.35">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c r="AD351" s="133"/>
      <c r="AE351" s="133"/>
      <c r="AF351" s="133"/>
      <c r="AG351" s="133"/>
      <c r="AH351" s="133"/>
      <c r="AI351" s="133"/>
    </row>
    <row r="352" spans="1:35" ht="12.75" customHeight="1" x14ac:dyDescent="0.35">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c r="AD352" s="133"/>
      <c r="AE352" s="133"/>
      <c r="AF352" s="133"/>
      <c r="AG352" s="133"/>
      <c r="AH352" s="133"/>
      <c r="AI352" s="133"/>
    </row>
    <row r="353" spans="1:35" ht="12.75" customHeight="1" x14ac:dyDescent="0.35">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c r="AD353" s="133"/>
      <c r="AE353" s="133"/>
      <c r="AF353" s="133"/>
      <c r="AG353" s="133"/>
      <c r="AH353" s="133"/>
      <c r="AI353" s="133"/>
    </row>
    <row r="354" spans="1:35" ht="12.75" customHeight="1" x14ac:dyDescent="0.35">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c r="AD354" s="133"/>
      <c r="AE354" s="133"/>
      <c r="AF354" s="133"/>
      <c r="AG354" s="133"/>
      <c r="AH354" s="133"/>
      <c r="AI354" s="133"/>
    </row>
    <row r="355" spans="1:35" ht="12.75" customHeight="1" x14ac:dyDescent="0.3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c r="AD355" s="133"/>
      <c r="AE355" s="133"/>
      <c r="AF355" s="133"/>
      <c r="AG355" s="133"/>
      <c r="AH355" s="133"/>
      <c r="AI355" s="133"/>
    </row>
    <row r="356" spans="1:35" ht="12.75" customHeight="1" x14ac:dyDescent="0.35">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c r="AD356" s="133"/>
      <c r="AE356" s="133"/>
      <c r="AF356" s="133"/>
      <c r="AG356" s="133"/>
      <c r="AH356" s="133"/>
      <c r="AI356" s="133"/>
    </row>
    <row r="357" spans="1:35" ht="12.75" customHeight="1" x14ac:dyDescent="0.35">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c r="AD357" s="133"/>
      <c r="AE357" s="133"/>
      <c r="AF357" s="133"/>
      <c r="AG357" s="133"/>
      <c r="AH357" s="133"/>
      <c r="AI357" s="133"/>
    </row>
    <row r="358" spans="1:35" ht="12.75" customHeight="1" x14ac:dyDescent="0.35">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c r="AD358" s="133"/>
      <c r="AE358" s="133"/>
      <c r="AF358" s="133"/>
      <c r="AG358" s="133"/>
      <c r="AH358" s="133"/>
      <c r="AI358" s="133"/>
    </row>
    <row r="359" spans="1:35" ht="12.75" customHeight="1" x14ac:dyDescent="0.35">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c r="AD359" s="133"/>
      <c r="AE359" s="133"/>
      <c r="AF359" s="133"/>
      <c r="AG359" s="133"/>
      <c r="AH359" s="133"/>
      <c r="AI359" s="133"/>
    </row>
    <row r="360" spans="1:35" ht="12.75" customHeight="1" x14ac:dyDescent="0.35">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c r="AD360" s="133"/>
      <c r="AE360" s="133"/>
      <c r="AF360" s="133"/>
      <c r="AG360" s="133"/>
      <c r="AH360" s="133"/>
      <c r="AI360" s="133"/>
    </row>
    <row r="361" spans="1:35" ht="12.75" customHeight="1" x14ac:dyDescent="0.35">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c r="AD361" s="133"/>
      <c r="AE361" s="133"/>
      <c r="AF361" s="133"/>
      <c r="AG361" s="133"/>
      <c r="AH361" s="133"/>
      <c r="AI361" s="133"/>
    </row>
    <row r="362" spans="1:35" ht="12.75" customHeight="1" x14ac:dyDescent="0.35">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c r="AD362" s="133"/>
      <c r="AE362" s="133"/>
      <c r="AF362" s="133"/>
      <c r="AG362" s="133"/>
      <c r="AH362" s="133"/>
      <c r="AI362" s="133"/>
    </row>
    <row r="363" spans="1:35" ht="12.75" customHeight="1" x14ac:dyDescent="0.35">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c r="AD363" s="133"/>
      <c r="AE363" s="133"/>
      <c r="AF363" s="133"/>
      <c r="AG363" s="133"/>
      <c r="AH363" s="133"/>
      <c r="AI363" s="133"/>
    </row>
    <row r="364" spans="1:35" ht="12.75" customHeight="1" x14ac:dyDescent="0.35">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c r="AD364" s="133"/>
      <c r="AE364" s="133"/>
      <c r="AF364" s="133"/>
      <c r="AG364" s="133"/>
      <c r="AH364" s="133"/>
      <c r="AI364" s="133"/>
    </row>
    <row r="365" spans="1:35" ht="12.75" customHeight="1" x14ac:dyDescent="0.3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c r="AD365" s="133"/>
      <c r="AE365" s="133"/>
      <c r="AF365" s="133"/>
      <c r="AG365" s="133"/>
      <c r="AH365" s="133"/>
      <c r="AI365" s="133"/>
    </row>
    <row r="366" spans="1:35" ht="12.75" customHeight="1" x14ac:dyDescent="0.35">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c r="AD366" s="133"/>
      <c r="AE366" s="133"/>
      <c r="AF366" s="133"/>
      <c r="AG366" s="133"/>
      <c r="AH366" s="133"/>
      <c r="AI366" s="133"/>
    </row>
    <row r="367" spans="1:35" ht="12.75" customHeight="1" x14ac:dyDescent="0.35">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c r="AD367" s="133"/>
      <c r="AE367" s="133"/>
      <c r="AF367" s="133"/>
      <c r="AG367" s="133"/>
      <c r="AH367" s="133"/>
      <c r="AI367" s="133"/>
    </row>
    <row r="368" spans="1:35" ht="12.75" customHeight="1" x14ac:dyDescent="0.35">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c r="AD368" s="133"/>
      <c r="AE368" s="133"/>
      <c r="AF368" s="133"/>
      <c r="AG368" s="133"/>
      <c r="AH368" s="133"/>
      <c r="AI368" s="133"/>
    </row>
    <row r="369" spans="1:35" ht="12.75" customHeight="1" x14ac:dyDescent="0.3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c r="AD369" s="133"/>
      <c r="AE369" s="133"/>
      <c r="AF369" s="133"/>
      <c r="AG369" s="133"/>
      <c r="AH369" s="133"/>
      <c r="AI369" s="133"/>
    </row>
    <row r="370" spans="1:35" ht="12.75" customHeight="1" x14ac:dyDescent="0.35">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c r="AD370" s="133"/>
      <c r="AE370" s="133"/>
      <c r="AF370" s="133"/>
      <c r="AG370" s="133"/>
      <c r="AH370" s="133"/>
      <c r="AI370" s="133"/>
    </row>
    <row r="371" spans="1:35" ht="12.75" customHeight="1" x14ac:dyDescent="0.35">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c r="AD371" s="133"/>
      <c r="AE371" s="133"/>
      <c r="AF371" s="133"/>
      <c r="AG371" s="133"/>
      <c r="AH371" s="133"/>
      <c r="AI371" s="133"/>
    </row>
    <row r="372" spans="1:35" ht="12.75" customHeight="1" x14ac:dyDescent="0.35">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c r="AD372" s="133"/>
      <c r="AE372" s="133"/>
      <c r="AF372" s="133"/>
      <c r="AG372" s="133"/>
      <c r="AH372" s="133"/>
      <c r="AI372" s="133"/>
    </row>
    <row r="373" spans="1:35" ht="12.75" customHeight="1" x14ac:dyDescent="0.35">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c r="AD373" s="133"/>
      <c r="AE373" s="133"/>
      <c r="AF373" s="133"/>
      <c r="AG373" s="133"/>
      <c r="AH373" s="133"/>
      <c r="AI373" s="133"/>
    </row>
    <row r="374" spans="1:35" ht="12.75" customHeight="1" x14ac:dyDescent="0.35">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c r="AD374" s="133"/>
      <c r="AE374" s="133"/>
      <c r="AF374" s="133"/>
      <c r="AG374" s="133"/>
      <c r="AH374" s="133"/>
      <c r="AI374" s="133"/>
    </row>
    <row r="375" spans="1:35" ht="12.75" customHeight="1" x14ac:dyDescent="0.3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c r="AD375" s="133"/>
      <c r="AE375" s="133"/>
      <c r="AF375" s="133"/>
      <c r="AG375" s="133"/>
      <c r="AH375" s="133"/>
      <c r="AI375" s="133"/>
    </row>
    <row r="376" spans="1:35" ht="12.75" customHeight="1" x14ac:dyDescent="0.35">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c r="AD376" s="133"/>
      <c r="AE376" s="133"/>
      <c r="AF376" s="133"/>
      <c r="AG376" s="133"/>
      <c r="AH376" s="133"/>
      <c r="AI376" s="133"/>
    </row>
    <row r="377" spans="1:35" ht="12.75" customHeight="1" x14ac:dyDescent="0.35">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c r="AD377" s="133"/>
      <c r="AE377" s="133"/>
      <c r="AF377" s="133"/>
      <c r="AG377" s="133"/>
      <c r="AH377" s="133"/>
      <c r="AI377" s="133"/>
    </row>
    <row r="378" spans="1:35" ht="12.75" customHeight="1" x14ac:dyDescent="0.35">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c r="AD378" s="133"/>
      <c r="AE378" s="133"/>
      <c r="AF378" s="133"/>
      <c r="AG378" s="133"/>
      <c r="AH378" s="133"/>
      <c r="AI378" s="133"/>
    </row>
    <row r="379" spans="1:35" ht="12.75" customHeight="1" x14ac:dyDescent="0.35">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c r="AD379" s="133"/>
      <c r="AE379" s="133"/>
      <c r="AF379" s="133"/>
      <c r="AG379" s="133"/>
      <c r="AH379" s="133"/>
      <c r="AI379" s="133"/>
    </row>
    <row r="380" spans="1:35" ht="12.75" customHeight="1" x14ac:dyDescent="0.35">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c r="AD380" s="133"/>
      <c r="AE380" s="133"/>
      <c r="AF380" s="133"/>
      <c r="AG380" s="133"/>
      <c r="AH380" s="133"/>
      <c r="AI380" s="133"/>
    </row>
    <row r="381" spans="1:35" ht="12.75" customHeight="1" x14ac:dyDescent="0.35">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c r="AD381" s="133"/>
      <c r="AE381" s="133"/>
      <c r="AF381" s="133"/>
      <c r="AG381" s="133"/>
      <c r="AH381" s="133"/>
      <c r="AI381" s="133"/>
    </row>
    <row r="382" spans="1:35" ht="12.75" customHeight="1" x14ac:dyDescent="0.35">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c r="AD382" s="133"/>
      <c r="AE382" s="133"/>
      <c r="AF382" s="133"/>
      <c r="AG382" s="133"/>
      <c r="AH382" s="133"/>
      <c r="AI382" s="133"/>
    </row>
    <row r="383" spans="1:35" ht="12.75" customHeight="1" x14ac:dyDescent="0.35">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c r="AD383" s="133"/>
      <c r="AE383" s="133"/>
      <c r="AF383" s="133"/>
      <c r="AG383" s="133"/>
      <c r="AH383" s="133"/>
      <c r="AI383" s="133"/>
    </row>
    <row r="384" spans="1:35" ht="12.75" customHeight="1" x14ac:dyDescent="0.35">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c r="AD384" s="133"/>
      <c r="AE384" s="133"/>
      <c r="AF384" s="133"/>
      <c r="AG384" s="133"/>
      <c r="AH384" s="133"/>
      <c r="AI384" s="133"/>
    </row>
    <row r="385" spans="1:35" ht="12.75" customHeight="1" x14ac:dyDescent="0.3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c r="AD385" s="133"/>
      <c r="AE385" s="133"/>
      <c r="AF385" s="133"/>
      <c r="AG385" s="133"/>
      <c r="AH385" s="133"/>
      <c r="AI385" s="133"/>
    </row>
    <row r="386" spans="1:35" ht="12.75" customHeight="1" x14ac:dyDescent="0.35">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c r="AD386" s="133"/>
      <c r="AE386" s="133"/>
      <c r="AF386" s="133"/>
      <c r="AG386" s="133"/>
      <c r="AH386" s="133"/>
      <c r="AI386" s="133"/>
    </row>
    <row r="387" spans="1:35" ht="12.75" customHeight="1" x14ac:dyDescent="0.35">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c r="AD387" s="133"/>
      <c r="AE387" s="133"/>
      <c r="AF387" s="133"/>
      <c r="AG387" s="133"/>
      <c r="AH387" s="133"/>
      <c r="AI387" s="133"/>
    </row>
    <row r="388" spans="1:35" ht="12.75" customHeight="1" x14ac:dyDescent="0.35">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c r="AD388" s="133"/>
      <c r="AE388" s="133"/>
      <c r="AF388" s="133"/>
      <c r="AG388" s="133"/>
      <c r="AH388" s="133"/>
      <c r="AI388" s="133"/>
    </row>
    <row r="389" spans="1:35" ht="12.75" customHeight="1" x14ac:dyDescent="0.35">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c r="AD389" s="133"/>
      <c r="AE389" s="133"/>
      <c r="AF389" s="133"/>
      <c r="AG389" s="133"/>
      <c r="AH389" s="133"/>
      <c r="AI389" s="133"/>
    </row>
    <row r="390" spans="1:35" ht="12.75" customHeight="1" x14ac:dyDescent="0.35">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c r="AD390" s="133"/>
      <c r="AE390" s="133"/>
      <c r="AF390" s="133"/>
      <c r="AG390" s="133"/>
      <c r="AH390" s="133"/>
      <c r="AI390" s="133"/>
    </row>
    <row r="391" spans="1:35" ht="12.75" customHeight="1" x14ac:dyDescent="0.35">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c r="AD391" s="133"/>
      <c r="AE391" s="133"/>
      <c r="AF391" s="133"/>
      <c r="AG391" s="133"/>
      <c r="AH391" s="133"/>
      <c r="AI391" s="133"/>
    </row>
    <row r="392" spans="1:35" ht="12.75" customHeight="1" x14ac:dyDescent="0.35">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c r="AD392" s="133"/>
      <c r="AE392" s="133"/>
      <c r="AF392" s="133"/>
      <c r="AG392" s="133"/>
      <c r="AH392" s="133"/>
      <c r="AI392" s="133"/>
    </row>
    <row r="393" spans="1:35" ht="12.75" customHeight="1" x14ac:dyDescent="0.35">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c r="AD393" s="133"/>
      <c r="AE393" s="133"/>
      <c r="AF393" s="133"/>
      <c r="AG393" s="133"/>
      <c r="AH393" s="133"/>
      <c r="AI393" s="133"/>
    </row>
    <row r="394" spans="1:35" ht="12.75" customHeight="1" x14ac:dyDescent="0.35">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c r="AD394" s="133"/>
      <c r="AE394" s="133"/>
      <c r="AF394" s="133"/>
      <c r="AG394" s="133"/>
      <c r="AH394" s="133"/>
      <c r="AI394" s="133"/>
    </row>
    <row r="395" spans="1:35" ht="12.75" customHeight="1" x14ac:dyDescent="0.3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c r="AD395" s="133"/>
      <c r="AE395" s="133"/>
      <c r="AF395" s="133"/>
      <c r="AG395" s="133"/>
      <c r="AH395" s="133"/>
      <c r="AI395" s="133"/>
    </row>
    <row r="396" spans="1:35" ht="12.75" customHeight="1" x14ac:dyDescent="0.35">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c r="AD396" s="133"/>
      <c r="AE396" s="133"/>
      <c r="AF396" s="133"/>
      <c r="AG396" s="133"/>
      <c r="AH396" s="133"/>
      <c r="AI396" s="133"/>
    </row>
    <row r="397" spans="1:35" ht="12.75" customHeight="1" x14ac:dyDescent="0.35">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c r="AD397" s="133"/>
      <c r="AE397" s="133"/>
      <c r="AF397" s="133"/>
      <c r="AG397" s="133"/>
      <c r="AH397" s="133"/>
      <c r="AI397" s="133"/>
    </row>
    <row r="398" spans="1:35" ht="12.75" customHeight="1" x14ac:dyDescent="0.35">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c r="AD398" s="133"/>
      <c r="AE398" s="133"/>
      <c r="AF398" s="133"/>
      <c r="AG398" s="133"/>
      <c r="AH398" s="133"/>
      <c r="AI398" s="133"/>
    </row>
    <row r="399" spans="1:35" ht="12.75" customHeight="1" x14ac:dyDescent="0.35">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c r="AD399" s="133"/>
      <c r="AE399" s="133"/>
      <c r="AF399" s="133"/>
      <c r="AG399" s="133"/>
      <c r="AH399" s="133"/>
      <c r="AI399" s="133"/>
    </row>
    <row r="400" spans="1:35" ht="12.75" customHeight="1" x14ac:dyDescent="0.35">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c r="AD400" s="133"/>
      <c r="AE400" s="133"/>
      <c r="AF400" s="133"/>
      <c r="AG400" s="133"/>
      <c r="AH400" s="133"/>
      <c r="AI400" s="133"/>
    </row>
    <row r="401" spans="1:35" ht="12.75" customHeight="1" x14ac:dyDescent="0.35">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c r="AD401" s="133"/>
      <c r="AE401" s="133"/>
      <c r="AF401" s="133"/>
      <c r="AG401" s="133"/>
      <c r="AH401" s="133"/>
      <c r="AI401" s="133"/>
    </row>
    <row r="402" spans="1:35" ht="12.75" customHeight="1" x14ac:dyDescent="0.35">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c r="AD402" s="133"/>
      <c r="AE402" s="133"/>
      <c r="AF402" s="133"/>
      <c r="AG402" s="133"/>
      <c r="AH402" s="133"/>
      <c r="AI402" s="133"/>
    </row>
    <row r="403" spans="1:35" ht="12.75" customHeight="1" x14ac:dyDescent="0.35">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c r="AD403" s="133"/>
      <c r="AE403" s="133"/>
      <c r="AF403" s="133"/>
      <c r="AG403" s="133"/>
      <c r="AH403" s="133"/>
      <c r="AI403" s="133"/>
    </row>
    <row r="404" spans="1:35" ht="12.75" customHeight="1" x14ac:dyDescent="0.35">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c r="AD404" s="133"/>
      <c r="AE404" s="133"/>
      <c r="AF404" s="133"/>
      <c r="AG404" s="133"/>
      <c r="AH404" s="133"/>
      <c r="AI404" s="133"/>
    </row>
    <row r="405" spans="1:35" ht="12.75" customHeight="1" x14ac:dyDescent="0.3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c r="AD405" s="133"/>
      <c r="AE405" s="133"/>
      <c r="AF405" s="133"/>
      <c r="AG405" s="133"/>
      <c r="AH405" s="133"/>
      <c r="AI405" s="133"/>
    </row>
    <row r="406" spans="1:35" ht="12.75" customHeight="1" x14ac:dyDescent="0.35">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c r="AD406" s="133"/>
      <c r="AE406" s="133"/>
      <c r="AF406" s="133"/>
      <c r="AG406" s="133"/>
      <c r="AH406" s="133"/>
      <c r="AI406" s="133"/>
    </row>
    <row r="407" spans="1:35" ht="12.75" customHeight="1" x14ac:dyDescent="0.35">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c r="AD407" s="133"/>
      <c r="AE407" s="133"/>
      <c r="AF407" s="133"/>
      <c r="AG407" s="133"/>
      <c r="AH407" s="133"/>
      <c r="AI407" s="133"/>
    </row>
    <row r="408" spans="1:35" ht="12.75" customHeight="1" x14ac:dyDescent="0.35">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c r="AD408" s="133"/>
      <c r="AE408" s="133"/>
      <c r="AF408" s="133"/>
      <c r="AG408" s="133"/>
      <c r="AH408" s="133"/>
      <c r="AI408" s="133"/>
    </row>
    <row r="409" spans="1:35" ht="12.75" customHeight="1" x14ac:dyDescent="0.35">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c r="AD409" s="133"/>
      <c r="AE409" s="133"/>
      <c r="AF409" s="133"/>
      <c r="AG409" s="133"/>
      <c r="AH409" s="133"/>
      <c r="AI409" s="133"/>
    </row>
    <row r="410" spans="1:35" ht="12.75" customHeight="1" x14ac:dyDescent="0.35">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c r="AD410" s="133"/>
      <c r="AE410" s="133"/>
      <c r="AF410" s="133"/>
      <c r="AG410" s="133"/>
      <c r="AH410" s="133"/>
      <c r="AI410" s="133"/>
    </row>
    <row r="411" spans="1:35" ht="12.75" customHeight="1" x14ac:dyDescent="0.35">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c r="AD411" s="133"/>
      <c r="AE411" s="133"/>
      <c r="AF411" s="133"/>
      <c r="AG411" s="133"/>
      <c r="AH411" s="133"/>
      <c r="AI411" s="133"/>
    </row>
    <row r="412" spans="1:35" ht="12.75" customHeight="1" x14ac:dyDescent="0.35">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c r="AD412" s="133"/>
      <c r="AE412" s="133"/>
      <c r="AF412" s="133"/>
      <c r="AG412" s="133"/>
      <c r="AH412" s="133"/>
      <c r="AI412" s="133"/>
    </row>
    <row r="413" spans="1:35" ht="12.75" customHeight="1" x14ac:dyDescent="0.35">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c r="AD413" s="133"/>
      <c r="AE413" s="133"/>
      <c r="AF413" s="133"/>
      <c r="AG413" s="133"/>
      <c r="AH413" s="133"/>
      <c r="AI413" s="133"/>
    </row>
    <row r="414" spans="1:35" ht="12.75" customHeight="1" x14ac:dyDescent="0.35">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c r="AD414" s="133"/>
      <c r="AE414" s="133"/>
      <c r="AF414" s="133"/>
      <c r="AG414" s="133"/>
      <c r="AH414" s="133"/>
      <c r="AI414" s="133"/>
    </row>
    <row r="415" spans="1:35" ht="12.75" customHeight="1" x14ac:dyDescent="0.3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c r="AD415" s="133"/>
      <c r="AE415" s="133"/>
      <c r="AF415" s="133"/>
      <c r="AG415" s="133"/>
      <c r="AH415" s="133"/>
      <c r="AI415" s="133"/>
    </row>
    <row r="416" spans="1:35" ht="12.75" customHeight="1" x14ac:dyDescent="0.35">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c r="AD416" s="133"/>
      <c r="AE416" s="133"/>
      <c r="AF416" s="133"/>
      <c r="AG416" s="133"/>
      <c r="AH416" s="133"/>
      <c r="AI416" s="133"/>
    </row>
    <row r="417" spans="1:35" ht="12.75" customHeight="1" x14ac:dyDescent="0.35">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c r="AD417" s="133"/>
      <c r="AE417" s="133"/>
      <c r="AF417" s="133"/>
      <c r="AG417" s="133"/>
      <c r="AH417" s="133"/>
      <c r="AI417" s="133"/>
    </row>
    <row r="418" spans="1:35" ht="12.75" customHeight="1" x14ac:dyDescent="0.35">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c r="AD418" s="133"/>
      <c r="AE418" s="133"/>
      <c r="AF418" s="133"/>
      <c r="AG418" s="133"/>
      <c r="AH418" s="133"/>
      <c r="AI418" s="133"/>
    </row>
    <row r="419" spans="1:35" ht="12.75" customHeight="1" x14ac:dyDescent="0.35">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c r="AD419" s="133"/>
      <c r="AE419" s="133"/>
      <c r="AF419" s="133"/>
      <c r="AG419" s="133"/>
      <c r="AH419" s="133"/>
      <c r="AI419" s="133"/>
    </row>
    <row r="420" spans="1:35" ht="12.75" customHeight="1" x14ac:dyDescent="0.35">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c r="AD420" s="133"/>
      <c r="AE420" s="133"/>
      <c r="AF420" s="133"/>
      <c r="AG420" s="133"/>
      <c r="AH420" s="133"/>
      <c r="AI420" s="133"/>
    </row>
    <row r="421" spans="1:35" ht="12.75" customHeight="1" x14ac:dyDescent="0.35">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c r="AD421" s="133"/>
      <c r="AE421" s="133"/>
      <c r="AF421" s="133"/>
      <c r="AG421" s="133"/>
      <c r="AH421" s="133"/>
      <c r="AI421" s="133"/>
    </row>
    <row r="422" spans="1:35" ht="12.75" customHeight="1" x14ac:dyDescent="0.35">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c r="AD422" s="133"/>
      <c r="AE422" s="133"/>
      <c r="AF422" s="133"/>
      <c r="AG422" s="133"/>
      <c r="AH422" s="133"/>
      <c r="AI422" s="133"/>
    </row>
    <row r="423" spans="1:35" ht="12.75" customHeight="1" x14ac:dyDescent="0.35">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c r="AD423" s="133"/>
      <c r="AE423" s="133"/>
      <c r="AF423" s="133"/>
      <c r="AG423" s="133"/>
      <c r="AH423" s="133"/>
      <c r="AI423" s="133"/>
    </row>
    <row r="424" spans="1:35" ht="12.75" customHeight="1" x14ac:dyDescent="0.35">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c r="AD424" s="133"/>
      <c r="AE424" s="133"/>
      <c r="AF424" s="133"/>
      <c r="AG424" s="133"/>
      <c r="AH424" s="133"/>
      <c r="AI424" s="133"/>
    </row>
    <row r="425" spans="1:35" ht="12.75" customHeight="1" x14ac:dyDescent="0.3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c r="AD425" s="133"/>
      <c r="AE425" s="133"/>
      <c r="AF425" s="133"/>
      <c r="AG425" s="133"/>
      <c r="AH425" s="133"/>
      <c r="AI425" s="133"/>
    </row>
    <row r="426" spans="1:35" ht="12.75" customHeight="1" x14ac:dyDescent="0.35">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c r="AD426" s="133"/>
      <c r="AE426" s="133"/>
      <c r="AF426" s="133"/>
      <c r="AG426" s="133"/>
      <c r="AH426" s="133"/>
      <c r="AI426" s="133"/>
    </row>
    <row r="427" spans="1:35" ht="12.75" customHeight="1" x14ac:dyDescent="0.35">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c r="AD427" s="133"/>
      <c r="AE427" s="133"/>
      <c r="AF427" s="133"/>
      <c r="AG427" s="133"/>
      <c r="AH427" s="133"/>
      <c r="AI427" s="133"/>
    </row>
    <row r="428" spans="1:35" ht="12.75" customHeight="1" x14ac:dyDescent="0.35">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c r="AD428" s="133"/>
      <c r="AE428" s="133"/>
      <c r="AF428" s="133"/>
      <c r="AG428" s="133"/>
      <c r="AH428" s="133"/>
      <c r="AI428" s="133"/>
    </row>
    <row r="429" spans="1:35" ht="12.75" customHeight="1" x14ac:dyDescent="0.35">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c r="AD429" s="133"/>
      <c r="AE429" s="133"/>
      <c r="AF429" s="133"/>
      <c r="AG429" s="133"/>
      <c r="AH429" s="133"/>
      <c r="AI429" s="133"/>
    </row>
    <row r="430" spans="1:35" ht="12.75" customHeight="1" x14ac:dyDescent="0.35">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c r="AD430" s="133"/>
      <c r="AE430" s="133"/>
      <c r="AF430" s="133"/>
      <c r="AG430" s="133"/>
      <c r="AH430" s="133"/>
      <c r="AI430" s="133"/>
    </row>
    <row r="431" spans="1:35" ht="12.75" customHeight="1" x14ac:dyDescent="0.35">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c r="AD431" s="133"/>
      <c r="AE431" s="133"/>
      <c r="AF431" s="133"/>
      <c r="AG431" s="133"/>
      <c r="AH431" s="133"/>
      <c r="AI431" s="133"/>
    </row>
    <row r="432" spans="1:35" ht="12.75" customHeight="1" x14ac:dyDescent="0.35">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c r="AD432" s="133"/>
      <c r="AE432" s="133"/>
      <c r="AF432" s="133"/>
      <c r="AG432" s="133"/>
      <c r="AH432" s="133"/>
      <c r="AI432" s="133"/>
    </row>
    <row r="433" spans="1:35" ht="12.75" customHeight="1" x14ac:dyDescent="0.35">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c r="AD433" s="133"/>
      <c r="AE433" s="133"/>
      <c r="AF433" s="133"/>
      <c r="AG433" s="133"/>
      <c r="AH433" s="133"/>
      <c r="AI433" s="133"/>
    </row>
    <row r="434" spans="1:35" ht="12.75" customHeight="1" x14ac:dyDescent="0.35">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c r="AD434" s="133"/>
      <c r="AE434" s="133"/>
      <c r="AF434" s="133"/>
      <c r="AG434" s="133"/>
      <c r="AH434" s="133"/>
      <c r="AI434" s="133"/>
    </row>
    <row r="435" spans="1:35" ht="12.75" customHeight="1" x14ac:dyDescent="0.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c r="AD435" s="133"/>
      <c r="AE435" s="133"/>
      <c r="AF435" s="133"/>
      <c r="AG435" s="133"/>
      <c r="AH435" s="133"/>
      <c r="AI435" s="133"/>
    </row>
    <row r="436" spans="1:35" ht="12.75" customHeight="1" x14ac:dyDescent="0.35">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c r="AD436" s="133"/>
      <c r="AE436" s="133"/>
      <c r="AF436" s="133"/>
      <c r="AG436" s="133"/>
      <c r="AH436" s="133"/>
      <c r="AI436" s="133"/>
    </row>
    <row r="437" spans="1:35" ht="12.75" customHeight="1" x14ac:dyDescent="0.35">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c r="AD437" s="133"/>
      <c r="AE437" s="133"/>
      <c r="AF437" s="133"/>
      <c r="AG437" s="133"/>
      <c r="AH437" s="133"/>
      <c r="AI437" s="133"/>
    </row>
    <row r="438" spans="1:35" ht="12.75" customHeight="1" x14ac:dyDescent="0.35">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c r="AD438" s="133"/>
      <c r="AE438" s="133"/>
      <c r="AF438" s="133"/>
      <c r="AG438" s="133"/>
      <c r="AH438" s="133"/>
      <c r="AI438" s="133"/>
    </row>
    <row r="439" spans="1:35" ht="12.75" customHeight="1" x14ac:dyDescent="0.35">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c r="AD439" s="133"/>
      <c r="AE439" s="133"/>
      <c r="AF439" s="133"/>
      <c r="AG439" s="133"/>
      <c r="AH439" s="133"/>
      <c r="AI439" s="133"/>
    </row>
    <row r="440" spans="1:35" ht="12.75" customHeight="1" x14ac:dyDescent="0.35">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c r="AD440" s="133"/>
      <c r="AE440" s="133"/>
      <c r="AF440" s="133"/>
      <c r="AG440" s="133"/>
      <c r="AH440" s="133"/>
      <c r="AI440" s="133"/>
    </row>
    <row r="441" spans="1:35" ht="12.75" customHeight="1" x14ac:dyDescent="0.35">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c r="AD441" s="133"/>
      <c r="AE441" s="133"/>
      <c r="AF441" s="133"/>
      <c r="AG441" s="133"/>
      <c r="AH441" s="133"/>
      <c r="AI441" s="133"/>
    </row>
    <row r="442" spans="1:35" ht="12.75" customHeight="1" x14ac:dyDescent="0.35">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c r="AD442" s="133"/>
      <c r="AE442" s="133"/>
      <c r="AF442" s="133"/>
      <c r="AG442" s="133"/>
      <c r="AH442" s="133"/>
      <c r="AI442" s="133"/>
    </row>
    <row r="443" spans="1:35" ht="12.75" customHeight="1" x14ac:dyDescent="0.35">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c r="AD443" s="133"/>
      <c r="AE443" s="133"/>
      <c r="AF443" s="133"/>
      <c r="AG443" s="133"/>
      <c r="AH443" s="133"/>
      <c r="AI443" s="133"/>
    </row>
    <row r="444" spans="1:35" ht="12.75" customHeight="1" x14ac:dyDescent="0.3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c r="AD444" s="133"/>
      <c r="AE444" s="133"/>
      <c r="AF444" s="133"/>
      <c r="AG444" s="133"/>
      <c r="AH444" s="133"/>
      <c r="AI444" s="133"/>
    </row>
    <row r="445" spans="1:35" ht="12.75" customHeight="1" x14ac:dyDescent="0.3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c r="AD445" s="133"/>
      <c r="AE445" s="133"/>
      <c r="AF445" s="133"/>
      <c r="AG445" s="133"/>
      <c r="AH445" s="133"/>
      <c r="AI445" s="133"/>
    </row>
    <row r="446" spans="1:35" ht="12.75" customHeight="1" x14ac:dyDescent="0.35">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c r="AD446" s="133"/>
      <c r="AE446" s="133"/>
      <c r="AF446" s="133"/>
      <c r="AG446" s="133"/>
      <c r="AH446" s="133"/>
      <c r="AI446" s="133"/>
    </row>
    <row r="447" spans="1:35" ht="12.75" customHeight="1" x14ac:dyDescent="0.35">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c r="AD447" s="133"/>
      <c r="AE447" s="133"/>
      <c r="AF447" s="133"/>
      <c r="AG447" s="133"/>
      <c r="AH447" s="133"/>
      <c r="AI447" s="133"/>
    </row>
    <row r="448" spans="1:35" ht="12.75" customHeight="1" x14ac:dyDescent="0.35">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c r="AD448" s="133"/>
      <c r="AE448" s="133"/>
      <c r="AF448" s="133"/>
      <c r="AG448" s="133"/>
      <c r="AH448" s="133"/>
      <c r="AI448" s="133"/>
    </row>
    <row r="449" spans="1:35" ht="12.75" customHeight="1" x14ac:dyDescent="0.35">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c r="AD449" s="133"/>
      <c r="AE449" s="133"/>
      <c r="AF449" s="133"/>
      <c r="AG449" s="133"/>
      <c r="AH449" s="133"/>
      <c r="AI449" s="133"/>
    </row>
    <row r="450" spans="1:35" ht="12.75" customHeight="1" x14ac:dyDescent="0.35">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c r="AD450" s="133"/>
      <c r="AE450" s="133"/>
      <c r="AF450" s="133"/>
      <c r="AG450" s="133"/>
      <c r="AH450" s="133"/>
      <c r="AI450" s="133"/>
    </row>
    <row r="451" spans="1:35" ht="12.75" customHeight="1" x14ac:dyDescent="0.35">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c r="AD451" s="133"/>
      <c r="AE451" s="133"/>
      <c r="AF451" s="133"/>
      <c r="AG451" s="133"/>
      <c r="AH451" s="133"/>
      <c r="AI451" s="133"/>
    </row>
    <row r="452" spans="1:35" ht="12.75" customHeight="1" x14ac:dyDescent="0.35">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c r="AD452" s="133"/>
      <c r="AE452" s="133"/>
      <c r="AF452" s="133"/>
      <c r="AG452" s="133"/>
      <c r="AH452" s="133"/>
      <c r="AI452" s="133"/>
    </row>
    <row r="453" spans="1:35" ht="12.75" customHeight="1" x14ac:dyDescent="0.35">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c r="AD453" s="133"/>
      <c r="AE453" s="133"/>
      <c r="AF453" s="133"/>
      <c r="AG453" s="133"/>
      <c r="AH453" s="133"/>
      <c r="AI453" s="133"/>
    </row>
    <row r="454" spans="1:35" ht="12.75" customHeight="1" x14ac:dyDescent="0.35">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c r="AD454" s="133"/>
      <c r="AE454" s="133"/>
      <c r="AF454" s="133"/>
      <c r="AG454" s="133"/>
      <c r="AH454" s="133"/>
      <c r="AI454" s="133"/>
    </row>
    <row r="455" spans="1:35" ht="12.75" customHeight="1" x14ac:dyDescent="0.3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c r="AD455" s="133"/>
      <c r="AE455" s="133"/>
      <c r="AF455" s="133"/>
      <c r="AG455" s="133"/>
      <c r="AH455" s="133"/>
      <c r="AI455" s="133"/>
    </row>
    <row r="456" spans="1:35" ht="12.75" customHeight="1" x14ac:dyDescent="0.35">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c r="AD456" s="133"/>
      <c r="AE456" s="133"/>
      <c r="AF456" s="133"/>
      <c r="AG456" s="133"/>
      <c r="AH456" s="133"/>
      <c r="AI456" s="133"/>
    </row>
    <row r="457" spans="1:35" ht="12.75" customHeight="1" x14ac:dyDescent="0.35">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c r="AD457" s="133"/>
      <c r="AE457" s="133"/>
      <c r="AF457" s="133"/>
      <c r="AG457" s="133"/>
      <c r="AH457" s="133"/>
      <c r="AI457" s="133"/>
    </row>
    <row r="458" spans="1:35" ht="12.75" customHeight="1" x14ac:dyDescent="0.35">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c r="AD458" s="133"/>
      <c r="AE458" s="133"/>
      <c r="AF458" s="133"/>
      <c r="AG458" s="133"/>
      <c r="AH458" s="133"/>
      <c r="AI458" s="133"/>
    </row>
    <row r="459" spans="1:35" ht="12.75" customHeight="1" x14ac:dyDescent="0.35">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c r="AD459" s="133"/>
      <c r="AE459" s="133"/>
      <c r="AF459" s="133"/>
      <c r="AG459" s="133"/>
      <c r="AH459" s="133"/>
      <c r="AI459" s="133"/>
    </row>
    <row r="460" spans="1:35" ht="12.75" customHeight="1" x14ac:dyDescent="0.35">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c r="AD460" s="133"/>
      <c r="AE460" s="133"/>
      <c r="AF460" s="133"/>
      <c r="AG460" s="133"/>
      <c r="AH460" s="133"/>
      <c r="AI460" s="133"/>
    </row>
    <row r="461" spans="1:35" ht="12.75" customHeight="1" x14ac:dyDescent="0.3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c r="AD461" s="133"/>
      <c r="AE461" s="133"/>
      <c r="AF461" s="133"/>
      <c r="AG461" s="133"/>
      <c r="AH461" s="133"/>
      <c r="AI461" s="133"/>
    </row>
    <row r="462" spans="1:35" ht="12.75" customHeight="1" x14ac:dyDescent="0.35">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c r="AD462" s="133"/>
      <c r="AE462" s="133"/>
      <c r="AF462" s="133"/>
      <c r="AG462" s="133"/>
      <c r="AH462" s="133"/>
      <c r="AI462" s="133"/>
    </row>
    <row r="463" spans="1:35" ht="12.75" customHeight="1" x14ac:dyDescent="0.35">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c r="AD463" s="133"/>
      <c r="AE463" s="133"/>
      <c r="AF463" s="133"/>
      <c r="AG463" s="133"/>
      <c r="AH463" s="133"/>
      <c r="AI463" s="133"/>
    </row>
    <row r="464" spans="1:35" ht="12.75" customHeight="1" x14ac:dyDescent="0.35">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c r="AD464" s="133"/>
      <c r="AE464" s="133"/>
      <c r="AF464" s="133"/>
      <c r="AG464" s="133"/>
      <c r="AH464" s="133"/>
      <c r="AI464" s="133"/>
    </row>
    <row r="465" spans="1:35" ht="12.75" customHeight="1" x14ac:dyDescent="0.3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c r="AD465" s="133"/>
      <c r="AE465" s="133"/>
      <c r="AF465" s="133"/>
      <c r="AG465" s="133"/>
      <c r="AH465" s="133"/>
      <c r="AI465" s="133"/>
    </row>
    <row r="466" spans="1:35" ht="12.75" customHeight="1" x14ac:dyDescent="0.35">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c r="AD466" s="133"/>
      <c r="AE466" s="133"/>
      <c r="AF466" s="133"/>
      <c r="AG466" s="133"/>
      <c r="AH466" s="133"/>
      <c r="AI466" s="133"/>
    </row>
    <row r="467" spans="1:35" ht="12.75" customHeight="1" x14ac:dyDescent="0.35">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c r="AD467" s="133"/>
      <c r="AE467" s="133"/>
      <c r="AF467" s="133"/>
      <c r="AG467" s="133"/>
      <c r="AH467" s="133"/>
      <c r="AI467" s="133"/>
    </row>
    <row r="468" spans="1:35" ht="12.75" customHeight="1" x14ac:dyDescent="0.35">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c r="AD468" s="133"/>
      <c r="AE468" s="133"/>
      <c r="AF468" s="133"/>
      <c r="AG468" s="133"/>
      <c r="AH468" s="133"/>
      <c r="AI468" s="133"/>
    </row>
    <row r="469" spans="1:35" ht="12.75" customHeight="1" x14ac:dyDescent="0.35">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c r="AD469" s="133"/>
      <c r="AE469" s="133"/>
      <c r="AF469" s="133"/>
      <c r="AG469" s="133"/>
      <c r="AH469" s="133"/>
      <c r="AI469" s="133"/>
    </row>
    <row r="470" spans="1:35" ht="12.75" customHeight="1" x14ac:dyDescent="0.35">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c r="AD470" s="133"/>
      <c r="AE470" s="133"/>
      <c r="AF470" s="133"/>
      <c r="AG470" s="133"/>
      <c r="AH470" s="133"/>
      <c r="AI470" s="133"/>
    </row>
    <row r="471" spans="1:35" ht="12.75" customHeight="1" x14ac:dyDescent="0.35">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c r="AD471" s="133"/>
      <c r="AE471" s="133"/>
      <c r="AF471" s="133"/>
      <c r="AG471" s="133"/>
      <c r="AH471" s="133"/>
      <c r="AI471" s="133"/>
    </row>
    <row r="472" spans="1:35" ht="12.75" customHeight="1" x14ac:dyDescent="0.35">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c r="AD472" s="133"/>
      <c r="AE472" s="133"/>
      <c r="AF472" s="133"/>
      <c r="AG472" s="133"/>
      <c r="AH472" s="133"/>
      <c r="AI472" s="133"/>
    </row>
    <row r="473" spans="1:35" ht="12.75" customHeight="1" x14ac:dyDescent="0.35">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c r="AD473" s="133"/>
      <c r="AE473" s="133"/>
      <c r="AF473" s="133"/>
      <c r="AG473" s="133"/>
      <c r="AH473" s="133"/>
      <c r="AI473" s="133"/>
    </row>
    <row r="474" spans="1:35" ht="12.75" customHeight="1" x14ac:dyDescent="0.35">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c r="AD474" s="133"/>
      <c r="AE474" s="133"/>
      <c r="AF474" s="133"/>
      <c r="AG474" s="133"/>
      <c r="AH474" s="133"/>
      <c r="AI474" s="133"/>
    </row>
    <row r="475" spans="1:35" ht="12.75" customHeight="1" x14ac:dyDescent="0.3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c r="AD475" s="133"/>
      <c r="AE475" s="133"/>
      <c r="AF475" s="133"/>
      <c r="AG475" s="133"/>
      <c r="AH475" s="133"/>
      <c r="AI475" s="133"/>
    </row>
    <row r="476" spans="1:35" ht="12.75" customHeight="1" x14ac:dyDescent="0.35">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c r="AD476" s="133"/>
      <c r="AE476" s="133"/>
      <c r="AF476" s="133"/>
      <c r="AG476" s="133"/>
      <c r="AH476" s="133"/>
      <c r="AI476" s="133"/>
    </row>
    <row r="477" spans="1:35" ht="12.75" customHeight="1" x14ac:dyDescent="0.35">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c r="AD477" s="133"/>
      <c r="AE477" s="133"/>
      <c r="AF477" s="133"/>
      <c r="AG477" s="133"/>
      <c r="AH477" s="133"/>
      <c r="AI477" s="133"/>
    </row>
    <row r="478" spans="1:35" ht="12.75" customHeight="1" x14ac:dyDescent="0.35">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c r="AD478" s="133"/>
      <c r="AE478" s="133"/>
      <c r="AF478" s="133"/>
      <c r="AG478" s="133"/>
      <c r="AH478" s="133"/>
      <c r="AI478" s="133"/>
    </row>
    <row r="479" spans="1:35" ht="12.75" customHeight="1" x14ac:dyDescent="0.35">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c r="AD479" s="133"/>
      <c r="AE479" s="133"/>
      <c r="AF479" s="133"/>
      <c r="AG479" s="133"/>
      <c r="AH479" s="133"/>
      <c r="AI479" s="133"/>
    </row>
    <row r="480" spans="1:35" ht="12.75" customHeight="1" x14ac:dyDescent="0.35">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c r="AD480" s="133"/>
      <c r="AE480" s="133"/>
      <c r="AF480" s="133"/>
      <c r="AG480" s="133"/>
      <c r="AH480" s="133"/>
      <c r="AI480" s="133"/>
    </row>
    <row r="481" spans="1:35" ht="12.75" customHeight="1" x14ac:dyDescent="0.35">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c r="AD481" s="133"/>
      <c r="AE481" s="133"/>
      <c r="AF481" s="133"/>
      <c r="AG481" s="133"/>
      <c r="AH481" s="133"/>
      <c r="AI481" s="133"/>
    </row>
    <row r="482" spans="1:35" ht="12.75" customHeight="1" x14ac:dyDescent="0.35">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c r="AD482" s="133"/>
      <c r="AE482" s="133"/>
      <c r="AF482" s="133"/>
      <c r="AG482" s="133"/>
      <c r="AH482" s="133"/>
      <c r="AI482" s="133"/>
    </row>
    <row r="483" spans="1:35" ht="12.75" customHeight="1" x14ac:dyDescent="0.35">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c r="AD483" s="133"/>
      <c r="AE483" s="133"/>
      <c r="AF483" s="133"/>
      <c r="AG483" s="133"/>
      <c r="AH483" s="133"/>
      <c r="AI483" s="133"/>
    </row>
    <row r="484" spans="1:35" ht="12.75" customHeight="1" x14ac:dyDescent="0.35">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c r="AD484" s="133"/>
      <c r="AE484" s="133"/>
      <c r="AF484" s="133"/>
      <c r="AG484" s="133"/>
      <c r="AH484" s="133"/>
      <c r="AI484" s="133"/>
    </row>
    <row r="485" spans="1:35" ht="12.75" customHeight="1" x14ac:dyDescent="0.3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c r="AD485" s="133"/>
      <c r="AE485" s="133"/>
      <c r="AF485" s="133"/>
      <c r="AG485" s="133"/>
      <c r="AH485" s="133"/>
      <c r="AI485" s="133"/>
    </row>
    <row r="486" spans="1:35" ht="12.75" customHeight="1" x14ac:dyDescent="0.35">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row>
    <row r="487" spans="1:35" ht="12.75" customHeight="1" x14ac:dyDescent="0.35">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c r="AD487" s="133"/>
      <c r="AE487" s="133"/>
      <c r="AF487" s="133"/>
      <c r="AG487" s="133"/>
      <c r="AH487" s="133"/>
      <c r="AI487" s="133"/>
    </row>
    <row r="488" spans="1:35" ht="12.75" customHeight="1" x14ac:dyDescent="0.35">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c r="AD488" s="133"/>
      <c r="AE488" s="133"/>
      <c r="AF488" s="133"/>
      <c r="AG488" s="133"/>
      <c r="AH488" s="133"/>
      <c r="AI488" s="133"/>
    </row>
    <row r="489" spans="1:35" ht="12.75" customHeight="1" x14ac:dyDescent="0.35">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c r="AD489" s="133"/>
      <c r="AE489" s="133"/>
      <c r="AF489" s="133"/>
      <c r="AG489" s="133"/>
      <c r="AH489" s="133"/>
      <c r="AI489" s="133"/>
    </row>
    <row r="490" spans="1:35" ht="12.75" customHeight="1" x14ac:dyDescent="0.35">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c r="AD490" s="133"/>
      <c r="AE490" s="133"/>
      <c r="AF490" s="133"/>
      <c r="AG490" s="133"/>
      <c r="AH490" s="133"/>
      <c r="AI490" s="133"/>
    </row>
    <row r="491" spans="1:35" ht="12.75" customHeight="1" x14ac:dyDescent="0.3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c r="AD491" s="133"/>
      <c r="AE491" s="133"/>
      <c r="AF491" s="133"/>
      <c r="AG491" s="133"/>
      <c r="AH491" s="133"/>
      <c r="AI491" s="133"/>
    </row>
    <row r="492" spans="1:35" ht="12.75" customHeight="1" x14ac:dyDescent="0.35">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c r="AD492" s="133"/>
      <c r="AE492" s="133"/>
      <c r="AF492" s="133"/>
      <c r="AG492" s="133"/>
      <c r="AH492" s="133"/>
      <c r="AI492" s="133"/>
    </row>
    <row r="493" spans="1:35" ht="12.75" customHeight="1" x14ac:dyDescent="0.35">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c r="AD493" s="133"/>
      <c r="AE493" s="133"/>
      <c r="AF493" s="133"/>
      <c r="AG493" s="133"/>
      <c r="AH493" s="133"/>
      <c r="AI493" s="133"/>
    </row>
    <row r="494" spans="1:35" ht="12.75" customHeight="1" x14ac:dyDescent="0.35">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c r="AD494" s="133"/>
      <c r="AE494" s="133"/>
      <c r="AF494" s="133"/>
      <c r="AG494" s="133"/>
      <c r="AH494" s="133"/>
      <c r="AI494" s="133"/>
    </row>
    <row r="495" spans="1:35" ht="12.75" customHeight="1" x14ac:dyDescent="0.3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c r="AD495" s="133"/>
      <c r="AE495" s="133"/>
      <c r="AF495" s="133"/>
      <c r="AG495" s="133"/>
      <c r="AH495" s="133"/>
      <c r="AI495" s="133"/>
    </row>
    <row r="496" spans="1:35" ht="12.75" customHeight="1" x14ac:dyDescent="0.35">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c r="AD496" s="133"/>
      <c r="AE496" s="133"/>
      <c r="AF496" s="133"/>
      <c r="AG496" s="133"/>
      <c r="AH496" s="133"/>
      <c r="AI496" s="133"/>
    </row>
    <row r="497" spans="1:35" ht="12.75" customHeight="1" x14ac:dyDescent="0.35">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c r="AD497" s="133"/>
      <c r="AE497" s="133"/>
      <c r="AF497" s="133"/>
      <c r="AG497" s="133"/>
      <c r="AH497" s="133"/>
      <c r="AI497" s="133"/>
    </row>
    <row r="498" spans="1:35" ht="12.75" customHeight="1" x14ac:dyDescent="0.35">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c r="AD498" s="133"/>
      <c r="AE498" s="133"/>
      <c r="AF498" s="133"/>
      <c r="AG498" s="133"/>
      <c r="AH498" s="133"/>
      <c r="AI498" s="133"/>
    </row>
    <row r="499" spans="1:35" ht="12.75" customHeight="1" x14ac:dyDescent="0.35">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c r="AD499" s="133"/>
      <c r="AE499" s="133"/>
      <c r="AF499" s="133"/>
      <c r="AG499" s="133"/>
      <c r="AH499" s="133"/>
      <c r="AI499" s="133"/>
    </row>
    <row r="500" spans="1:35" ht="12.75" customHeight="1" x14ac:dyDescent="0.35">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c r="AD500" s="133"/>
      <c r="AE500" s="133"/>
      <c r="AF500" s="133"/>
      <c r="AG500" s="133"/>
      <c r="AH500" s="133"/>
      <c r="AI500" s="133"/>
    </row>
    <row r="501" spans="1:35" ht="12.75" customHeight="1" x14ac:dyDescent="0.35">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c r="AD501" s="133"/>
      <c r="AE501" s="133"/>
      <c r="AF501" s="133"/>
      <c r="AG501" s="133"/>
      <c r="AH501" s="133"/>
      <c r="AI501" s="133"/>
    </row>
    <row r="502" spans="1:35" ht="12.75" customHeight="1" x14ac:dyDescent="0.35">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c r="AD502" s="133"/>
      <c r="AE502" s="133"/>
      <c r="AF502" s="133"/>
      <c r="AG502" s="133"/>
      <c r="AH502" s="133"/>
      <c r="AI502" s="133"/>
    </row>
    <row r="503" spans="1:35" ht="12.75" customHeight="1" x14ac:dyDescent="0.35">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c r="AD503" s="133"/>
      <c r="AE503" s="133"/>
      <c r="AF503" s="133"/>
      <c r="AG503" s="133"/>
      <c r="AH503" s="133"/>
      <c r="AI503" s="133"/>
    </row>
    <row r="504" spans="1:35" ht="12.75" customHeight="1" x14ac:dyDescent="0.35">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c r="AD504" s="133"/>
      <c r="AE504" s="133"/>
      <c r="AF504" s="133"/>
      <c r="AG504" s="133"/>
      <c r="AH504" s="133"/>
      <c r="AI504" s="133"/>
    </row>
    <row r="505" spans="1:35" ht="12.75" customHeight="1" x14ac:dyDescent="0.3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c r="AD505" s="133"/>
      <c r="AE505" s="133"/>
      <c r="AF505" s="133"/>
      <c r="AG505" s="133"/>
      <c r="AH505" s="133"/>
      <c r="AI505" s="133"/>
    </row>
    <row r="506" spans="1:35" ht="12.75" customHeight="1" x14ac:dyDescent="0.35">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c r="AD506" s="133"/>
      <c r="AE506" s="133"/>
      <c r="AF506" s="133"/>
      <c r="AG506" s="133"/>
      <c r="AH506" s="133"/>
      <c r="AI506" s="133"/>
    </row>
    <row r="507" spans="1:35" ht="12.75" customHeight="1" x14ac:dyDescent="0.35">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c r="AD507" s="133"/>
      <c r="AE507" s="133"/>
      <c r="AF507" s="133"/>
      <c r="AG507" s="133"/>
      <c r="AH507" s="133"/>
      <c r="AI507" s="133"/>
    </row>
    <row r="508" spans="1:35" ht="12.75" customHeight="1" x14ac:dyDescent="0.35">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c r="AD508" s="133"/>
      <c r="AE508" s="133"/>
      <c r="AF508" s="133"/>
      <c r="AG508" s="133"/>
      <c r="AH508" s="133"/>
      <c r="AI508" s="133"/>
    </row>
    <row r="509" spans="1:35" ht="12.75" customHeight="1" x14ac:dyDescent="0.35">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c r="AD509" s="133"/>
      <c r="AE509" s="133"/>
      <c r="AF509" s="133"/>
      <c r="AG509" s="133"/>
      <c r="AH509" s="133"/>
      <c r="AI509" s="133"/>
    </row>
    <row r="510" spans="1:35" ht="12.75" customHeight="1" x14ac:dyDescent="0.35">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c r="AD510" s="133"/>
      <c r="AE510" s="133"/>
      <c r="AF510" s="133"/>
      <c r="AG510" s="133"/>
      <c r="AH510" s="133"/>
      <c r="AI510" s="133"/>
    </row>
    <row r="511" spans="1:35" ht="12.75" customHeight="1" x14ac:dyDescent="0.35">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c r="AD511" s="133"/>
      <c r="AE511" s="133"/>
      <c r="AF511" s="133"/>
      <c r="AG511" s="133"/>
      <c r="AH511" s="133"/>
      <c r="AI511" s="133"/>
    </row>
    <row r="512" spans="1:35" ht="12.75" customHeight="1" x14ac:dyDescent="0.35">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c r="AD512" s="133"/>
      <c r="AE512" s="133"/>
      <c r="AF512" s="133"/>
      <c r="AG512" s="133"/>
      <c r="AH512" s="133"/>
      <c r="AI512" s="133"/>
    </row>
    <row r="513" spans="1:35" ht="12.75" customHeight="1" x14ac:dyDescent="0.35">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c r="AD513" s="133"/>
      <c r="AE513" s="133"/>
      <c r="AF513" s="133"/>
      <c r="AG513" s="133"/>
      <c r="AH513" s="133"/>
      <c r="AI513" s="133"/>
    </row>
    <row r="514" spans="1:35" ht="12.75" customHeight="1" x14ac:dyDescent="0.35">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c r="AD514" s="133"/>
      <c r="AE514" s="133"/>
      <c r="AF514" s="133"/>
      <c r="AG514" s="133"/>
      <c r="AH514" s="133"/>
      <c r="AI514" s="133"/>
    </row>
    <row r="515" spans="1:35" ht="12.75" customHeight="1" x14ac:dyDescent="0.3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c r="AD515" s="133"/>
      <c r="AE515" s="133"/>
      <c r="AF515" s="133"/>
      <c r="AG515" s="133"/>
      <c r="AH515" s="133"/>
      <c r="AI515" s="133"/>
    </row>
    <row r="516" spans="1:35" ht="12.75" customHeight="1" x14ac:dyDescent="0.35">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c r="AD516" s="133"/>
      <c r="AE516" s="133"/>
      <c r="AF516" s="133"/>
      <c r="AG516" s="133"/>
      <c r="AH516" s="133"/>
      <c r="AI516" s="133"/>
    </row>
    <row r="517" spans="1:35" ht="12.75" customHeight="1" x14ac:dyDescent="0.35">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c r="AD517" s="133"/>
      <c r="AE517" s="133"/>
      <c r="AF517" s="133"/>
      <c r="AG517" s="133"/>
      <c r="AH517" s="133"/>
      <c r="AI517" s="133"/>
    </row>
    <row r="518" spans="1:35" ht="12.75" customHeight="1" x14ac:dyDescent="0.35">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c r="AD518" s="133"/>
      <c r="AE518" s="133"/>
      <c r="AF518" s="133"/>
      <c r="AG518" s="133"/>
      <c r="AH518" s="133"/>
      <c r="AI518" s="133"/>
    </row>
    <row r="519" spans="1:35" ht="12.75" customHeight="1" x14ac:dyDescent="0.35">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c r="AD519" s="133"/>
      <c r="AE519" s="133"/>
      <c r="AF519" s="133"/>
      <c r="AG519" s="133"/>
      <c r="AH519" s="133"/>
      <c r="AI519" s="133"/>
    </row>
    <row r="520" spans="1:35" ht="12.75" customHeight="1" x14ac:dyDescent="0.35">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c r="AD520" s="133"/>
      <c r="AE520" s="133"/>
      <c r="AF520" s="133"/>
      <c r="AG520" s="133"/>
      <c r="AH520" s="133"/>
      <c r="AI520" s="133"/>
    </row>
    <row r="521" spans="1:35" ht="12.75" customHeight="1" x14ac:dyDescent="0.35">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c r="AD521" s="133"/>
      <c r="AE521" s="133"/>
      <c r="AF521" s="133"/>
      <c r="AG521" s="133"/>
      <c r="AH521" s="133"/>
      <c r="AI521" s="133"/>
    </row>
    <row r="522" spans="1:35" ht="12.75" customHeight="1" x14ac:dyDescent="0.3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c r="AD522" s="133"/>
      <c r="AE522" s="133"/>
      <c r="AF522" s="133"/>
      <c r="AG522" s="133"/>
      <c r="AH522" s="133"/>
      <c r="AI522" s="133"/>
    </row>
    <row r="523" spans="1:35" ht="12.75" customHeight="1" x14ac:dyDescent="0.35">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c r="AD523" s="133"/>
      <c r="AE523" s="133"/>
      <c r="AF523" s="133"/>
      <c r="AG523" s="133"/>
      <c r="AH523" s="133"/>
      <c r="AI523" s="133"/>
    </row>
    <row r="524" spans="1:35" ht="12.75" customHeight="1" x14ac:dyDescent="0.35">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c r="AD524" s="133"/>
      <c r="AE524" s="133"/>
      <c r="AF524" s="133"/>
      <c r="AG524" s="133"/>
      <c r="AH524" s="133"/>
      <c r="AI524" s="133"/>
    </row>
    <row r="525" spans="1:35" ht="12.75" customHeight="1" x14ac:dyDescent="0.3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c r="AD525" s="133"/>
      <c r="AE525" s="133"/>
      <c r="AF525" s="133"/>
      <c r="AG525" s="133"/>
      <c r="AH525" s="133"/>
      <c r="AI525" s="133"/>
    </row>
    <row r="526" spans="1:35" ht="12.75" customHeight="1" x14ac:dyDescent="0.35">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c r="AD526" s="133"/>
      <c r="AE526" s="133"/>
      <c r="AF526" s="133"/>
      <c r="AG526" s="133"/>
      <c r="AH526" s="133"/>
      <c r="AI526" s="133"/>
    </row>
    <row r="527" spans="1:35" ht="12.75" customHeight="1" x14ac:dyDescent="0.35">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c r="AD527" s="133"/>
      <c r="AE527" s="133"/>
      <c r="AF527" s="133"/>
      <c r="AG527" s="133"/>
      <c r="AH527" s="133"/>
      <c r="AI527" s="133"/>
    </row>
    <row r="528" spans="1:35" ht="12.75" customHeight="1" x14ac:dyDescent="0.35">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c r="AD528" s="133"/>
      <c r="AE528" s="133"/>
      <c r="AF528" s="133"/>
      <c r="AG528" s="133"/>
      <c r="AH528" s="133"/>
      <c r="AI528" s="133"/>
    </row>
    <row r="529" spans="1:35" ht="12.75" customHeight="1" x14ac:dyDescent="0.35">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c r="AD529" s="133"/>
      <c r="AE529" s="133"/>
      <c r="AF529" s="133"/>
      <c r="AG529" s="133"/>
      <c r="AH529" s="133"/>
      <c r="AI529" s="133"/>
    </row>
    <row r="530" spans="1:35" ht="12.75" customHeight="1" x14ac:dyDescent="0.35">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c r="AD530" s="133"/>
      <c r="AE530" s="133"/>
      <c r="AF530" s="133"/>
      <c r="AG530" s="133"/>
      <c r="AH530" s="133"/>
      <c r="AI530" s="133"/>
    </row>
    <row r="531" spans="1:35" ht="12.75" customHeight="1" x14ac:dyDescent="0.35">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c r="AD531" s="133"/>
      <c r="AE531" s="133"/>
      <c r="AF531" s="133"/>
      <c r="AG531" s="133"/>
      <c r="AH531" s="133"/>
      <c r="AI531" s="133"/>
    </row>
    <row r="532" spans="1:35" ht="12.75" customHeight="1" x14ac:dyDescent="0.35">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c r="AD532" s="133"/>
      <c r="AE532" s="133"/>
      <c r="AF532" s="133"/>
      <c r="AG532" s="133"/>
      <c r="AH532" s="133"/>
      <c r="AI532" s="133"/>
    </row>
    <row r="533" spans="1:35" ht="12.75" customHeight="1" x14ac:dyDescent="0.35">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c r="AD533" s="133"/>
      <c r="AE533" s="133"/>
      <c r="AF533" s="133"/>
      <c r="AG533" s="133"/>
      <c r="AH533" s="133"/>
      <c r="AI533" s="133"/>
    </row>
    <row r="534" spans="1:35" ht="12.75" customHeight="1" x14ac:dyDescent="0.35">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c r="AD534" s="133"/>
      <c r="AE534" s="133"/>
      <c r="AF534" s="133"/>
      <c r="AG534" s="133"/>
      <c r="AH534" s="133"/>
      <c r="AI534" s="133"/>
    </row>
    <row r="535" spans="1:35" ht="12.75" customHeight="1" x14ac:dyDescent="0.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c r="AD535" s="133"/>
      <c r="AE535" s="133"/>
      <c r="AF535" s="133"/>
      <c r="AG535" s="133"/>
      <c r="AH535" s="133"/>
      <c r="AI535" s="133"/>
    </row>
    <row r="536" spans="1:35" ht="12.75" customHeight="1" x14ac:dyDescent="0.35">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c r="AD536" s="133"/>
      <c r="AE536" s="133"/>
      <c r="AF536" s="133"/>
      <c r="AG536" s="133"/>
      <c r="AH536" s="133"/>
      <c r="AI536" s="133"/>
    </row>
    <row r="537" spans="1:35" ht="12.75" customHeight="1" x14ac:dyDescent="0.35">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c r="AD537" s="133"/>
      <c r="AE537" s="133"/>
      <c r="AF537" s="133"/>
      <c r="AG537" s="133"/>
      <c r="AH537" s="133"/>
      <c r="AI537" s="133"/>
    </row>
    <row r="538" spans="1:35" ht="12.75" customHeight="1" x14ac:dyDescent="0.35">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c r="AD538" s="133"/>
      <c r="AE538" s="133"/>
      <c r="AF538" s="133"/>
      <c r="AG538" s="133"/>
      <c r="AH538" s="133"/>
      <c r="AI538" s="133"/>
    </row>
    <row r="539" spans="1:35" ht="12.75" customHeight="1" x14ac:dyDescent="0.35">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c r="AD539" s="133"/>
      <c r="AE539" s="133"/>
      <c r="AF539" s="133"/>
      <c r="AG539" s="133"/>
      <c r="AH539" s="133"/>
      <c r="AI539" s="133"/>
    </row>
    <row r="540" spans="1:35" ht="12.75" customHeight="1" x14ac:dyDescent="0.35">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c r="AD540" s="133"/>
      <c r="AE540" s="133"/>
      <c r="AF540" s="133"/>
      <c r="AG540" s="133"/>
      <c r="AH540" s="133"/>
      <c r="AI540" s="133"/>
    </row>
    <row r="541" spans="1:35" ht="12.75" customHeight="1" x14ac:dyDescent="0.35">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c r="AD541" s="133"/>
      <c r="AE541" s="133"/>
      <c r="AF541" s="133"/>
      <c r="AG541" s="133"/>
      <c r="AH541" s="133"/>
      <c r="AI541" s="133"/>
    </row>
    <row r="542" spans="1:35" ht="12.75" customHeight="1" x14ac:dyDescent="0.35">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c r="AD542" s="133"/>
      <c r="AE542" s="133"/>
      <c r="AF542" s="133"/>
      <c r="AG542" s="133"/>
      <c r="AH542" s="133"/>
      <c r="AI542" s="133"/>
    </row>
    <row r="543" spans="1:35" ht="12.75" customHeight="1" x14ac:dyDescent="0.35">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c r="AD543" s="133"/>
      <c r="AE543" s="133"/>
      <c r="AF543" s="133"/>
      <c r="AG543" s="133"/>
      <c r="AH543" s="133"/>
      <c r="AI543" s="133"/>
    </row>
    <row r="544" spans="1:35" ht="12.75" customHeight="1" x14ac:dyDescent="0.35">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c r="AD544" s="133"/>
      <c r="AE544" s="133"/>
      <c r="AF544" s="133"/>
      <c r="AG544" s="133"/>
      <c r="AH544" s="133"/>
      <c r="AI544" s="133"/>
    </row>
    <row r="545" spans="1:35" ht="12.75" customHeight="1" x14ac:dyDescent="0.3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c r="AD545" s="133"/>
      <c r="AE545" s="133"/>
      <c r="AF545" s="133"/>
      <c r="AG545" s="133"/>
      <c r="AH545" s="133"/>
      <c r="AI545" s="133"/>
    </row>
    <row r="546" spans="1:35" ht="12.75" customHeight="1" x14ac:dyDescent="0.35">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c r="AD546" s="133"/>
      <c r="AE546" s="133"/>
      <c r="AF546" s="133"/>
      <c r="AG546" s="133"/>
      <c r="AH546" s="133"/>
      <c r="AI546" s="133"/>
    </row>
    <row r="547" spans="1:35" ht="12.75" customHeight="1" x14ac:dyDescent="0.35">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c r="AD547" s="133"/>
      <c r="AE547" s="133"/>
      <c r="AF547" s="133"/>
      <c r="AG547" s="133"/>
      <c r="AH547" s="133"/>
      <c r="AI547" s="133"/>
    </row>
    <row r="548" spans="1:35" ht="12.75" customHeight="1" x14ac:dyDescent="0.35">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c r="AD548" s="133"/>
      <c r="AE548" s="133"/>
      <c r="AF548" s="133"/>
      <c r="AG548" s="133"/>
      <c r="AH548" s="133"/>
      <c r="AI548" s="133"/>
    </row>
    <row r="549" spans="1:35" ht="12.75" customHeight="1" x14ac:dyDescent="0.35">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c r="AD549" s="133"/>
      <c r="AE549" s="133"/>
      <c r="AF549" s="133"/>
      <c r="AG549" s="133"/>
      <c r="AH549" s="133"/>
      <c r="AI549" s="133"/>
    </row>
    <row r="550" spans="1:35" ht="12.75" customHeight="1" x14ac:dyDescent="0.35">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c r="AD550" s="133"/>
      <c r="AE550" s="133"/>
      <c r="AF550" s="133"/>
      <c r="AG550" s="133"/>
      <c r="AH550" s="133"/>
      <c r="AI550" s="133"/>
    </row>
    <row r="551" spans="1:35" ht="12.75" customHeight="1" x14ac:dyDescent="0.35">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c r="AD551" s="133"/>
      <c r="AE551" s="133"/>
      <c r="AF551" s="133"/>
      <c r="AG551" s="133"/>
      <c r="AH551" s="133"/>
      <c r="AI551" s="133"/>
    </row>
    <row r="552" spans="1:35" ht="12.75" customHeight="1" x14ac:dyDescent="0.35">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c r="AD552" s="133"/>
      <c r="AE552" s="133"/>
      <c r="AF552" s="133"/>
      <c r="AG552" s="133"/>
      <c r="AH552" s="133"/>
      <c r="AI552" s="133"/>
    </row>
    <row r="553" spans="1:35" ht="12.75" customHeight="1" x14ac:dyDescent="0.35">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c r="AD553" s="133"/>
      <c r="AE553" s="133"/>
      <c r="AF553" s="133"/>
      <c r="AG553" s="133"/>
      <c r="AH553" s="133"/>
      <c r="AI553" s="133"/>
    </row>
    <row r="554" spans="1:35" ht="12.75" customHeight="1" x14ac:dyDescent="0.35">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c r="AD554" s="133"/>
      <c r="AE554" s="133"/>
      <c r="AF554" s="133"/>
      <c r="AG554" s="133"/>
      <c r="AH554" s="133"/>
      <c r="AI554" s="133"/>
    </row>
    <row r="555" spans="1:35" ht="12.75" customHeight="1" x14ac:dyDescent="0.3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c r="AD555" s="133"/>
      <c r="AE555" s="133"/>
      <c r="AF555" s="133"/>
      <c r="AG555" s="133"/>
      <c r="AH555" s="133"/>
      <c r="AI555" s="133"/>
    </row>
    <row r="556" spans="1:35" ht="12.75" customHeight="1" x14ac:dyDescent="0.35">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c r="AD556" s="133"/>
      <c r="AE556" s="133"/>
      <c r="AF556" s="133"/>
      <c r="AG556" s="133"/>
      <c r="AH556" s="133"/>
      <c r="AI556" s="133"/>
    </row>
    <row r="557" spans="1:35" ht="12.75" customHeight="1" x14ac:dyDescent="0.35">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c r="AD557" s="133"/>
      <c r="AE557" s="133"/>
      <c r="AF557" s="133"/>
      <c r="AG557" s="133"/>
      <c r="AH557" s="133"/>
      <c r="AI557" s="133"/>
    </row>
    <row r="558" spans="1:35" ht="12.75" customHeight="1" x14ac:dyDescent="0.35">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c r="AD558" s="133"/>
      <c r="AE558" s="133"/>
      <c r="AF558" s="133"/>
      <c r="AG558" s="133"/>
      <c r="AH558" s="133"/>
      <c r="AI558" s="133"/>
    </row>
    <row r="559" spans="1:35" ht="12.75" customHeight="1" x14ac:dyDescent="0.35">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c r="AD559" s="133"/>
      <c r="AE559" s="133"/>
      <c r="AF559" s="133"/>
      <c r="AG559" s="133"/>
      <c r="AH559" s="133"/>
      <c r="AI559" s="133"/>
    </row>
    <row r="560" spans="1:35" ht="12.75" customHeight="1" x14ac:dyDescent="0.35">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c r="AD560" s="133"/>
      <c r="AE560" s="133"/>
      <c r="AF560" s="133"/>
      <c r="AG560" s="133"/>
      <c r="AH560" s="133"/>
      <c r="AI560" s="133"/>
    </row>
    <row r="561" spans="1:35" ht="12.75" customHeight="1" x14ac:dyDescent="0.35">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c r="AD561" s="133"/>
      <c r="AE561" s="133"/>
      <c r="AF561" s="133"/>
      <c r="AG561" s="133"/>
      <c r="AH561" s="133"/>
      <c r="AI561" s="133"/>
    </row>
    <row r="562" spans="1:35" ht="12.75" customHeight="1" x14ac:dyDescent="0.35">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c r="AD562" s="133"/>
      <c r="AE562" s="133"/>
      <c r="AF562" s="133"/>
      <c r="AG562" s="133"/>
      <c r="AH562" s="133"/>
      <c r="AI562" s="133"/>
    </row>
    <row r="563" spans="1:35" ht="12.75" customHeight="1" x14ac:dyDescent="0.35">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c r="AD563" s="133"/>
      <c r="AE563" s="133"/>
      <c r="AF563" s="133"/>
      <c r="AG563" s="133"/>
      <c r="AH563" s="133"/>
      <c r="AI563" s="133"/>
    </row>
    <row r="564" spans="1:35" ht="12.75" customHeight="1" x14ac:dyDescent="0.35">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c r="AD564" s="133"/>
      <c r="AE564" s="133"/>
      <c r="AF564" s="133"/>
      <c r="AG564" s="133"/>
      <c r="AH564" s="133"/>
      <c r="AI564" s="133"/>
    </row>
    <row r="565" spans="1:35" ht="12.75" customHeight="1" x14ac:dyDescent="0.3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c r="AD565" s="133"/>
      <c r="AE565" s="133"/>
      <c r="AF565" s="133"/>
      <c r="AG565" s="133"/>
      <c r="AH565" s="133"/>
      <c r="AI565" s="133"/>
    </row>
    <row r="566" spans="1:35" ht="12.75" customHeight="1" x14ac:dyDescent="0.35">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c r="AD566" s="133"/>
      <c r="AE566" s="133"/>
      <c r="AF566" s="133"/>
      <c r="AG566" s="133"/>
      <c r="AH566" s="133"/>
      <c r="AI566" s="133"/>
    </row>
    <row r="567" spans="1:35" ht="12.75" customHeight="1" x14ac:dyDescent="0.35">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c r="AD567" s="133"/>
      <c r="AE567" s="133"/>
      <c r="AF567" s="133"/>
      <c r="AG567" s="133"/>
      <c r="AH567" s="133"/>
      <c r="AI567" s="133"/>
    </row>
    <row r="568" spans="1:35" ht="12.75" customHeight="1" x14ac:dyDescent="0.35">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c r="AD568" s="133"/>
      <c r="AE568" s="133"/>
      <c r="AF568" s="133"/>
      <c r="AG568" s="133"/>
      <c r="AH568" s="133"/>
      <c r="AI568" s="133"/>
    </row>
    <row r="569" spans="1:35" ht="12.75" customHeight="1" x14ac:dyDescent="0.35">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c r="AD569" s="133"/>
      <c r="AE569" s="133"/>
      <c r="AF569" s="133"/>
      <c r="AG569" s="133"/>
      <c r="AH569" s="133"/>
      <c r="AI569" s="133"/>
    </row>
    <row r="570" spans="1:35" ht="12.75" customHeight="1" x14ac:dyDescent="0.35">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c r="AD570" s="133"/>
      <c r="AE570" s="133"/>
      <c r="AF570" s="133"/>
      <c r="AG570" s="133"/>
      <c r="AH570" s="133"/>
      <c r="AI570" s="133"/>
    </row>
    <row r="571" spans="1:35" ht="12.75" customHeight="1" x14ac:dyDescent="0.35">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c r="AD571" s="133"/>
      <c r="AE571" s="133"/>
      <c r="AF571" s="133"/>
      <c r="AG571" s="133"/>
      <c r="AH571" s="133"/>
      <c r="AI571" s="133"/>
    </row>
    <row r="572" spans="1:35" ht="12.75" customHeight="1" x14ac:dyDescent="0.35">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c r="AD572" s="133"/>
      <c r="AE572" s="133"/>
      <c r="AF572" s="133"/>
      <c r="AG572" s="133"/>
      <c r="AH572" s="133"/>
      <c r="AI572" s="133"/>
    </row>
    <row r="573" spans="1:35" ht="12.75" customHeight="1" x14ac:dyDescent="0.35">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c r="AD573" s="133"/>
      <c r="AE573" s="133"/>
      <c r="AF573" s="133"/>
      <c r="AG573" s="133"/>
      <c r="AH573" s="133"/>
      <c r="AI573" s="133"/>
    </row>
    <row r="574" spans="1:35" ht="12.75" customHeight="1" x14ac:dyDescent="0.35">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c r="AD574" s="133"/>
      <c r="AE574" s="133"/>
      <c r="AF574" s="133"/>
      <c r="AG574" s="133"/>
      <c r="AH574" s="133"/>
      <c r="AI574" s="133"/>
    </row>
    <row r="575" spans="1:35" ht="12.75" customHeight="1" x14ac:dyDescent="0.3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c r="AD575" s="133"/>
      <c r="AE575" s="133"/>
      <c r="AF575" s="133"/>
      <c r="AG575" s="133"/>
      <c r="AH575" s="133"/>
      <c r="AI575" s="133"/>
    </row>
    <row r="576" spans="1:35" ht="12.75" customHeight="1" x14ac:dyDescent="0.3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c r="AD576" s="133"/>
      <c r="AE576" s="133"/>
      <c r="AF576" s="133"/>
      <c r="AG576" s="133"/>
      <c r="AH576" s="133"/>
      <c r="AI576" s="133"/>
    </row>
    <row r="577" spans="1:35" ht="12.75" customHeight="1" x14ac:dyDescent="0.35">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c r="AD577" s="133"/>
      <c r="AE577" s="133"/>
      <c r="AF577" s="133"/>
      <c r="AG577" s="133"/>
      <c r="AH577" s="133"/>
      <c r="AI577" s="133"/>
    </row>
    <row r="578" spans="1:35" ht="12.75" customHeight="1" x14ac:dyDescent="0.35">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c r="AD578" s="133"/>
      <c r="AE578" s="133"/>
      <c r="AF578" s="133"/>
      <c r="AG578" s="133"/>
      <c r="AH578" s="133"/>
      <c r="AI578" s="133"/>
    </row>
    <row r="579" spans="1:35" ht="12.75" customHeight="1" x14ac:dyDescent="0.35">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c r="AD579" s="133"/>
      <c r="AE579" s="133"/>
      <c r="AF579" s="133"/>
      <c r="AG579" s="133"/>
      <c r="AH579" s="133"/>
      <c r="AI579" s="133"/>
    </row>
    <row r="580" spans="1:35" ht="12.75" customHeight="1" x14ac:dyDescent="0.35">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c r="AD580" s="133"/>
      <c r="AE580" s="133"/>
      <c r="AF580" s="133"/>
      <c r="AG580" s="133"/>
      <c r="AH580" s="133"/>
      <c r="AI580" s="133"/>
    </row>
    <row r="581" spans="1:35" ht="12.75" customHeight="1" x14ac:dyDescent="0.35">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c r="AD581" s="133"/>
      <c r="AE581" s="133"/>
      <c r="AF581" s="133"/>
      <c r="AG581" s="133"/>
      <c r="AH581" s="133"/>
      <c r="AI581" s="133"/>
    </row>
    <row r="582" spans="1:35" ht="12.75" customHeight="1" x14ac:dyDescent="0.35">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c r="AD582" s="133"/>
      <c r="AE582" s="133"/>
      <c r="AF582" s="133"/>
      <c r="AG582" s="133"/>
      <c r="AH582" s="133"/>
      <c r="AI582" s="133"/>
    </row>
    <row r="583" spans="1:35" ht="12.75" customHeight="1" x14ac:dyDescent="0.35">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c r="AD583" s="133"/>
      <c r="AE583" s="133"/>
      <c r="AF583" s="133"/>
      <c r="AG583" s="133"/>
      <c r="AH583" s="133"/>
      <c r="AI583" s="133"/>
    </row>
    <row r="584" spans="1:35" ht="12.75" customHeight="1" x14ac:dyDescent="0.35">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c r="AD584" s="133"/>
      <c r="AE584" s="133"/>
      <c r="AF584" s="133"/>
      <c r="AG584" s="133"/>
      <c r="AH584" s="133"/>
      <c r="AI584" s="133"/>
    </row>
    <row r="585" spans="1:35" ht="12.75" customHeight="1" x14ac:dyDescent="0.3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c r="AD585" s="133"/>
      <c r="AE585" s="133"/>
      <c r="AF585" s="133"/>
      <c r="AG585" s="133"/>
      <c r="AH585" s="133"/>
      <c r="AI585" s="133"/>
    </row>
    <row r="586" spans="1:35" ht="12.75" customHeight="1" x14ac:dyDescent="0.35">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c r="AD586" s="133"/>
      <c r="AE586" s="133"/>
      <c r="AF586" s="133"/>
      <c r="AG586" s="133"/>
      <c r="AH586" s="133"/>
      <c r="AI586" s="133"/>
    </row>
    <row r="587" spans="1:35" ht="12.75" customHeight="1" x14ac:dyDescent="0.35">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c r="AD587" s="133"/>
      <c r="AE587" s="133"/>
      <c r="AF587" s="133"/>
      <c r="AG587" s="133"/>
      <c r="AH587" s="133"/>
      <c r="AI587" s="133"/>
    </row>
    <row r="588" spans="1:35" ht="12.75" customHeight="1" x14ac:dyDescent="0.35">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c r="AD588" s="133"/>
      <c r="AE588" s="133"/>
      <c r="AF588" s="133"/>
      <c r="AG588" s="133"/>
      <c r="AH588" s="133"/>
      <c r="AI588" s="133"/>
    </row>
    <row r="589" spans="1:35" ht="12.75" customHeight="1" x14ac:dyDescent="0.35">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c r="AD589" s="133"/>
      <c r="AE589" s="133"/>
      <c r="AF589" s="133"/>
      <c r="AG589" s="133"/>
      <c r="AH589" s="133"/>
      <c r="AI589" s="133"/>
    </row>
    <row r="590" spans="1:35" ht="12.75" customHeight="1" x14ac:dyDescent="0.35">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c r="AD590" s="133"/>
      <c r="AE590" s="133"/>
      <c r="AF590" s="133"/>
      <c r="AG590" s="133"/>
      <c r="AH590" s="133"/>
      <c r="AI590" s="133"/>
    </row>
    <row r="591" spans="1:35" ht="12.75" customHeight="1" x14ac:dyDescent="0.35">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c r="AD591" s="133"/>
      <c r="AE591" s="133"/>
      <c r="AF591" s="133"/>
      <c r="AG591" s="133"/>
      <c r="AH591" s="133"/>
      <c r="AI591" s="133"/>
    </row>
    <row r="592" spans="1:35" ht="12.75" customHeight="1" x14ac:dyDescent="0.35">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c r="AD592" s="133"/>
      <c r="AE592" s="133"/>
      <c r="AF592" s="133"/>
      <c r="AG592" s="133"/>
      <c r="AH592" s="133"/>
      <c r="AI592" s="133"/>
    </row>
    <row r="593" spans="1:35" ht="12.75" customHeight="1" x14ac:dyDescent="0.35">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c r="AD593" s="133"/>
      <c r="AE593" s="133"/>
      <c r="AF593" s="133"/>
      <c r="AG593" s="133"/>
      <c r="AH593" s="133"/>
      <c r="AI593" s="133"/>
    </row>
    <row r="594" spans="1:35" ht="12.75" customHeight="1" x14ac:dyDescent="0.35">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c r="AD594" s="133"/>
      <c r="AE594" s="133"/>
      <c r="AF594" s="133"/>
      <c r="AG594" s="133"/>
      <c r="AH594" s="133"/>
      <c r="AI594" s="133"/>
    </row>
    <row r="595" spans="1:35" ht="12.75" customHeight="1" x14ac:dyDescent="0.3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c r="AD595" s="133"/>
      <c r="AE595" s="133"/>
      <c r="AF595" s="133"/>
      <c r="AG595" s="133"/>
      <c r="AH595" s="133"/>
      <c r="AI595" s="133"/>
    </row>
    <row r="596" spans="1:35" ht="12.75" customHeight="1" x14ac:dyDescent="0.35">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c r="AD596" s="133"/>
      <c r="AE596" s="133"/>
      <c r="AF596" s="133"/>
      <c r="AG596" s="133"/>
      <c r="AH596" s="133"/>
      <c r="AI596" s="133"/>
    </row>
    <row r="597" spans="1:35" ht="12.75" customHeight="1" x14ac:dyDescent="0.35">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c r="AD597" s="133"/>
      <c r="AE597" s="133"/>
      <c r="AF597" s="133"/>
      <c r="AG597" s="133"/>
      <c r="AH597" s="133"/>
      <c r="AI597" s="133"/>
    </row>
    <row r="598" spans="1:35" ht="12.75" customHeight="1" x14ac:dyDescent="0.35">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c r="AD598" s="133"/>
      <c r="AE598" s="133"/>
      <c r="AF598" s="133"/>
      <c r="AG598" s="133"/>
      <c r="AH598" s="133"/>
      <c r="AI598" s="133"/>
    </row>
    <row r="599" spans="1:35" ht="12.75" customHeight="1" x14ac:dyDescent="0.35">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c r="AD599" s="133"/>
      <c r="AE599" s="133"/>
      <c r="AF599" s="133"/>
      <c r="AG599" s="133"/>
      <c r="AH599" s="133"/>
      <c r="AI599" s="133"/>
    </row>
    <row r="600" spans="1:35" ht="12.75" customHeight="1" x14ac:dyDescent="0.35">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c r="AD600" s="133"/>
      <c r="AE600" s="133"/>
      <c r="AF600" s="133"/>
      <c r="AG600" s="133"/>
      <c r="AH600" s="133"/>
      <c r="AI600" s="133"/>
    </row>
    <row r="601" spans="1:35" ht="12.75" customHeight="1" x14ac:dyDescent="0.35">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c r="AD601" s="133"/>
      <c r="AE601" s="133"/>
      <c r="AF601" s="133"/>
      <c r="AG601" s="133"/>
      <c r="AH601" s="133"/>
      <c r="AI601" s="133"/>
    </row>
    <row r="602" spans="1:35" ht="12.75" customHeight="1" x14ac:dyDescent="0.35">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c r="AD602" s="133"/>
      <c r="AE602" s="133"/>
      <c r="AF602" s="133"/>
      <c r="AG602" s="133"/>
      <c r="AH602" s="133"/>
      <c r="AI602" s="133"/>
    </row>
    <row r="603" spans="1:35" ht="12.75" customHeight="1" x14ac:dyDescent="0.35">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c r="AD603" s="133"/>
      <c r="AE603" s="133"/>
      <c r="AF603" s="133"/>
      <c r="AG603" s="133"/>
      <c r="AH603" s="133"/>
      <c r="AI603" s="133"/>
    </row>
    <row r="604" spans="1:35" ht="12.75" customHeight="1" x14ac:dyDescent="0.35">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c r="AD604" s="133"/>
      <c r="AE604" s="133"/>
      <c r="AF604" s="133"/>
      <c r="AG604" s="133"/>
      <c r="AH604" s="133"/>
      <c r="AI604" s="133"/>
    </row>
    <row r="605" spans="1:35" ht="12.75" customHeight="1" x14ac:dyDescent="0.3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c r="AD605" s="133"/>
      <c r="AE605" s="133"/>
      <c r="AF605" s="133"/>
      <c r="AG605" s="133"/>
      <c r="AH605" s="133"/>
      <c r="AI605" s="133"/>
    </row>
    <row r="606" spans="1:35" ht="12.75" customHeight="1" x14ac:dyDescent="0.35">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c r="AD606" s="133"/>
      <c r="AE606" s="133"/>
      <c r="AF606" s="133"/>
      <c r="AG606" s="133"/>
      <c r="AH606" s="133"/>
      <c r="AI606" s="133"/>
    </row>
    <row r="607" spans="1:35" ht="12.75" customHeight="1" x14ac:dyDescent="0.35">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c r="AD607" s="133"/>
      <c r="AE607" s="133"/>
      <c r="AF607" s="133"/>
      <c r="AG607" s="133"/>
      <c r="AH607" s="133"/>
      <c r="AI607" s="133"/>
    </row>
    <row r="608" spans="1:35" ht="12.75" customHeight="1" x14ac:dyDescent="0.35">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c r="AD608" s="133"/>
      <c r="AE608" s="133"/>
      <c r="AF608" s="133"/>
      <c r="AG608" s="133"/>
      <c r="AH608" s="133"/>
      <c r="AI608" s="133"/>
    </row>
    <row r="609" spans="1:35" ht="12.75" customHeight="1" x14ac:dyDescent="0.35">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c r="AD609" s="133"/>
      <c r="AE609" s="133"/>
      <c r="AF609" s="133"/>
      <c r="AG609" s="133"/>
      <c r="AH609" s="133"/>
      <c r="AI609" s="133"/>
    </row>
    <row r="610" spans="1:35" ht="12.75" customHeight="1" x14ac:dyDescent="0.35">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c r="AD610" s="133"/>
      <c r="AE610" s="133"/>
      <c r="AF610" s="133"/>
      <c r="AG610" s="133"/>
      <c r="AH610" s="133"/>
      <c r="AI610" s="133"/>
    </row>
    <row r="611" spans="1:35" ht="12.75" customHeight="1" x14ac:dyDescent="0.35">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c r="AD611" s="133"/>
      <c r="AE611" s="133"/>
      <c r="AF611" s="133"/>
      <c r="AG611" s="133"/>
      <c r="AH611" s="133"/>
      <c r="AI611" s="133"/>
    </row>
    <row r="612" spans="1:35" ht="12.75" customHeight="1" x14ac:dyDescent="0.35">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c r="AD612" s="133"/>
      <c r="AE612" s="133"/>
      <c r="AF612" s="133"/>
      <c r="AG612" s="133"/>
      <c r="AH612" s="133"/>
      <c r="AI612" s="133"/>
    </row>
    <row r="613" spans="1:35" ht="12.75" customHeight="1" x14ac:dyDescent="0.35">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c r="AD613" s="133"/>
      <c r="AE613" s="133"/>
      <c r="AF613" s="133"/>
      <c r="AG613" s="133"/>
      <c r="AH613" s="133"/>
      <c r="AI613" s="133"/>
    </row>
    <row r="614" spans="1:35" ht="12.75" customHeight="1" x14ac:dyDescent="0.35">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c r="AD614" s="133"/>
      <c r="AE614" s="133"/>
      <c r="AF614" s="133"/>
      <c r="AG614" s="133"/>
      <c r="AH614" s="133"/>
      <c r="AI614" s="133"/>
    </row>
    <row r="615" spans="1:35" ht="12.75" customHeight="1" x14ac:dyDescent="0.3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c r="AD615" s="133"/>
      <c r="AE615" s="133"/>
      <c r="AF615" s="133"/>
      <c r="AG615" s="133"/>
      <c r="AH615" s="133"/>
      <c r="AI615" s="133"/>
    </row>
    <row r="616" spans="1:35" ht="12.75" customHeight="1" x14ac:dyDescent="0.35">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c r="AD616" s="133"/>
      <c r="AE616" s="133"/>
      <c r="AF616" s="133"/>
      <c r="AG616" s="133"/>
      <c r="AH616" s="133"/>
      <c r="AI616" s="133"/>
    </row>
    <row r="617" spans="1:35" ht="12.75" customHeight="1" x14ac:dyDescent="0.35">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c r="AD617" s="133"/>
      <c r="AE617" s="133"/>
      <c r="AF617" s="133"/>
      <c r="AG617" s="133"/>
      <c r="AH617" s="133"/>
      <c r="AI617" s="133"/>
    </row>
    <row r="618" spans="1:35" ht="12.75" customHeight="1" x14ac:dyDescent="0.35">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c r="AD618" s="133"/>
      <c r="AE618" s="133"/>
      <c r="AF618" s="133"/>
      <c r="AG618" s="133"/>
      <c r="AH618" s="133"/>
      <c r="AI618" s="133"/>
    </row>
    <row r="619" spans="1:35" ht="12.75" customHeight="1" x14ac:dyDescent="0.35">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c r="AD619" s="133"/>
      <c r="AE619" s="133"/>
      <c r="AF619" s="133"/>
      <c r="AG619" s="133"/>
      <c r="AH619" s="133"/>
      <c r="AI619" s="133"/>
    </row>
    <row r="620" spans="1:35" ht="12.75" customHeight="1" x14ac:dyDescent="0.35">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c r="AD620" s="133"/>
      <c r="AE620" s="133"/>
      <c r="AF620" s="133"/>
      <c r="AG620" s="133"/>
      <c r="AH620" s="133"/>
      <c r="AI620" s="133"/>
    </row>
    <row r="621" spans="1:35" ht="12.75" customHeight="1" x14ac:dyDescent="0.35">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c r="AD621" s="133"/>
      <c r="AE621" s="133"/>
      <c r="AF621" s="133"/>
      <c r="AG621" s="133"/>
      <c r="AH621" s="133"/>
      <c r="AI621" s="133"/>
    </row>
    <row r="622" spans="1:35" ht="12.75" customHeight="1" x14ac:dyDescent="0.35">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c r="AD622" s="133"/>
      <c r="AE622" s="133"/>
      <c r="AF622" s="133"/>
      <c r="AG622" s="133"/>
      <c r="AH622" s="133"/>
      <c r="AI622" s="133"/>
    </row>
    <row r="623" spans="1:35" ht="12.75" customHeight="1" x14ac:dyDescent="0.35">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c r="AD623" s="133"/>
      <c r="AE623" s="133"/>
      <c r="AF623" s="133"/>
      <c r="AG623" s="133"/>
      <c r="AH623" s="133"/>
      <c r="AI623" s="133"/>
    </row>
    <row r="624" spans="1:35" ht="12.75" customHeight="1" x14ac:dyDescent="0.35">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c r="AD624" s="133"/>
      <c r="AE624" s="133"/>
      <c r="AF624" s="133"/>
      <c r="AG624" s="133"/>
      <c r="AH624" s="133"/>
      <c r="AI624" s="133"/>
    </row>
    <row r="625" spans="1:35" ht="12.75" customHeight="1" x14ac:dyDescent="0.3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c r="AD625" s="133"/>
      <c r="AE625" s="133"/>
      <c r="AF625" s="133"/>
      <c r="AG625" s="133"/>
      <c r="AH625" s="133"/>
      <c r="AI625" s="133"/>
    </row>
    <row r="626" spans="1:35" ht="12.75" customHeight="1" x14ac:dyDescent="0.35">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c r="AD626" s="133"/>
      <c r="AE626" s="133"/>
      <c r="AF626" s="133"/>
      <c r="AG626" s="133"/>
      <c r="AH626" s="133"/>
      <c r="AI626" s="133"/>
    </row>
    <row r="627" spans="1:35" ht="12.75" customHeight="1" x14ac:dyDescent="0.35">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c r="AD627" s="133"/>
      <c r="AE627" s="133"/>
      <c r="AF627" s="133"/>
      <c r="AG627" s="133"/>
      <c r="AH627" s="133"/>
      <c r="AI627" s="133"/>
    </row>
    <row r="628" spans="1:35" ht="12.75" customHeight="1" x14ac:dyDescent="0.35">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c r="AD628" s="133"/>
      <c r="AE628" s="133"/>
      <c r="AF628" s="133"/>
      <c r="AG628" s="133"/>
      <c r="AH628" s="133"/>
      <c r="AI628" s="133"/>
    </row>
    <row r="629" spans="1:35" ht="12.75" customHeight="1" x14ac:dyDescent="0.35">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c r="AD629" s="133"/>
      <c r="AE629" s="133"/>
      <c r="AF629" s="133"/>
      <c r="AG629" s="133"/>
      <c r="AH629" s="133"/>
      <c r="AI629" s="133"/>
    </row>
    <row r="630" spans="1:35" ht="12.75" customHeight="1" x14ac:dyDescent="0.35">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c r="AD630" s="133"/>
      <c r="AE630" s="133"/>
      <c r="AF630" s="133"/>
      <c r="AG630" s="133"/>
      <c r="AH630" s="133"/>
      <c r="AI630" s="133"/>
    </row>
    <row r="631" spans="1:35" ht="12.75" customHeight="1" x14ac:dyDescent="0.35">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c r="AD631" s="133"/>
      <c r="AE631" s="133"/>
      <c r="AF631" s="133"/>
      <c r="AG631" s="133"/>
      <c r="AH631" s="133"/>
      <c r="AI631" s="133"/>
    </row>
    <row r="632" spans="1:35" ht="12.75" customHeight="1" x14ac:dyDescent="0.35">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c r="AD632" s="133"/>
      <c r="AE632" s="133"/>
      <c r="AF632" s="133"/>
      <c r="AG632" s="133"/>
      <c r="AH632" s="133"/>
      <c r="AI632" s="133"/>
    </row>
    <row r="633" spans="1:35" ht="12.75" customHeight="1" x14ac:dyDescent="0.35">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c r="AD633" s="133"/>
      <c r="AE633" s="133"/>
      <c r="AF633" s="133"/>
      <c r="AG633" s="133"/>
      <c r="AH633" s="133"/>
      <c r="AI633" s="133"/>
    </row>
    <row r="634" spans="1:35" ht="12.75" customHeight="1" x14ac:dyDescent="0.35">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c r="AD634" s="133"/>
      <c r="AE634" s="133"/>
      <c r="AF634" s="133"/>
      <c r="AG634" s="133"/>
      <c r="AH634" s="133"/>
      <c r="AI634" s="133"/>
    </row>
    <row r="635" spans="1:35" ht="12.75" customHeight="1" x14ac:dyDescent="0.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c r="AD635" s="133"/>
      <c r="AE635" s="133"/>
      <c r="AF635" s="133"/>
      <c r="AG635" s="133"/>
      <c r="AH635" s="133"/>
      <c r="AI635" s="133"/>
    </row>
    <row r="636" spans="1:35" ht="12.75" customHeight="1" x14ac:dyDescent="0.35">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c r="AD636" s="133"/>
      <c r="AE636" s="133"/>
      <c r="AF636" s="133"/>
      <c r="AG636" s="133"/>
      <c r="AH636" s="133"/>
      <c r="AI636" s="133"/>
    </row>
    <row r="637" spans="1:35" ht="12.75" customHeight="1" x14ac:dyDescent="0.35">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c r="AD637" s="133"/>
      <c r="AE637" s="133"/>
      <c r="AF637" s="133"/>
      <c r="AG637" s="133"/>
      <c r="AH637" s="133"/>
      <c r="AI637" s="133"/>
    </row>
    <row r="638" spans="1:35" ht="12.75" customHeight="1" x14ac:dyDescent="0.35">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c r="AD638" s="133"/>
      <c r="AE638" s="133"/>
      <c r="AF638" s="133"/>
      <c r="AG638" s="133"/>
      <c r="AH638" s="133"/>
      <c r="AI638" s="133"/>
    </row>
    <row r="639" spans="1:35" ht="12.75" customHeight="1" x14ac:dyDescent="0.35">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c r="AD639" s="133"/>
      <c r="AE639" s="133"/>
      <c r="AF639" s="133"/>
      <c r="AG639" s="133"/>
      <c r="AH639" s="133"/>
      <c r="AI639" s="133"/>
    </row>
    <row r="640" spans="1:35" ht="12.75" customHeight="1" x14ac:dyDescent="0.35">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c r="AD640" s="133"/>
      <c r="AE640" s="133"/>
      <c r="AF640" s="133"/>
      <c r="AG640" s="133"/>
      <c r="AH640" s="133"/>
      <c r="AI640" s="133"/>
    </row>
    <row r="641" spans="1:35" ht="12.75" customHeight="1" x14ac:dyDescent="0.35">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c r="AD641" s="133"/>
      <c r="AE641" s="133"/>
      <c r="AF641" s="133"/>
      <c r="AG641" s="133"/>
      <c r="AH641" s="133"/>
      <c r="AI641" s="133"/>
    </row>
    <row r="642" spans="1:35" ht="12.75" customHeight="1" x14ac:dyDescent="0.35">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c r="AD642" s="133"/>
      <c r="AE642" s="133"/>
      <c r="AF642" s="133"/>
      <c r="AG642" s="133"/>
      <c r="AH642" s="133"/>
      <c r="AI642" s="133"/>
    </row>
    <row r="643" spans="1:35" ht="12.75" customHeight="1" x14ac:dyDescent="0.35">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c r="AD643" s="133"/>
      <c r="AE643" s="133"/>
      <c r="AF643" s="133"/>
      <c r="AG643" s="133"/>
      <c r="AH643" s="133"/>
      <c r="AI643" s="133"/>
    </row>
    <row r="644" spans="1:35" ht="12.75" customHeight="1" x14ac:dyDescent="0.35">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c r="AD644" s="133"/>
      <c r="AE644" s="133"/>
      <c r="AF644" s="133"/>
      <c r="AG644" s="133"/>
      <c r="AH644" s="133"/>
      <c r="AI644" s="133"/>
    </row>
    <row r="645" spans="1:35" ht="12.75" customHeight="1" x14ac:dyDescent="0.3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c r="AD645" s="133"/>
      <c r="AE645" s="133"/>
      <c r="AF645" s="133"/>
      <c r="AG645" s="133"/>
      <c r="AH645" s="133"/>
      <c r="AI645" s="133"/>
    </row>
    <row r="646" spans="1:35" ht="12.75" customHeight="1" x14ac:dyDescent="0.35">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c r="AD646" s="133"/>
      <c r="AE646" s="133"/>
      <c r="AF646" s="133"/>
      <c r="AG646" s="133"/>
      <c r="AH646" s="133"/>
      <c r="AI646" s="133"/>
    </row>
    <row r="647" spans="1:35" ht="12.75" customHeight="1" x14ac:dyDescent="0.35">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c r="AD647" s="133"/>
      <c r="AE647" s="133"/>
      <c r="AF647" s="133"/>
      <c r="AG647" s="133"/>
      <c r="AH647" s="133"/>
      <c r="AI647" s="133"/>
    </row>
    <row r="648" spans="1:35" ht="12.75" customHeight="1" x14ac:dyDescent="0.35">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c r="AD648" s="133"/>
      <c r="AE648" s="133"/>
      <c r="AF648" s="133"/>
      <c r="AG648" s="133"/>
      <c r="AH648" s="133"/>
      <c r="AI648" s="133"/>
    </row>
    <row r="649" spans="1:35" ht="12.75" customHeight="1" x14ac:dyDescent="0.35">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c r="AD649" s="133"/>
      <c r="AE649" s="133"/>
      <c r="AF649" s="133"/>
      <c r="AG649" s="133"/>
      <c r="AH649" s="133"/>
      <c r="AI649" s="133"/>
    </row>
    <row r="650" spans="1:35" ht="12.75" customHeight="1" x14ac:dyDescent="0.35">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c r="AD650" s="133"/>
      <c r="AE650" s="133"/>
      <c r="AF650" s="133"/>
      <c r="AG650" s="133"/>
      <c r="AH650" s="133"/>
      <c r="AI650" s="133"/>
    </row>
    <row r="651" spans="1:35" ht="12.75" customHeight="1" x14ac:dyDescent="0.35">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c r="AD651" s="133"/>
      <c r="AE651" s="133"/>
      <c r="AF651" s="133"/>
      <c r="AG651" s="133"/>
      <c r="AH651" s="133"/>
      <c r="AI651" s="133"/>
    </row>
    <row r="652" spans="1:35" ht="12.75" customHeight="1" x14ac:dyDescent="0.35">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c r="AD652" s="133"/>
      <c r="AE652" s="133"/>
      <c r="AF652" s="133"/>
      <c r="AG652" s="133"/>
      <c r="AH652" s="133"/>
      <c r="AI652" s="133"/>
    </row>
    <row r="653" spans="1:35" ht="12.75" customHeight="1" x14ac:dyDescent="0.35">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c r="AD653" s="133"/>
      <c r="AE653" s="133"/>
      <c r="AF653" s="133"/>
      <c r="AG653" s="133"/>
      <c r="AH653" s="133"/>
      <c r="AI653" s="133"/>
    </row>
    <row r="654" spans="1:35" ht="12.75" customHeight="1" x14ac:dyDescent="0.35">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c r="AD654" s="133"/>
      <c r="AE654" s="133"/>
      <c r="AF654" s="133"/>
      <c r="AG654" s="133"/>
      <c r="AH654" s="133"/>
      <c r="AI654" s="133"/>
    </row>
    <row r="655" spans="1:35" ht="12.75" customHeight="1" x14ac:dyDescent="0.3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c r="AD655" s="133"/>
      <c r="AE655" s="133"/>
      <c r="AF655" s="133"/>
      <c r="AG655" s="133"/>
      <c r="AH655" s="133"/>
      <c r="AI655" s="133"/>
    </row>
    <row r="656" spans="1:35" ht="12.75" customHeight="1" x14ac:dyDescent="0.35">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c r="AD656" s="133"/>
      <c r="AE656" s="133"/>
      <c r="AF656" s="133"/>
      <c r="AG656" s="133"/>
      <c r="AH656" s="133"/>
      <c r="AI656" s="133"/>
    </row>
    <row r="657" spans="1:35" ht="12.75" customHeight="1" x14ac:dyDescent="0.35">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c r="AD657" s="133"/>
      <c r="AE657" s="133"/>
      <c r="AF657" s="133"/>
      <c r="AG657" s="133"/>
      <c r="AH657" s="133"/>
      <c r="AI657" s="133"/>
    </row>
    <row r="658" spans="1:35" ht="12.75" customHeight="1" x14ac:dyDescent="0.35">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c r="AD658" s="133"/>
      <c r="AE658" s="133"/>
      <c r="AF658" s="133"/>
      <c r="AG658" s="133"/>
      <c r="AH658" s="133"/>
      <c r="AI658" s="133"/>
    </row>
    <row r="659" spans="1:35" ht="12.75" customHeight="1" x14ac:dyDescent="0.35">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c r="AD659" s="133"/>
      <c r="AE659" s="133"/>
      <c r="AF659" s="133"/>
      <c r="AG659" s="133"/>
      <c r="AH659" s="133"/>
      <c r="AI659" s="133"/>
    </row>
    <row r="660" spans="1:35" ht="12.75" customHeight="1" x14ac:dyDescent="0.35">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c r="AD660" s="133"/>
      <c r="AE660" s="133"/>
      <c r="AF660" s="133"/>
      <c r="AG660" s="133"/>
      <c r="AH660" s="133"/>
      <c r="AI660" s="133"/>
    </row>
    <row r="661" spans="1:35" ht="12.75" customHeight="1" x14ac:dyDescent="0.35">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c r="AD661" s="133"/>
      <c r="AE661" s="133"/>
      <c r="AF661" s="133"/>
      <c r="AG661" s="133"/>
      <c r="AH661" s="133"/>
      <c r="AI661" s="133"/>
    </row>
    <row r="662" spans="1:35" ht="12.75" customHeight="1" x14ac:dyDescent="0.35">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c r="AD662" s="133"/>
      <c r="AE662" s="133"/>
      <c r="AF662" s="133"/>
      <c r="AG662" s="133"/>
      <c r="AH662" s="133"/>
      <c r="AI662" s="133"/>
    </row>
    <row r="663" spans="1:35" ht="12.75" customHeight="1" x14ac:dyDescent="0.35">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c r="AD663" s="133"/>
      <c r="AE663" s="133"/>
      <c r="AF663" s="133"/>
      <c r="AG663" s="133"/>
      <c r="AH663" s="133"/>
      <c r="AI663" s="133"/>
    </row>
    <row r="664" spans="1:35" ht="12.75" customHeight="1" x14ac:dyDescent="0.35">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c r="AD664" s="133"/>
      <c r="AE664" s="133"/>
      <c r="AF664" s="133"/>
      <c r="AG664" s="133"/>
      <c r="AH664" s="133"/>
      <c r="AI664" s="133"/>
    </row>
    <row r="665" spans="1:35" ht="12.75" customHeight="1" x14ac:dyDescent="0.3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c r="AD665" s="133"/>
      <c r="AE665" s="133"/>
      <c r="AF665" s="133"/>
      <c r="AG665" s="133"/>
      <c r="AH665" s="133"/>
      <c r="AI665" s="133"/>
    </row>
    <row r="666" spans="1:35" ht="12.75" customHeight="1" x14ac:dyDescent="0.35">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c r="AD666" s="133"/>
      <c r="AE666" s="133"/>
      <c r="AF666" s="133"/>
      <c r="AG666" s="133"/>
      <c r="AH666" s="133"/>
      <c r="AI666" s="133"/>
    </row>
    <row r="667" spans="1:35" ht="12.75" customHeight="1" x14ac:dyDescent="0.35">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c r="AD667" s="133"/>
      <c r="AE667" s="133"/>
      <c r="AF667" s="133"/>
      <c r="AG667" s="133"/>
      <c r="AH667" s="133"/>
      <c r="AI667" s="133"/>
    </row>
    <row r="668" spans="1:35" ht="12.75" customHeight="1" x14ac:dyDescent="0.35">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c r="AD668" s="133"/>
      <c r="AE668" s="133"/>
      <c r="AF668" s="133"/>
      <c r="AG668" s="133"/>
      <c r="AH668" s="133"/>
      <c r="AI668" s="133"/>
    </row>
    <row r="669" spans="1:35" ht="12.75" customHeight="1" x14ac:dyDescent="0.35">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c r="AD669" s="133"/>
      <c r="AE669" s="133"/>
      <c r="AF669" s="133"/>
      <c r="AG669" s="133"/>
      <c r="AH669" s="133"/>
      <c r="AI669" s="133"/>
    </row>
    <row r="670" spans="1:35" ht="12.75" customHeight="1" x14ac:dyDescent="0.35">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c r="AD670" s="133"/>
      <c r="AE670" s="133"/>
      <c r="AF670" s="133"/>
      <c r="AG670" s="133"/>
      <c r="AH670" s="133"/>
      <c r="AI670" s="133"/>
    </row>
    <row r="671" spans="1:35" ht="12.75" customHeight="1" x14ac:dyDescent="0.35">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c r="AD671" s="133"/>
      <c r="AE671" s="133"/>
      <c r="AF671" s="133"/>
      <c r="AG671" s="133"/>
      <c r="AH671" s="133"/>
      <c r="AI671" s="133"/>
    </row>
    <row r="672" spans="1:35" ht="12.75" customHeight="1" x14ac:dyDescent="0.35">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c r="AD672" s="133"/>
      <c r="AE672" s="133"/>
      <c r="AF672" s="133"/>
      <c r="AG672" s="133"/>
      <c r="AH672" s="133"/>
      <c r="AI672" s="133"/>
    </row>
    <row r="673" spans="1:35" ht="12.75" customHeight="1" x14ac:dyDescent="0.35">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c r="AD673" s="133"/>
      <c r="AE673" s="133"/>
      <c r="AF673" s="133"/>
      <c r="AG673" s="133"/>
      <c r="AH673" s="133"/>
      <c r="AI673" s="133"/>
    </row>
    <row r="674" spans="1:35" ht="12.75" customHeight="1" x14ac:dyDescent="0.35">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c r="AD674" s="133"/>
      <c r="AE674" s="133"/>
      <c r="AF674" s="133"/>
      <c r="AG674" s="133"/>
      <c r="AH674" s="133"/>
      <c r="AI674" s="133"/>
    </row>
    <row r="675" spans="1:35" ht="12.75" customHeight="1" x14ac:dyDescent="0.3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c r="AD675" s="133"/>
      <c r="AE675" s="133"/>
      <c r="AF675" s="133"/>
      <c r="AG675" s="133"/>
      <c r="AH675" s="133"/>
      <c r="AI675" s="133"/>
    </row>
    <row r="676" spans="1:35" ht="12.75" customHeight="1" x14ac:dyDescent="0.35">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c r="AD676" s="133"/>
      <c r="AE676" s="133"/>
      <c r="AF676" s="133"/>
      <c r="AG676" s="133"/>
      <c r="AH676" s="133"/>
      <c r="AI676" s="133"/>
    </row>
    <row r="677" spans="1:35" ht="12.75" customHeight="1" x14ac:dyDescent="0.35">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c r="AD677" s="133"/>
      <c r="AE677" s="133"/>
      <c r="AF677" s="133"/>
      <c r="AG677" s="133"/>
      <c r="AH677" s="133"/>
      <c r="AI677" s="133"/>
    </row>
    <row r="678" spans="1:35" ht="12.75" customHeight="1" x14ac:dyDescent="0.35">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c r="AD678" s="133"/>
      <c r="AE678" s="133"/>
      <c r="AF678" s="133"/>
      <c r="AG678" s="133"/>
      <c r="AH678" s="133"/>
      <c r="AI678" s="133"/>
    </row>
    <row r="679" spans="1:35" ht="12.75" customHeight="1" x14ac:dyDescent="0.35">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c r="AD679" s="133"/>
      <c r="AE679" s="133"/>
      <c r="AF679" s="133"/>
      <c r="AG679" s="133"/>
      <c r="AH679" s="133"/>
      <c r="AI679" s="133"/>
    </row>
    <row r="680" spans="1:35" ht="12.75" customHeight="1" x14ac:dyDescent="0.35">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c r="AD680" s="133"/>
      <c r="AE680" s="133"/>
      <c r="AF680" s="133"/>
      <c r="AG680" s="133"/>
      <c r="AH680" s="133"/>
      <c r="AI680" s="133"/>
    </row>
    <row r="681" spans="1:35" ht="12.75" customHeight="1" x14ac:dyDescent="0.35">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c r="AD681" s="133"/>
      <c r="AE681" s="133"/>
      <c r="AF681" s="133"/>
      <c r="AG681" s="133"/>
      <c r="AH681" s="133"/>
      <c r="AI681" s="133"/>
    </row>
    <row r="682" spans="1:35" ht="12.75" customHeight="1" x14ac:dyDescent="0.35">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c r="AD682" s="133"/>
      <c r="AE682" s="133"/>
      <c r="AF682" s="133"/>
      <c r="AG682" s="133"/>
      <c r="AH682" s="133"/>
      <c r="AI682" s="133"/>
    </row>
    <row r="683" spans="1:35" ht="12.75" customHeight="1" x14ac:dyDescent="0.35">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c r="AD683" s="133"/>
      <c r="AE683" s="133"/>
      <c r="AF683" s="133"/>
      <c r="AG683" s="133"/>
      <c r="AH683" s="133"/>
      <c r="AI683" s="133"/>
    </row>
    <row r="684" spans="1:35" ht="12.75" customHeight="1" x14ac:dyDescent="0.35">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c r="AD684" s="133"/>
      <c r="AE684" s="133"/>
      <c r="AF684" s="133"/>
      <c r="AG684" s="133"/>
      <c r="AH684" s="133"/>
      <c r="AI684" s="133"/>
    </row>
    <row r="685" spans="1:35" ht="12.75" customHeight="1" x14ac:dyDescent="0.3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c r="AD685" s="133"/>
      <c r="AE685" s="133"/>
      <c r="AF685" s="133"/>
      <c r="AG685" s="133"/>
      <c r="AH685" s="133"/>
      <c r="AI685" s="133"/>
    </row>
    <row r="686" spans="1:35" ht="12.75" customHeight="1" x14ac:dyDescent="0.35">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c r="AD686" s="133"/>
      <c r="AE686" s="133"/>
      <c r="AF686" s="133"/>
      <c r="AG686" s="133"/>
      <c r="AH686" s="133"/>
      <c r="AI686" s="133"/>
    </row>
    <row r="687" spans="1:35" ht="12.75" customHeight="1" x14ac:dyDescent="0.35">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c r="AD687" s="133"/>
      <c r="AE687" s="133"/>
      <c r="AF687" s="133"/>
      <c r="AG687" s="133"/>
      <c r="AH687" s="133"/>
      <c r="AI687" s="133"/>
    </row>
    <row r="688" spans="1:35" ht="12.75" customHeight="1" x14ac:dyDescent="0.35">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c r="AD688" s="133"/>
      <c r="AE688" s="133"/>
      <c r="AF688" s="133"/>
      <c r="AG688" s="133"/>
      <c r="AH688" s="133"/>
      <c r="AI688" s="133"/>
    </row>
    <row r="689" spans="1:35" ht="12.75" customHeight="1" x14ac:dyDescent="0.35">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c r="AD689" s="133"/>
      <c r="AE689" s="133"/>
      <c r="AF689" s="133"/>
      <c r="AG689" s="133"/>
      <c r="AH689" s="133"/>
      <c r="AI689" s="133"/>
    </row>
    <row r="690" spans="1:35" ht="12.75" customHeight="1" x14ac:dyDescent="0.35">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c r="AD690" s="133"/>
      <c r="AE690" s="133"/>
      <c r="AF690" s="133"/>
      <c r="AG690" s="133"/>
      <c r="AH690" s="133"/>
      <c r="AI690" s="133"/>
    </row>
    <row r="691" spans="1:35" ht="12.75" customHeight="1" x14ac:dyDescent="0.35">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c r="AD691" s="133"/>
      <c r="AE691" s="133"/>
      <c r="AF691" s="133"/>
      <c r="AG691" s="133"/>
      <c r="AH691" s="133"/>
      <c r="AI691" s="133"/>
    </row>
    <row r="692" spans="1:35" ht="12.75" customHeight="1" x14ac:dyDescent="0.35">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c r="AD692" s="133"/>
      <c r="AE692" s="133"/>
      <c r="AF692" s="133"/>
      <c r="AG692" s="133"/>
      <c r="AH692" s="133"/>
      <c r="AI692" s="133"/>
    </row>
    <row r="693" spans="1:35" ht="12.75" customHeight="1" x14ac:dyDescent="0.35">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c r="AD693" s="133"/>
      <c r="AE693" s="133"/>
      <c r="AF693" s="133"/>
      <c r="AG693" s="133"/>
      <c r="AH693" s="133"/>
      <c r="AI693" s="133"/>
    </row>
    <row r="694" spans="1:35" ht="12.75" customHeight="1" x14ac:dyDescent="0.35">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c r="AD694" s="133"/>
      <c r="AE694" s="133"/>
      <c r="AF694" s="133"/>
      <c r="AG694" s="133"/>
      <c r="AH694" s="133"/>
      <c r="AI694" s="133"/>
    </row>
    <row r="695" spans="1:35" ht="12.75" customHeight="1" x14ac:dyDescent="0.3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c r="AD695" s="133"/>
      <c r="AE695" s="133"/>
      <c r="AF695" s="133"/>
      <c r="AG695" s="133"/>
      <c r="AH695" s="133"/>
      <c r="AI695" s="133"/>
    </row>
    <row r="696" spans="1:35" ht="12.75" customHeight="1" x14ac:dyDescent="0.35">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c r="AD696" s="133"/>
      <c r="AE696" s="133"/>
      <c r="AF696" s="133"/>
      <c r="AG696" s="133"/>
      <c r="AH696" s="133"/>
      <c r="AI696" s="133"/>
    </row>
    <row r="697" spans="1:35" ht="12.75" customHeight="1" x14ac:dyDescent="0.35">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c r="AD697" s="133"/>
      <c r="AE697" s="133"/>
      <c r="AF697" s="133"/>
      <c r="AG697" s="133"/>
      <c r="AH697" s="133"/>
      <c r="AI697" s="133"/>
    </row>
    <row r="698" spans="1:35" ht="12.75" customHeight="1" x14ac:dyDescent="0.35">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c r="AD698" s="133"/>
      <c r="AE698" s="133"/>
      <c r="AF698" s="133"/>
      <c r="AG698" s="133"/>
      <c r="AH698" s="133"/>
      <c r="AI698" s="133"/>
    </row>
    <row r="699" spans="1:35" ht="12.75" customHeight="1" x14ac:dyDescent="0.35">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c r="AD699" s="133"/>
      <c r="AE699" s="133"/>
      <c r="AF699" s="133"/>
      <c r="AG699" s="133"/>
      <c r="AH699" s="133"/>
      <c r="AI699" s="133"/>
    </row>
    <row r="700" spans="1:35" ht="12.75" customHeight="1" x14ac:dyDescent="0.35">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c r="AD700" s="133"/>
      <c r="AE700" s="133"/>
      <c r="AF700" s="133"/>
      <c r="AG700" s="133"/>
      <c r="AH700" s="133"/>
      <c r="AI700" s="133"/>
    </row>
    <row r="701" spans="1:35" ht="12.75" customHeight="1" x14ac:dyDescent="0.35">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c r="AD701" s="133"/>
      <c r="AE701" s="133"/>
      <c r="AF701" s="133"/>
      <c r="AG701" s="133"/>
      <c r="AH701" s="133"/>
      <c r="AI701" s="133"/>
    </row>
    <row r="702" spans="1:35" ht="12.75" customHeight="1" x14ac:dyDescent="0.35">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c r="AD702" s="133"/>
      <c r="AE702" s="133"/>
      <c r="AF702" s="133"/>
      <c r="AG702" s="133"/>
      <c r="AH702" s="133"/>
      <c r="AI702" s="133"/>
    </row>
    <row r="703" spans="1:35" ht="12.75" customHeight="1" x14ac:dyDescent="0.35">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c r="AD703" s="133"/>
      <c r="AE703" s="133"/>
      <c r="AF703" s="133"/>
      <c r="AG703" s="133"/>
      <c r="AH703" s="133"/>
      <c r="AI703" s="133"/>
    </row>
    <row r="704" spans="1:35" ht="12.75" customHeight="1" x14ac:dyDescent="0.35">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c r="AD704" s="133"/>
      <c r="AE704" s="133"/>
      <c r="AF704" s="133"/>
      <c r="AG704" s="133"/>
      <c r="AH704" s="133"/>
      <c r="AI704" s="133"/>
    </row>
    <row r="705" spans="1:35" ht="12.75" customHeight="1" x14ac:dyDescent="0.3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c r="AD705" s="133"/>
      <c r="AE705" s="133"/>
      <c r="AF705" s="133"/>
      <c r="AG705" s="133"/>
      <c r="AH705" s="133"/>
      <c r="AI705" s="133"/>
    </row>
    <row r="706" spans="1:35" ht="12.75" customHeight="1" x14ac:dyDescent="0.35">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c r="AD706" s="133"/>
      <c r="AE706" s="133"/>
      <c r="AF706" s="133"/>
      <c r="AG706" s="133"/>
      <c r="AH706" s="133"/>
      <c r="AI706" s="133"/>
    </row>
    <row r="707" spans="1:35" ht="12.75" customHeight="1" x14ac:dyDescent="0.35">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c r="AD707" s="133"/>
      <c r="AE707" s="133"/>
      <c r="AF707" s="133"/>
      <c r="AG707" s="133"/>
      <c r="AH707" s="133"/>
      <c r="AI707" s="133"/>
    </row>
    <row r="708" spans="1:35" ht="12.75" customHeight="1" x14ac:dyDescent="0.35">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c r="AD708" s="133"/>
      <c r="AE708" s="133"/>
      <c r="AF708" s="133"/>
      <c r="AG708" s="133"/>
      <c r="AH708" s="133"/>
      <c r="AI708" s="133"/>
    </row>
    <row r="709" spans="1:35" ht="12.75" customHeight="1" x14ac:dyDescent="0.35">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c r="AD709" s="133"/>
      <c r="AE709" s="133"/>
      <c r="AF709" s="133"/>
      <c r="AG709" s="133"/>
      <c r="AH709" s="133"/>
      <c r="AI709" s="133"/>
    </row>
    <row r="710" spans="1:35" ht="12.75" customHeight="1" x14ac:dyDescent="0.35">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c r="AD710" s="133"/>
      <c r="AE710" s="133"/>
      <c r="AF710" s="133"/>
      <c r="AG710" s="133"/>
      <c r="AH710" s="133"/>
      <c r="AI710" s="133"/>
    </row>
    <row r="711" spans="1:35" ht="12.75" customHeight="1" x14ac:dyDescent="0.35">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c r="AD711" s="133"/>
      <c r="AE711" s="133"/>
      <c r="AF711" s="133"/>
      <c r="AG711" s="133"/>
      <c r="AH711" s="133"/>
      <c r="AI711" s="133"/>
    </row>
    <row r="712" spans="1:35" ht="12.75" customHeight="1" x14ac:dyDescent="0.35">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c r="AD712" s="133"/>
      <c r="AE712" s="133"/>
      <c r="AF712" s="133"/>
      <c r="AG712" s="133"/>
      <c r="AH712" s="133"/>
      <c r="AI712" s="133"/>
    </row>
    <row r="713" spans="1:35" ht="12.75" customHeight="1" x14ac:dyDescent="0.35">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c r="AD713" s="133"/>
      <c r="AE713" s="133"/>
      <c r="AF713" s="133"/>
      <c r="AG713" s="133"/>
      <c r="AH713" s="133"/>
      <c r="AI713" s="133"/>
    </row>
    <row r="714" spans="1:35" ht="12.75" customHeight="1" x14ac:dyDescent="0.35">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c r="AD714" s="133"/>
      <c r="AE714" s="133"/>
      <c r="AF714" s="133"/>
      <c r="AG714" s="133"/>
      <c r="AH714" s="133"/>
      <c r="AI714" s="133"/>
    </row>
    <row r="715" spans="1:35" ht="12.75" customHeight="1" x14ac:dyDescent="0.3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c r="AD715" s="133"/>
      <c r="AE715" s="133"/>
      <c r="AF715" s="133"/>
      <c r="AG715" s="133"/>
      <c r="AH715" s="133"/>
      <c r="AI715" s="133"/>
    </row>
    <row r="716" spans="1:35" ht="12.75" customHeight="1" x14ac:dyDescent="0.35">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c r="AD716" s="133"/>
      <c r="AE716" s="133"/>
      <c r="AF716" s="133"/>
      <c r="AG716" s="133"/>
      <c r="AH716" s="133"/>
      <c r="AI716" s="133"/>
    </row>
    <row r="717" spans="1:35" ht="12.75" customHeight="1" x14ac:dyDescent="0.35">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c r="AD717" s="133"/>
      <c r="AE717" s="133"/>
      <c r="AF717" s="133"/>
      <c r="AG717" s="133"/>
      <c r="AH717" s="133"/>
      <c r="AI717" s="133"/>
    </row>
    <row r="718" spans="1:35" ht="12.75" customHeight="1" x14ac:dyDescent="0.35">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c r="AD718" s="133"/>
      <c r="AE718" s="133"/>
      <c r="AF718" s="133"/>
      <c r="AG718" s="133"/>
      <c r="AH718" s="133"/>
      <c r="AI718" s="133"/>
    </row>
    <row r="719" spans="1:35" ht="12.75" customHeight="1" x14ac:dyDescent="0.35">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c r="AD719" s="133"/>
      <c r="AE719" s="133"/>
      <c r="AF719" s="133"/>
      <c r="AG719" s="133"/>
      <c r="AH719" s="133"/>
      <c r="AI719" s="133"/>
    </row>
    <row r="720" spans="1:35" ht="12.75" customHeight="1" x14ac:dyDescent="0.35">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c r="AD720" s="133"/>
      <c r="AE720" s="133"/>
      <c r="AF720" s="133"/>
      <c r="AG720" s="133"/>
      <c r="AH720" s="133"/>
      <c r="AI720" s="133"/>
    </row>
    <row r="721" spans="1:35" ht="12.75" customHeight="1" x14ac:dyDescent="0.35">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c r="AD721" s="133"/>
      <c r="AE721" s="133"/>
      <c r="AF721" s="133"/>
      <c r="AG721" s="133"/>
      <c r="AH721" s="133"/>
      <c r="AI721" s="133"/>
    </row>
    <row r="722" spans="1:35" ht="12.75" customHeight="1" x14ac:dyDescent="0.35">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c r="AD722" s="133"/>
      <c r="AE722" s="133"/>
      <c r="AF722" s="133"/>
      <c r="AG722" s="133"/>
      <c r="AH722" s="133"/>
      <c r="AI722" s="133"/>
    </row>
    <row r="723" spans="1:35" ht="12.75" customHeight="1" x14ac:dyDescent="0.35">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c r="AD723" s="133"/>
      <c r="AE723" s="133"/>
      <c r="AF723" s="133"/>
      <c r="AG723" s="133"/>
      <c r="AH723" s="133"/>
      <c r="AI723" s="133"/>
    </row>
    <row r="724" spans="1:35" ht="12.75" customHeight="1" x14ac:dyDescent="0.35">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c r="AD724" s="133"/>
      <c r="AE724" s="133"/>
      <c r="AF724" s="133"/>
      <c r="AG724" s="133"/>
      <c r="AH724" s="133"/>
      <c r="AI724" s="133"/>
    </row>
    <row r="725" spans="1:35" ht="12.75" customHeight="1" x14ac:dyDescent="0.3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c r="AD725" s="133"/>
      <c r="AE725" s="133"/>
      <c r="AF725" s="133"/>
      <c r="AG725" s="133"/>
      <c r="AH725" s="133"/>
      <c r="AI725" s="133"/>
    </row>
    <row r="726" spans="1:35" ht="12.75" customHeight="1" x14ac:dyDescent="0.35">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c r="AD726" s="133"/>
      <c r="AE726" s="133"/>
      <c r="AF726" s="133"/>
      <c r="AG726" s="133"/>
      <c r="AH726" s="133"/>
      <c r="AI726" s="133"/>
    </row>
    <row r="727" spans="1:35" ht="12.75" customHeight="1" x14ac:dyDescent="0.35">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c r="AD727" s="133"/>
      <c r="AE727" s="133"/>
      <c r="AF727" s="133"/>
      <c r="AG727" s="133"/>
      <c r="AH727" s="133"/>
      <c r="AI727" s="133"/>
    </row>
    <row r="728" spans="1:35" ht="12.75" customHeight="1" x14ac:dyDescent="0.35">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c r="AD728" s="133"/>
      <c r="AE728" s="133"/>
      <c r="AF728" s="133"/>
      <c r="AG728" s="133"/>
      <c r="AH728" s="133"/>
      <c r="AI728" s="133"/>
    </row>
    <row r="729" spans="1:35" ht="12.75" customHeight="1" x14ac:dyDescent="0.35">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c r="AD729" s="133"/>
      <c r="AE729" s="133"/>
      <c r="AF729" s="133"/>
      <c r="AG729" s="133"/>
      <c r="AH729" s="133"/>
      <c r="AI729" s="133"/>
    </row>
    <row r="730" spans="1:35" ht="12.75" customHeight="1" x14ac:dyDescent="0.35">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c r="AD730" s="133"/>
      <c r="AE730" s="133"/>
      <c r="AF730" s="133"/>
      <c r="AG730" s="133"/>
      <c r="AH730" s="133"/>
      <c r="AI730" s="133"/>
    </row>
    <row r="731" spans="1:35" ht="12.75" customHeight="1" x14ac:dyDescent="0.35">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c r="AD731" s="133"/>
      <c r="AE731" s="133"/>
      <c r="AF731" s="133"/>
      <c r="AG731" s="133"/>
      <c r="AH731" s="133"/>
      <c r="AI731" s="133"/>
    </row>
    <row r="732" spans="1:35" ht="12.75" customHeight="1" x14ac:dyDescent="0.35">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c r="AD732" s="133"/>
      <c r="AE732" s="133"/>
      <c r="AF732" s="133"/>
      <c r="AG732" s="133"/>
      <c r="AH732" s="133"/>
      <c r="AI732" s="133"/>
    </row>
    <row r="733" spans="1:35" ht="12.75" customHeight="1" x14ac:dyDescent="0.35">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c r="AD733" s="133"/>
      <c r="AE733" s="133"/>
      <c r="AF733" s="133"/>
      <c r="AG733" s="133"/>
      <c r="AH733" s="133"/>
      <c r="AI733" s="133"/>
    </row>
    <row r="734" spans="1:35" ht="12.75" customHeight="1" x14ac:dyDescent="0.35">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c r="AD734" s="133"/>
      <c r="AE734" s="133"/>
      <c r="AF734" s="133"/>
      <c r="AG734" s="133"/>
      <c r="AH734" s="133"/>
      <c r="AI734" s="133"/>
    </row>
    <row r="735" spans="1:35" ht="12.75" customHeight="1" x14ac:dyDescent="0.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c r="AD735" s="133"/>
      <c r="AE735" s="133"/>
      <c r="AF735" s="133"/>
      <c r="AG735" s="133"/>
      <c r="AH735" s="133"/>
      <c r="AI735" s="133"/>
    </row>
    <row r="736" spans="1:35" ht="12.75" customHeight="1" x14ac:dyDescent="0.35">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c r="AD736" s="133"/>
      <c r="AE736" s="133"/>
      <c r="AF736" s="133"/>
      <c r="AG736" s="133"/>
      <c r="AH736" s="133"/>
      <c r="AI736" s="133"/>
    </row>
    <row r="737" spans="1:35" ht="12.75" customHeight="1" x14ac:dyDescent="0.35">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c r="AD737" s="133"/>
      <c r="AE737" s="133"/>
      <c r="AF737" s="133"/>
      <c r="AG737" s="133"/>
      <c r="AH737" s="133"/>
      <c r="AI737" s="133"/>
    </row>
    <row r="738" spans="1:35" ht="12.75" customHeight="1" x14ac:dyDescent="0.35">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c r="AD738" s="133"/>
      <c r="AE738" s="133"/>
      <c r="AF738" s="133"/>
      <c r="AG738" s="133"/>
      <c r="AH738" s="133"/>
      <c r="AI738" s="133"/>
    </row>
    <row r="739" spans="1:35" ht="12.75" customHeight="1" x14ac:dyDescent="0.35">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c r="AD739" s="133"/>
      <c r="AE739" s="133"/>
      <c r="AF739" s="133"/>
      <c r="AG739" s="133"/>
      <c r="AH739" s="133"/>
      <c r="AI739" s="133"/>
    </row>
    <row r="740" spans="1:35" ht="12.75" customHeight="1" x14ac:dyDescent="0.35">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c r="AD740" s="133"/>
      <c r="AE740" s="133"/>
      <c r="AF740" s="133"/>
      <c r="AG740" s="133"/>
      <c r="AH740" s="133"/>
      <c r="AI740" s="133"/>
    </row>
    <row r="741" spans="1:35" ht="12.75" customHeight="1" x14ac:dyDescent="0.35">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c r="AD741" s="133"/>
      <c r="AE741" s="133"/>
      <c r="AF741" s="133"/>
      <c r="AG741" s="133"/>
      <c r="AH741" s="133"/>
      <c r="AI741" s="133"/>
    </row>
    <row r="742" spans="1:35" ht="12.75" customHeight="1" x14ac:dyDescent="0.35">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c r="AD742" s="133"/>
      <c r="AE742" s="133"/>
      <c r="AF742" s="133"/>
      <c r="AG742" s="133"/>
      <c r="AH742" s="133"/>
      <c r="AI742" s="133"/>
    </row>
    <row r="743" spans="1:35" ht="12.75" customHeight="1" x14ac:dyDescent="0.3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c r="AD743" s="133"/>
      <c r="AE743" s="133"/>
      <c r="AF743" s="133"/>
      <c r="AG743" s="133"/>
      <c r="AH743" s="133"/>
      <c r="AI743" s="133"/>
    </row>
    <row r="744" spans="1:35" ht="12.75" customHeight="1" x14ac:dyDescent="0.35">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c r="AD744" s="133"/>
      <c r="AE744" s="133"/>
      <c r="AF744" s="133"/>
      <c r="AG744" s="133"/>
      <c r="AH744" s="133"/>
      <c r="AI744" s="133"/>
    </row>
    <row r="745" spans="1:35" ht="12.75" customHeight="1" x14ac:dyDescent="0.3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c r="AD745" s="133"/>
      <c r="AE745" s="133"/>
      <c r="AF745" s="133"/>
      <c r="AG745" s="133"/>
      <c r="AH745" s="133"/>
      <c r="AI745" s="133"/>
    </row>
    <row r="746" spans="1:35" ht="12.75" customHeight="1" x14ac:dyDescent="0.35">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c r="AD746" s="133"/>
      <c r="AE746" s="133"/>
      <c r="AF746" s="133"/>
      <c r="AG746" s="133"/>
      <c r="AH746" s="133"/>
      <c r="AI746" s="133"/>
    </row>
    <row r="747" spans="1:35" ht="12.75" customHeight="1" x14ac:dyDescent="0.35">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c r="AD747" s="133"/>
      <c r="AE747" s="133"/>
      <c r="AF747" s="133"/>
      <c r="AG747" s="133"/>
      <c r="AH747" s="133"/>
      <c r="AI747" s="133"/>
    </row>
    <row r="748" spans="1:35" ht="12.75" customHeight="1" x14ac:dyDescent="0.35">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c r="AD748" s="133"/>
      <c r="AE748" s="133"/>
      <c r="AF748" s="133"/>
      <c r="AG748" s="133"/>
      <c r="AH748" s="133"/>
      <c r="AI748" s="133"/>
    </row>
    <row r="749" spans="1:35" ht="12.75" customHeight="1" x14ac:dyDescent="0.35">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c r="AD749" s="133"/>
      <c r="AE749" s="133"/>
      <c r="AF749" s="133"/>
      <c r="AG749" s="133"/>
      <c r="AH749" s="133"/>
      <c r="AI749" s="133"/>
    </row>
    <row r="750" spans="1:35" ht="12.75" customHeight="1" x14ac:dyDescent="0.35">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c r="AD750" s="133"/>
      <c r="AE750" s="133"/>
      <c r="AF750" s="133"/>
      <c r="AG750" s="133"/>
      <c r="AH750" s="133"/>
      <c r="AI750" s="133"/>
    </row>
    <row r="751" spans="1:35" ht="12.75" customHeight="1" x14ac:dyDescent="0.35">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c r="AD751" s="133"/>
      <c r="AE751" s="133"/>
      <c r="AF751" s="133"/>
      <c r="AG751" s="133"/>
      <c r="AH751" s="133"/>
      <c r="AI751" s="133"/>
    </row>
    <row r="752" spans="1:35" ht="12.75" customHeight="1" x14ac:dyDescent="0.35">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c r="AD752" s="133"/>
      <c r="AE752" s="133"/>
      <c r="AF752" s="133"/>
      <c r="AG752" s="133"/>
      <c r="AH752" s="133"/>
      <c r="AI752" s="133"/>
    </row>
    <row r="753" spans="1:35" ht="12.75" customHeight="1" x14ac:dyDescent="0.35">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c r="AD753" s="133"/>
      <c r="AE753" s="133"/>
      <c r="AF753" s="133"/>
      <c r="AG753" s="133"/>
      <c r="AH753" s="133"/>
      <c r="AI753" s="133"/>
    </row>
    <row r="754" spans="1:35" ht="12.75" customHeight="1" x14ac:dyDescent="0.35">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c r="AD754" s="133"/>
      <c r="AE754" s="133"/>
      <c r="AF754" s="133"/>
      <c r="AG754" s="133"/>
      <c r="AH754" s="133"/>
      <c r="AI754" s="133"/>
    </row>
    <row r="755" spans="1:35" ht="12.75" customHeight="1" x14ac:dyDescent="0.3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c r="AD755" s="133"/>
      <c r="AE755" s="133"/>
      <c r="AF755" s="133"/>
      <c r="AG755" s="133"/>
      <c r="AH755" s="133"/>
      <c r="AI755" s="133"/>
    </row>
    <row r="756" spans="1:35" ht="12.75" customHeight="1" x14ac:dyDescent="0.35">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c r="AD756" s="133"/>
      <c r="AE756" s="133"/>
      <c r="AF756" s="133"/>
      <c r="AG756" s="133"/>
      <c r="AH756" s="133"/>
      <c r="AI756" s="133"/>
    </row>
    <row r="757" spans="1:35" ht="12.75" customHeight="1" x14ac:dyDescent="0.35">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c r="AD757" s="133"/>
      <c r="AE757" s="133"/>
      <c r="AF757" s="133"/>
      <c r="AG757" s="133"/>
      <c r="AH757" s="133"/>
      <c r="AI757" s="133"/>
    </row>
    <row r="758" spans="1:35" ht="12.75" customHeight="1" x14ac:dyDescent="0.35">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c r="AD758" s="133"/>
      <c r="AE758" s="133"/>
      <c r="AF758" s="133"/>
      <c r="AG758" s="133"/>
      <c r="AH758" s="133"/>
      <c r="AI758" s="133"/>
    </row>
    <row r="759" spans="1:35" ht="12.75" customHeight="1" x14ac:dyDescent="0.35">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c r="AD759" s="133"/>
      <c r="AE759" s="133"/>
      <c r="AF759" s="133"/>
      <c r="AG759" s="133"/>
      <c r="AH759" s="133"/>
      <c r="AI759" s="133"/>
    </row>
    <row r="760" spans="1:35" ht="12.75" customHeight="1" x14ac:dyDescent="0.35">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c r="AD760" s="133"/>
      <c r="AE760" s="133"/>
      <c r="AF760" s="133"/>
      <c r="AG760" s="133"/>
      <c r="AH760" s="133"/>
      <c r="AI760" s="133"/>
    </row>
    <row r="761" spans="1:35" ht="12.75" customHeight="1" x14ac:dyDescent="0.35">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c r="AD761" s="133"/>
      <c r="AE761" s="133"/>
      <c r="AF761" s="133"/>
      <c r="AG761" s="133"/>
      <c r="AH761" s="133"/>
      <c r="AI761" s="133"/>
    </row>
    <row r="762" spans="1:35" ht="12.75" customHeight="1" x14ac:dyDescent="0.35">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c r="AD762" s="133"/>
      <c r="AE762" s="133"/>
      <c r="AF762" s="133"/>
      <c r="AG762" s="133"/>
      <c r="AH762" s="133"/>
      <c r="AI762" s="133"/>
    </row>
    <row r="763" spans="1:35" ht="12.75" customHeight="1" x14ac:dyDescent="0.35">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c r="AD763" s="133"/>
      <c r="AE763" s="133"/>
      <c r="AF763" s="133"/>
      <c r="AG763" s="133"/>
      <c r="AH763" s="133"/>
      <c r="AI763" s="133"/>
    </row>
    <row r="764" spans="1:35" ht="12.75" customHeight="1" x14ac:dyDescent="0.35">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c r="AD764" s="133"/>
      <c r="AE764" s="133"/>
      <c r="AF764" s="133"/>
      <c r="AG764" s="133"/>
      <c r="AH764" s="133"/>
      <c r="AI764" s="133"/>
    </row>
    <row r="765" spans="1:35" ht="12.75" customHeight="1" x14ac:dyDescent="0.3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c r="AD765" s="133"/>
      <c r="AE765" s="133"/>
      <c r="AF765" s="133"/>
      <c r="AG765" s="133"/>
      <c r="AH765" s="133"/>
      <c r="AI765" s="133"/>
    </row>
    <row r="766" spans="1:35" ht="12.75" customHeight="1" x14ac:dyDescent="0.35">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c r="AD766" s="133"/>
      <c r="AE766" s="133"/>
      <c r="AF766" s="133"/>
      <c r="AG766" s="133"/>
      <c r="AH766" s="133"/>
      <c r="AI766" s="133"/>
    </row>
    <row r="767" spans="1:35" ht="12.75" customHeight="1" x14ac:dyDescent="0.35">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c r="AD767" s="133"/>
      <c r="AE767" s="133"/>
      <c r="AF767" s="133"/>
      <c r="AG767" s="133"/>
      <c r="AH767" s="133"/>
      <c r="AI767" s="133"/>
    </row>
    <row r="768" spans="1:35" ht="12.75" customHeight="1" x14ac:dyDescent="0.35">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c r="AD768" s="133"/>
      <c r="AE768" s="133"/>
      <c r="AF768" s="133"/>
      <c r="AG768" s="133"/>
      <c r="AH768" s="133"/>
      <c r="AI768" s="133"/>
    </row>
    <row r="769" spans="1:35" ht="12.75" customHeight="1" x14ac:dyDescent="0.35">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c r="AD769" s="133"/>
      <c r="AE769" s="133"/>
      <c r="AF769" s="133"/>
      <c r="AG769" s="133"/>
      <c r="AH769" s="133"/>
      <c r="AI769" s="133"/>
    </row>
    <row r="770" spans="1:35" ht="12.75" customHeight="1" x14ac:dyDescent="0.35">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c r="AD770" s="133"/>
      <c r="AE770" s="133"/>
      <c r="AF770" s="133"/>
      <c r="AG770" s="133"/>
      <c r="AH770" s="133"/>
      <c r="AI770" s="133"/>
    </row>
    <row r="771" spans="1:35" ht="12.75" customHeight="1" x14ac:dyDescent="0.35">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c r="AD771" s="133"/>
      <c r="AE771" s="133"/>
      <c r="AF771" s="133"/>
      <c r="AG771" s="133"/>
      <c r="AH771" s="133"/>
      <c r="AI771" s="133"/>
    </row>
    <row r="772" spans="1:35" ht="12.75" customHeight="1" x14ac:dyDescent="0.35">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c r="AD772" s="133"/>
      <c r="AE772" s="133"/>
      <c r="AF772" s="133"/>
      <c r="AG772" s="133"/>
      <c r="AH772" s="133"/>
      <c r="AI772" s="133"/>
    </row>
    <row r="773" spans="1:35" ht="12.75" customHeight="1" x14ac:dyDescent="0.35">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c r="AD773" s="133"/>
      <c r="AE773" s="133"/>
      <c r="AF773" s="133"/>
      <c r="AG773" s="133"/>
      <c r="AH773" s="133"/>
      <c r="AI773" s="133"/>
    </row>
    <row r="774" spans="1:35" ht="12.75" customHeight="1" x14ac:dyDescent="0.35">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c r="AD774" s="133"/>
      <c r="AE774" s="133"/>
      <c r="AF774" s="133"/>
      <c r="AG774" s="133"/>
      <c r="AH774" s="133"/>
      <c r="AI774" s="133"/>
    </row>
    <row r="775" spans="1:35" ht="12.75" customHeight="1" x14ac:dyDescent="0.3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c r="AD775" s="133"/>
      <c r="AE775" s="133"/>
      <c r="AF775" s="133"/>
      <c r="AG775" s="133"/>
      <c r="AH775" s="133"/>
      <c r="AI775" s="133"/>
    </row>
    <row r="776" spans="1:35" ht="12.75" customHeight="1" x14ac:dyDescent="0.35">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c r="AD776" s="133"/>
      <c r="AE776" s="133"/>
      <c r="AF776" s="133"/>
      <c r="AG776" s="133"/>
      <c r="AH776" s="133"/>
      <c r="AI776" s="133"/>
    </row>
    <row r="777" spans="1:35" ht="12.75" customHeight="1" x14ac:dyDescent="0.35">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c r="AD777" s="133"/>
      <c r="AE777" s="133"/>
      <c r="AF777" s="133"/>
      <c r="AG777" s="133"/>
      <c r="AH777" s="133"/>
      <c r="AI777" s="133"/>
    </row>
    <row r="778" spans="1:35" ht="12.75" customHeight="1" x14ac:dyDescent="0.35">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c r="AD778" s="133"/>
      <c r="AE778" s="133"/>
      <c r="AF778" s="133"/>
      <c r="AG778" s="133"/>
      <c r="AH778" s="133"/>
      <c r="AI778" s="133"/>
    </row>
    <row r="779" spans="1:35" ht="12.75" customHeight="1" x14ac:dyDescent="0.35">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c r="AD779" s="133"/>
      <c r="AE779" s="133"/>
      <c r="AF779" s="133"/>
      <c r="AG779" s="133"/>
      <c r="AH779" s="133"/>
      <c r="AI779" s="133"/>
    </row>
    <row r="780" spans="1:35" ht="12.75" customHeight="1" x14ac:dyDescent="0.35">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c r="AD780" s="133"/>
      <c r="AE780" s="133"/>
      <c r="AF780" s="133"/>
      <c r="AG780" s="133"/>
      <c r="AH780" s="133"/>
      <c r="AI780" s="133"/>
    </row>
    <row r="781" spans="1:35" ht="12.75" customHeight="1" x14ac:dyDescent="0.35">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c r="AD781" s="133"/>
      <c r="AE781" s="133"/>
      <c r="AF781" s="133"/>
      <c r="AG781" s="133"/>
      <c r="AH781" s="133"/>
      <c r="AI781" s="133"/>
    </row>
    <row r="782" spans="1:35" ht="12.75" customHeight="1" x14ac:dyDescent="0.35">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c r="AD782" s="133"/>
      <c r="AE782" s="133"/>
      <c r="AF782" s="133"/>
      <c r="AG782" s="133"/>
      <c r="AH782" s="133"/>
      <c r="AI782" s="133"/>
    </row>
    <row r="783" spans="1:35" ht="12.75" customHeight="1" x14ac:dyDescent="0.35">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c r="AD783" s="133"/>
      <c r="AE783" s="133"/>
      <c r="AF783" s="133"/>
      <c r="AG783" s="133"/>
      <c r="AH783" s="133"/>
      <c r="AI783" s="133"/>
    </row>
    <row r="784" spans="1:35" ht="12.75" customHeight="1" x14ac:dyDescent="0.35">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c r="AD784" s="133"/>
      <c r="AE784" s="133"/>
      <c r="AF784" s="133"/>
      <c r="AG784" s="133"/>
      <c r="AH784" s="133"/>
      <c r="AI784" s="133"/>
    </row>
    <row r="785" spans="1:35" ht="12.75" customHeight="1" x14ac:dyDescent="0.3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c r="AD785" s="133"/>
      <c r="AE785" s="133"/>
      <c r="AF785" s="133"/>
      <c r="AG785" s="133"/>
      <c r="AH785" s="133"/>
      <c r="AI785" s="133"/>
    </row>
    <row r="786" spans="1:35" ht="12.75" customHeight="1" x14ac:dyDescent="0.35">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c r="AD786" s="133"/>
      <c r="AE786" s="133"/>
      <c r="AF786" s="133"/>
      <c r="AG786" s="133"/>
      <c r="AH786" s="133"/>
      <c r="AI786" s="133"/>
    </row>
    <row r="787" spans="1:35" ht="12.75" customHeight="1" x14ac:dyDescent="0.35">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c r="AD787" s="133"/>
      <c r="AE787" s="133"/>
      <c r="AF787" s="133"/>
      <c r="AG787" s="133"/>
      <c r="AH787" s="133"/>
      <c r="AI787" s="133"/>
    </row>
    <row r="788" spans="1:35" ht="12.75" customHeight="1" x14ac:dyDescent="0.35">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c r="AD788" s="133"/>
      <c r="AE788" s="133"/>
      <c r="AF788" s="133"/>
      <c r="AG788" s="133"/>
      <c r="AH788" s="133"/>
      <c r="AI788" s="133"/>
    </row>
    <row r="789" spans="1:35" ht="12.75" customHeight="1" x14ac:dyDescent="0.35">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c r="AD789" s="133"/>
      <c r="AE789" s="133"/>
      <c r="AF789" s="133"/>
      <c r="AG789" s="133"/>
      <c r="AH789" s="133"/>
      <c r="AI789" s="133"/>
    </row>
    <row r="790" spans="1:35" ht="12.75" customHeight="1" x14ac:dyDescent="0.35">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c r="AD790" s="133"/>
      <c r="AE790" s="133"/>
      <c r="AF790" s="133"/>
      <c r="AG790" s="133"/>
      <c r="AH790" s="133"/>
      <c r="AI790" s="133"/>
    </row>
    <row r="791" spans="1:35" ht="12.75" customHeight="1" x14ac:dyDescent="0.35">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c r="AD791" s="133"/>
      <c r="AE791" s="133"/>
      <c r="AF791" s="133"/>
      <c r="AG791" s="133"/>
      <c r="AH791" s="133"/>
      <c r="AI791" s="133"/>
    </row>
    <row r="792" spans="1:35" ht="12.75" customHeight="1" x14ac:dyDescent="0.35">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c r="AD792" s="133"/>
      <c r="AE792" s="133"/>
      <c r="AF792" s="133"/>
      <c r="AG792" s="133"/>
      <c r="AH792" s="133"/>
      <c r="AI792" s="133"/>
    </row>
    <row r="793" spans="1:35" ht="12.75" customHeight="1" x14ac:dyDescent="0.35">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c r="AD793" s="133"/>
      <c r="AE793" s="133"/>
      <c r="AF793" s="133"/>
      <c r="AG793" s="133"/>
      <c r="AH793" s="133"/>
      <c r="AI793" s="133"/>
    </row>
    <row r="794" spans="1:35" ht="12.75" customHeight="1" x14ac:dyDescent="0.35">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c r="AD794" s="133"/>
      <c r="AE794" s="133"/>
      <c r="AF794" s="133"/>
      <c r="AG794" s="133"/>
      <c r="AH794" s="133"/>
      <c r="AI794" s="133"/>
    </row>
    <row r="795" spans="1:35" ht="12.75" customHeight="1" x14ac:dyDescent="0.3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c r="AD795" s="133"/>
      <c r="AE795" s="133"/>
      <c r="AF795" s="133"/>
      <c r="AG795" s="133"/>
      <c r="AH795" s="133"/>
      <c r="AI795" s="133"/>
    </row>
    <row r="796" spans="1:35" ht="12.75" customHeight="1" x14ac:dyDescent="0.35">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c r="AD796" s="133"/>
      <c r="AE796" s="133"/>
      <c r="AF796" s="133"/>
      <c r="AG796" s="133"/>
      <c r="AH796" s="133"/>
      <c r="AI796" s="133"/>
    </row>
    <row r="797" spans="1:35" ht="12.75" customHeight="1" x14ac:dyDescent="0.35">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c r="AD797" s="133"/>
      <c r="AE797" s="133"/>
      <c r="AF797" s="133"/>
      <c r="AG797" s="133"/>
      <c r="AH797" s="133"/>
      <c r="AI797" s="133"/>
    </row>
    <row r="798" spans="1:35" ht="12.75" customHeight="1" x14ac:dyDescent="0.35">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c r="AD798" s="133"/>
      <c r="AE798" s="133"/>
      <c r="AF798" s="133"/>
      <c r="AG798" s="133"/>
      <c r="AH798" s="133"/>
      <c r="AI798" s="133"/>
    </row>
    <row r="799" spans="1:35" ht="12.75" customHeight="1" x14ac:dyDescent="0.35">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c r="AD799" s="133"/>
      <c r="AE799" s="133"/>
      <c r="AF799" s="133"/>
      <c r="AG799" s="133"/>
      <c r="AH799" s="133"/>
      <c r="AI799" s="133"/>
    </row>
    <row r="800" spans="1:35" ht="12.75" customHeight="1" x14ac:dyDescent="0.35">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c r="AD800" s="133"/>
      <c r="AE800" s="133"/>
      <c r="AF800" s="133"/>
      <c r="AG800" s="133"/>
      <c r="AH800" s="133"/>
      <c r="AI800" s="133"/>
    </row>
    <row r="801" spans="1:35" ht="12.75" customHeight="1" x14ac:dyDescent="0.35">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c r="AD801" s="133"/>
      <c r="AE801" s="133"/>
      <c r="AF801" s="133"/>
      <c r="AG801" s="133"/>
      <c r="AH801" s="133"/>
      <c r="AI801" s="133"/>
    </row>
    <row r="802" spans="1:35" ht="12.75" customHeight="1" x14ac:dyDescent="0.35">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c r="AD802" s="133"/>
      <c r="AE802" s="133"/>
      <c r="AF802" s="133"/>
      <c r="AG802" s="133"/>
      <c r="AH802" s="133"/>
      <c r="AI802" s="133"/>
    </row>
    <row r="803" spans="1:35" ht="12.75" customHeight="1" x14ac:dyDescent="0.35">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c r="AD803" s="133"/>
      <c r="AE803" s="133"/>
      <c r="AF803" s="133"/>
      <c r="AG803" s="133"/>
      <c r="AH803" s="133"/>
      <c r="AI803" s="133"/>
    </row>
    <row r="804" spans="1:35" ht="12.75" customHeight="1" x14ac:dyDescent="0.35">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c r="AD804" s="133"/>
      <c r="AE804" s="133"/>
      <c r="AF804" s="133"/>
      <c r="AG804" s="133"/>
      <c r="AH804" s="133"/>
      <c r="AI804" s="133"/>
    </row>
    <row r="805" spans="1:35" ht="12.75" customHeight="1" x14ac:dyDescent="0.3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c r="AD805" s="133"/>
      <c r="AE805" s="133"/>
      <c r="AF805" s="133"/>
      <c r="AG805" s="133"/>
      <c r="AH805" s="133"/>
      <c r="AI805" s="133"/>
    </row>
    <row r="806" spans="1:35" ht="12.75" customHeight="1" x14ac:dyDescent="0.35">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c r="AD806" s="133"/>
      <c r="AE806" s="133"/>
      <c r="AF806" s="133"/>
      <c r="AG806" s="133"/>
      <c r="AH806" s="133"/>
      <c r="AI806" s="133"/>
    </row>
    <row r="807" spans="1:35" ht="12.75" customHeight="1" x14ac:dyDescent="0.35">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c r="AD807" s="133"/>
      <c r="AE807" s="133"/>
      <c r="AF807" s="133"/>
      <c r="AG807" s="133"/>
      <c r="AH807" s="133"/>
      <c r="AI807" s="133"/>
    </row>
    <row r="808" spans="1:35" ht="12.75" customHeight="1" x14ac:dyDescent="0.35">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c r="AD808" s="133"/>
      <c r="AE808" s="133"/>
      <c r="AF808" s="133"/>
      <c r="AG808" s="133"/>
      <c r="AH808" s="133"/>
      <c r="AI808" s="133"/>
    </row>
    <row r="809" spans="1:35" ht="12.75" customHeight="1" x14ac:dyDescent="0.35">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c r="AD809" s="133"/>
      <c r="AE809" s="133"/>
      <c r="AF809" s="133"/>
      <c r="AG809" s="133"/>
      <c r="AH809" s="133"/>
      <c r="AI809" s="133"/>
    </row>
    <row r="810" spans="1:35" ht="12.75" customHeight="1" x14ac:dyDescent="0.35">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c r="AD810" s="133"/>
      <c r="AE810" s="133"/>
      <c r="AF810" s="133"/>
      <c r="AG810" s="133"/>
      <c r="AH810" s="133"/>
      <c r="AI810" s="133"/>
    </row>
    <row r="811" spans="1:35" ht="12.75" customHeight="1" x14ac:dyDescent="0.35">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c r="AD811" s="133"/>
      <c r="AE811" s="133"/>
      <c r="AF811" s="133"/>
      <c r="AG811" s="133"/>
      <c r="AH811" s="133"/>
      <c r="AI811" s="133"/>
    </row>
    <row r="812" spans="1:35" ht="12.75" customHeight="1" x14ac:dyDescent="0.35">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c r="AD812" s="133"/>
      <c r="AE812" s="133"/>
      <c r="AF812" s="133"/>
      <c r="AG812" s="133"/>
      <c r="AH812" s="133"/>
      <c r="AI812" s="133"/>
    </row>
    <row r="813" spans="1:35" ht="12.75" customHeight="1" x14ac:dyDescent="0.35">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c r="AD813" s="133"/>
      <c r="AE813" s="133"/>
      <c r="AF813" s="133"/>
      <c r="AG813" s="133"/>
      <c r="AH813" s="133"/>
      <c r="AI813" s="133"/>
    </row>
    <row r="814" spans="1:35" ht="12.75" customHeight="1" x14ac:dyDescent="0.35">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c r="AD814" s="133"/>
      <c r="AE814" s="133"/>
      <c r="AF814" s="133"/>
      <c r="AG814" s="133"/>
      <c r="AH814" s="133"/>
      <c r="AI814" s="133"/>
    </row>
    <row r="815" spans="1:35" ht="12.75" customHeight="1" x14ac:dyDescent="0.3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c r="AD815" s="133"/>
      <c r="AE815" s="133"/>
      <c r="AF815" s="133"/>
      <c r="AG815" s="133"/>
      <c r="AH815" s="133"/>
      <c r="AI815" s="133"/>
    </row>
    <row r="816" spans="1:35" ht="12.75" customHeight="1" x14ac:dyDescent="0.35">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c r="AD816" s="133"/>
      <c r="AE816" s="133"/>
      <c r="AF816" s="133"/>
      <c r="AG816" s="133"/>
      <c r="AH816" s="133"/>
      <c r="AI816" s="133"/>
    </row>
    <row r="817" spans="1:35" ht="12.75" customHeight="1" x14ac:dyDescent="0.35">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c r="AD817" s="133"/>
      <c r="AE817" s="133"/>
      <c r="AF817" s="133"/>
      <c r="AG817" s="133"/>
      <c r="AH817" s="133"/>
      <c r="AI817" s="133"/>
    </row>
    <row r="818" spans="1:35" ht="12.75" customHeight="1" x14ac:dyDescent="0.35">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c r="AD818" s="133"/>
      <c r="AE818" s="133"/>
      <c r="AF818" s="133"/>
      <c r="AG818" s="133"/>
      <c r="AH818" s="133"/>
      <c r="AI818" s="133"/>
    </row>
    <row r="819" spans="1:35" ht="12.75" customHeight="1" x14ac:dyDescent="0.35">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c r="AD819" s="133"/>
      <c r="AE819" s="133"/>
      <c r="AF819" s="133"/>
      <c r="AG819" s="133"/>
      <c r="AH819" s="133"/>
      <c r="AI819" s="133"/>
    </row>
    <row r="820" spans="1:35" ht="12.75" customHeight="1" x14ac:dyDescent="0.35">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c r="AD820" s="133"/>
      <c r="AE820" s="133"/>
      <c r="AF820" s="133"/>
      <c r="AG820" s="133"/>
      <c r="AH820" s="133"/>
      <c r="AI820" s="133"/>
    </row>
    <row r="821" spans="1:35" ht="12.75" customHeight="1" x14ac:dyDescent="0.35">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c r="AD821" s="133"/>
      <c r="AE821" s="133"/>
      <c r="AF821" s="133"/>
      <c r="AG821" s="133"/>
      <c r="AH821" s="133"/>
      <c r="AI821" s="133"/>
    </row>
    <row r="822" spans="1:35" ht="12.75" customHeight="1" x14ac:dyDescent="0.35">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c r="AD822" s="133"/>
      <c r="AE822" s="133"/>
      <c r="AF822" s="133"/>
      <c r="AG822" s="133"/>
      <c r="AH822" s="133"/>
      <c r="AI822" s="133"/>
    </row>
    <row r="823" spans="1:35" ht="12.75" customHeight="1" x14ac:dyDescent="0.35">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c r="AD823" s="133"/>
      <c r="AE823" s="133"/>
      <c r="AF823" s="133"/>
      <c r="AG823" s="133"/>
      <c r="AH823" s="133"/>
      <c r="AI823" s="133"/>
    </row>
    <row r="824" spans="1:35" ht="12.75" customHeight="1" x14ac:dyDescent="0.35">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c r="AD824" s="133"/>
      <c r="AE824" s="133"/>
      <c r="AF824" s="133"/>
      <c r="AG824" s="133"/>
      <c r="AH824" s="133"/>
      <c r="AI824" s="133"/>
    </row>
    <row r="825" spans="1:35" ht="12.75" customHeight="1" x14ac:dyDescent="0.3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c r="AD825" s="133"/>
      <c r="AE825" s="133"/>
      <c r="AF825" s="133"/>
      <c r="AG825" s="133"/>
      <c r="AH825" s="133"/>
      <c r="AI825" s="133"/>
    </row>
    <row r="826" spans="1:35" ht="12.75" customHeight="1" x14ac:dyDescent="0.35">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c r="AD826" s="133"/>
      <c r="AE826" s="133"/>
      <c r="AF826" s="133"/>
      <c r="AG826" s="133"/>
      <c r="AH826" s="133"/>
      <c r="AI826" s="133"/>
    </row>
    <row r="827" spans="1:35" ht="12.75" customHeight="1" x14ac:dyDescent="0.35">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c r="AD827" s="133"/>
      <c r="AE827" s="133"/>
      <c r="AF827" s="133"/>
      <c r="AG827" s="133"/>
      <c r="AH827" s="133"/>
      <c r="AI827" s="133"/>
    </row>
    <row r="828" spans="1:35" ht="12.75" customHeight="1" x14ac:dyDescent="0.35">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c r="AD828" s="133"/>
      <c r="AE828" s="133"/>
      <c r="AF828" s="133"/>
      <c r="AG828" s="133"/>
      <c r="AH828" s="133"/>
      <c r="AI828" s="133"/>
    </row>
    <row r="829" spans="1:35" ht="12.75" customHeight="1" x14ac:dyDescent="0.35">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c r="AD829" s="133"/>
      <c r="AE829" s="133"/>
      <c r="AF829" s="133"/>
      <c r="AG829" s="133"/>
      <c r="AH829" s="133"/>
      <c r="AI829" s="133"/>
    </row>
    <row r="830" spans="1:35" ht="12.75" customHeight="1" x14ac:dyDescent="0.35">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c r="AD830" s="133"/>
      <c r="AE830" s="133"/>
      <c r="AF830" s="133"/>
      <c r="AG830" s="133"/>
      <c r="AH830" s="133"/>
      <c r="AI830" s="133"/>
    </row>
    <row r="831" spans="1:35" ht="12.75" customHeight="1" x14ac:dyDescent="0.35">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c r="AD831" s="133"/>
      <c r="AE831" s="133"/>
      <c r="AF831" s="133"/>
      <c r="AG831" s="133"/>
      <c r="AH831" s="133"/>
      <c r="AI831" s="133"/>
    </row>
    <row r="832" spans="1:35" ht="12.75" customHeight="1" x14ac:dyDescent="0.35">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c r="AD832" s="133"/>
      <c r="AE832" s="133"/>
      <c r="AF832" s="133"/>
      <c r="AG832" s="133"/>
      <c r="AH832" s="133"/>
      <c r="AI832" s="133"/>
    </row>
    <row r="833" spans="1:35" ht="12.75" customHeight="1" x14ac:dyDescent="0.35">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c r="AD833" s="133"/>
      <c r="AE833" s="133"/>
      <c r="AF833" s="133"/>
      <c r="AG833" s="133"/>
      <c r="AH833" s="133"/>
      <c r="AI833" s="133"/>
    </row>
    <row r="834" spans="1:35" ht="12.75" customHeight="1" x14ac:dyDescent="0.35">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c r="AD834" s="133"/>
      <c r="AE834" s="133"/>
      <c r="AF834" s="133"/>
      <c r="AG834" s="133"/>
      <c r="AH834" s="133"/>
      <c r="AI834" s="133"/>
    </row>
    <row r="835" spans="1:35" ht="12.75" customHeight="1" x14ac:dyDescent="0.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c r="AD835" s="133"/>
      <c r="AE835" s="133"/>
      <c r="AF835" s="133"/>
      <c r="AG835" s="133"/>
      <c r="AH835" s="133"/>
      <c r="AI835" s="133"/>
    </row>
    <row r="836" spans="1:35" ht="12.75" customHeight="1" x14ac:dyDescent="0.35">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c r="AD836" s="133"/>
      <c r="AE836" s="133"/>
      <c r="AF836" s="133"/>
      <c r="AG836" s="133"/>
      <c r="AH836" s="133"/>
      <c r="AI836" s="133"/>
    </row>
    <row r="837" spans="1:35" ht="12.75" customHeight="1" x14ac:dyDescent="0.35">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c r="AD837" s="133"/>
      <c r="AE837" s="133"/>
      <c r="AF837" s="133"/>
      <c r="AG837" s="133"/>
      <c r="AH837" s="133"/>
      <c r="AI837" s="133"/>
    </row>
    <row r="838" spans="1:35" ht="12.75" customHeight="1" x14ac:dyDescent="0.35">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c r="AD838" s="133"/>
      <c r="AE838" s="133"/>
      <c r="AF838" s="133"/>
      <c r="AG838" s="133"/>
      <c r="AH838" s="133"/>
      <c r="AI838" s="133"/>
    </row>
    <row r="839" spans="1:35" ht="12.75" customHeight="1" x14ac:dyDescent="0.35">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c r="AD839" s="133"/>
      <c r="AE839" s="133"/>
      <c r="AF839" s="133"/>
      <c r="AG839" s="133"/>
      <c r="AH839" s="133"/>
      <c r="AI839" s="133"/>
    </row>
    <row r="840" spans="1:35" ht="12.75" customHeight="1" x14ac:dyDescent="0.35">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c r="AD840" s="133"/>
      <c r="AE840" s="133"/>
      <c r="AF840" s="133"/>
      <c r="AG840" s="133"/>
      <c r="AH840" s="133"/>
      <c r="AI840" s="133"/>
    </row>
    <row r="841" spans="1:35" ht="12.75" customHeight="1" x14ac:dyDescent="0.35">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c r="AD841" s="133"/>
      <c r="AE841" s="133"/>
      <c r="AF841" s="133"/>
      <c r="AG841" s="133"/>
      <c r="AH841" s="133"/>
      <c r="AI841" s="133"/>
    </row>
    <row r="842" spans="1:35" ht="12.75" customHeight="1" x14ac:dyDescent="0.35">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c r="AD842" s="133"/>
      <c r="AE842" s="133"/>
      <c r="AF842" s="133"/>
      <c r="AG842" s="133"/>
      <c r="AH842" s="133"/>
      <c r="AI842" s="133"/>
    </row>
    <row r="843" spans="1:35" ht="12.75" customHeight="1" x14ac:dyDescent="0.35">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c r="AD843" s="133"/>
      <c r="AE843" s="133"/>
      <c r="AF843" s="133"/>
      <c r="AG843" s="133"/>
      <c r="AH843" s="133"/>
      <c r="AI843" s="133"/>
    </row>
    <row r="844" spans="1:35" ht="12.75" customHeight="1" x14ac:dyDescent="0.35">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c r="AD844" s="133"/>
      <c r="AE844" s="133"/>
      <c r="AF844" s="133"/>
      <c r="AG844" s="133"/>
      <c r="AH844" s="133"/>
      <c r="AI844" s="133"/>
    </row>
    <row r="845" spans="1:35" ht="12.75" customHeight="1" x14ac:dyDescent="0.3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c r="AD845" s="133"/>
      <c r="AE845" s="133"/>
      <c r="AF845" s="133"/>
      <c r="AG845" s="133"/>
      <c r="AH845" s="133"/>
      <c r="AI845" s="133"/>
    </row>
    <row r="846" spans="1:35" ht="12.75" customHeight="1" x14ac:dyDescent="0.35">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c r="AD846" s="133"/>
      <c r="AE846" s="133"/>
      <c r="AF846" s="133"/>
      <c r="AG846" s="133"/>
      <c r="AH846" s="133"/>
      <c r="AI846" s="133"/>
    </row>
    <row r="847" spans="1:35" ht="12.75" customHeight="1" x14ac:dyDescent="0.35">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c r="AD847" s="133"/>
      <c r="AE847" s="133"/>
      <c r="AF847" s="133"/>
      <c r="AG847" s="133"/>
      <c r="AH847" s="133"/>
      <c r="AI847" s="133"/>
    </row>
    <row r="848" spans="1:35" ht="12.75" customHeight="1" x14ac:dyDescent="0.35">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c r="AD848" s="133"/>
      <c r="AE848" s="133"/>
      <c r="AF848" s="133"/>
      <c r="AG848" s="133"/>
      <c r="AH848" s="133"/>
      <c r="AI848" s="133"/>
    </row>
    <row r="849" spans="1:35" ht="12.75" customHeight="1" x14ac:dyDescent="0.35">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c r="AD849" s="133"/>
      <c r="AE849" s="133"/>
      <c r="AF849" s="133"/>
      <c r="AG849" s="133"/>
      <c r="AH849" s="133"/>
      <c r="AI849" s="133"/>
    </row>
    <row r="850" spans="1:35" ht="12.75" customHeight="1" x14ac:dyDescent="0.35">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c r="AD850" s="133"/>
      <c r="AE850" s="133"/>
      <c r="AF850" s="133"/>
      <c r="AG850" s="133"/>
      <c r="AH850" s="133"/>
      <c r="AI850" s="133"/>
    </row>
    <row r="851" spans="1:35" ht="12.75" customHeight="1" x14ac:dyDescent="0.35">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c r="AD851" s="133"/>
      <c r="AE851" s="133"/>
      <c r="AF851" s="133"/>
      <c r="AG851" s="133"/>
      <c r="AH851" s="133"/>
      <c r="AI851" s="133"/>
    </row>
    <row r="852" spans="1:35" ht="12.75" customHeight="1" x14ac:dyDescent="0.35">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c r="AD852" s="133"/>
      <c r="AE852" s="133"/>
      <c r="AF852" s="133"/>
      <c r="AG852" s="133"/>
      <c r="AH852" s="133"/>
      <c r="AI852" s="133"/>
    </row>
    <row r="853" spans="1:35" ht="12.75" customHeight="1" x14ac:dyDescent="0.35">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c r="AD853" s="133"/>
      <c r="AE853" s="133"/>
      <c r="AF853" s="133"/>
      <c r="AG853" s="133"/>
      <c r="AH853" s="133"/>
      <c r="AI853" s="133"/>
    </row>
    <row r="854" spans="1:35" ht="12.75" customHeight="1" x14ac:dyDescent="0.35">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c r="AD854" s="133"/>
      <c r="AE854" s="133"/>
      <c r="AF854" s="133"/>
      <c r="AG854" s="133"/>
      <c r="AH854" s="133"/>
      <c r="AI854" s="133"/>
    </row>
    <row r="855" spans="1:35" ht="12.75" customHeight="1" x14ac:dyDescent="0.3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c r="AD855" s="133"/>
      <c r="AE855" s="133"/>
      <c r="AF855" s="133"/>
      <c r="AG855" s="133"/>
      <c r="AH855" s="133"/>
      <c r="AI855" s="133"/>
    </row>
    <row r="856" spans="1:35" ht="12.75" customHeight="1" x14ac:dyDescent="0.35">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c r="AD856" s="133"/>
      <c r="AE856" s="133"/>
      <c r="AF856" s="133"/>
      <c r="AG856" s="133"/>
      <c r="AH856" s="133"/>
      <c r="AI856" s="133"/>
    </row>
    <row r="857" spans="1:35" ht="12.75" customHeight="1" x14ac:dyDescent="0.35">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c r="AD857" s="133"/>
      <c r="AE857" s="133"/>
      <c r="AF857" s="133"/>
      <c r="AG857" s="133"/>
      <c r="AH857" s="133"/>
      <c r="AI857" s="133"/>
    </row>
    <row r="858" spans="1:35" ht="12.75" customHeight="1" x14ac:dyDescent="0.35">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c r="AD858" s="133"/>
      <c r="AE858" s="133"/>
      <c r="AF858" s="133"/>
      <c r="AG858" s="133"/>
      <c r="AH858" s="133"/>
      <c r="AI858" s="133"/>
    </row>
    <row r="859" spans="1:35" ht="12.75" customHeight="1" x14ac:dyDescent="0.35">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c r="AD859" s="133"/>
      <c r="AE859" s="133"/>
      <c r="AF859" s="133"/>
      <c r="AG859" s="133"/>
      <c r="AH859" s="133"/>
      <c r="AI859" s="133"/>
    </row>
    <row r="860" spans="1:35" ht="12.75" customHeight="1" x14ac:dyDescent="0.35">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c r="AD860" s="133"/>
      <c r="AE860" s="133"/>
      <c r="AF860" s="133"/>
      <c r="AG860" s="133"/>
      <c r="AH860" s="133"/>
      <c r="AI860" s="133"/>
    </row>
    <row r="861" spans="1:35" ht="12.75" customHeight="1" x14ac:dyDescent="0.35">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c r="AD861" s="133"/>
      <c r="AE861" s="133"/>
      <c r="AF861" s="133"/>
      <c r="AG861" s="133"/>
      <c r="AH861" s="133"/>
      <c r="AI861" s="133"/>
    </row>
    <row r="862" spans="1:35" ht="12.75" customHeight="1" x14ac:dyDescent="0.35">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c r="AD862" s="133"/>
      <c r="AE862" s="133"/>
      <c r="AF862" s="133"/>
      <c r="AG862" s="133"/>
      <c r="AH862" s="133"/>
      <c r="AI862" s="133"/>
    </row>
    <row r="863" spans="1:35" ht="12.75" customHeight="1" x14ac:dyDescent="0.35">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c r="AD863" s="133"/>
      <c r="AE863" s="133"/>
      <c r="AF863" s="133"/>
      <c r="AG863" s="133"/>
      <c r="AH863" s="133"/>
      <c r="AI863" s="133"/>
    </row>
    <row r="864" spans="1:35" ht="12.75" customHeight="1" x14ac:dyDescent="0.35">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c r="AD864" s="133"/>
      <c r="AE864" s="133"/>
      <c r="AF864" s="133"/>
      <c r="AG864" s="133"/>
      <c r="AH864" s="133"/>
      <c r="AI864" s="133"/>
    </row>
    <row r="865" spans="1:35" ht="12.75" customHeight="1" x14ac:dyDescent="0.3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c r="AD865" s="133"/>
      <c r="AE865" s="133"/>
      <c r="AF865" s="133"/>
      <c r="AG865" s="133"/>
      <c r="AH865" s="133"/>
      <c r="AI865" s="133"/>
    </row>
    <row r="866" spans="1:35" ht="12.75" customHeight="1" x14ac:dyDescent="0.35">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c r="AD866" s="133"/>
      <c r="AE866" s="133"/>
      <c r="AF866" s="133"/>
      <c r="AG866" s="133"/>
      <c r="AH866" s="133"/>
      <c r="AI866" s="133"/>
    </row>
    <row r="867" spans="1:35" ht="12.75" customHeight="1" x14ac:dyDescent="0.35">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c r="AD867" s="133"/>
      <c r="AE867" s="133"/>
      <c r="AF867" s="133"/>
      <c r="AG867" s="133"/>
      <c r="AH867" s="133"/>
      <c r="AI867" s="133"/>
    </row>
    <row r="868" spans="1:35" ht="12.75" customHeight="1" x14ac:dyDescent="0.35">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c r="AD868" s="133"/>
      <c r="AE868" s="133"/>
      <c r="AF868" s="133"/>
      <c r="AG868" s="133"/>
      <c r="AH868" s="133"/>
      <c r="AI868" s="133"/>
    </row>
    <row r="869" spans="1:35" ht="12.75" customHeight="1" x14ac:dyDescent="0.35">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c r="AD869" s="133"/>
      <c r="AE869" s="133"/>
      <c r="AF869" s="133"/>
      <c r="AG869" s="133"/>
      <c r="AH869" s="133"/>
      <c r="AI869" s="133"/>
    </row>
    <row r="870" spans="1:35" ht="12.75" customHeight="1" x14ac:dyDescent="0.35">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c r="AD870" s="133"/>
      <c r="AE870" s="133"/>
      <c r="AF870" s="133"/>
      <c r="AG870" s="133"/>
      <c r="AH870" s="133"/>
      <c r="AI870" s="133"/>
    </row>
    <row r="871" spans="1:35" ht="12.75" customHeight="1" x14ac:dyDescent="0.35">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c r="AD871" s="133"/>
      <c r="AE871" s="133"/>
      <c r="AF871" s="133"/>
      <c r="AG871" s="133"/>
      <c r="AH871" s="133"/>
      <c r="AI871" s="133"/>
    </row>
    <row r="872" spans="1:35" ht="12.75" customHeight="1" x14ac:dyDescent="0.35">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c r="AD872" s="133"/>
      <c r="AE872" s="133"/>
      <c r="AF872" s="133"/>
      <c r="AG872" s="133"/>
      <c r="AH872" s="133"/>
      <c r="AI872" s="133"/>
    </row>
    <row r="873" spans="1:35" ht="12.75" customHeight="1" x14ac:dyDescent="0.35">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c r="AD873" s="133"/>
      <c r="AE873" s="133"/>
      <c r="AF873" s="133"/>
      <c r="AG873" s="133"/>
      <c r="AH873" s="133"/>
      <c r="AI873" s="133"/>
    </row>
    <row r="874" spans="1:35" ht="12.75" customHeight="1" x14ac:dyDescent="0.35">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c r="AD874" s="133"/>
      <c r="AE874" s="133"/>
      <c r="AF874" s="133"/>
      <c r="AG874" s="133"/>
      <c r="AH874" s="133"/>
      <c r="AI874" s="133"/>
    </row>
    <row r="875" spans="1:35" ht="12.75" customHeight="1" x14ac:dyDescent="0.3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c r="AD875" s="133"/>
      <c r="AE875" s="133"/>
      <c r="AF875" s="133"/>
      <c r="AG875" s="133"/>
      <c r="AH875" s="133"/>
      <c r="AI875" s="133"/>
    </row>
    <row r="876" spans="1:35" ht="12.75" customHeight="1" x14ac:dyDescent="0.35">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c r="AD876" s="133"/>
      <c r="AE876" s="133"/>
      <c r="AF876" s="133"/>
      <c r="AG876" s="133"/>
      <c r="AH876" s="133"/>
      <c r="AI876" s="133"/>
    </row>
    <row r="877" spans="1:35" ht="12.75" customHeight="1" x14ac:dyDescent="0.35">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c r="AD877" s="133"/>
      <c r="AE877" s="133"/>
      <c r="AF877" s="133"/>
      <c r="AG877" s="133"/>
      <c r="AH877" s="133"/>
      <c r="AI877" s="133"/>
    </row>
    <row r="878" spans="1:35" ht="12.75" customHeight="1" x14ac:dyDescent="0.35">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c r="AD878" s="133"/>
      <c r="AE878" s="133"/>
      <c r="AF878" s="133"/>
      <c r="AG878" s="133"/>
      <c r="AH878" s="133"/>
      <c r="AI878" s="133"/>
    </row>
    <row r="879" spans="1:35" ht="12.75" customHeight="1" x14ac:dyDescent="0.35">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c r="AD879" s="133"/>
      <c r="AE879" s="133"/>
      <c r="AF879" s="133"/>
      <c r="AG879" s="133"/>
      <c r="AH879" s="133"/>
      <c r="AI879" s="133"/>
    </row>
    <row r="880" spans="1:35" ht="12.75" customHeight="1" x14ac:dyDescent="0.35">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c r="AD880" s="133"/>
      <c r="AE880" s="133"/>
      <c r="AF880" s="133"/>
      <c r="AG880" s="133"/>
      <c r="AH880" s="133"/>
      <c r="AI880" s="133"/>
    </row>
    <row r="881" spans="1:35" ht="12.75" customHeight="1" x14ac:dyDescent="0.35">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c r="AD881" s="133"/>
      <c r="AE881" s="133"/>
      <c r="AF881" s="133"/>
      <c r="AG881" s="133"/>
      <c r="AH881" s="133"/>
      <c r="AI881" s="133"/>
    </row>
    <row r="882" spans="1:35" ht="12.75" customHeight="1" x14ac:dyDescent="0.35">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c r="AD882" s="133"/>
      <c r="AE882" s="133"/>
      <c r="AF882" s="133"/>
      <c r="AG882" s="133"/>
      <c r="AH882" s="133"/>
      <c r="AI882" s="133"/>
    </row>
    <row r="883" spans="1:35" ht="12.75" customHeight="1" x14ac:dyDescent="0.35">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c r="AD883" s="133"/>
      <c r="AE883" s="133"/>
      <c r="AF883" s="133"/>
      <c r="AG883" s="133"/>
      <c r="AH883" s="133"/>
      <c r="AI883" s="133"/>
    </row>
    <row r="884" spans="1:35" ht="12.75" customHeight="1" x14ac:dyDescent="0.35">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c r="AD884" s="133"/>
      <c r="AE884" s="133"/>
      <c r="AF884" s="133"/>
      <c r="AG884" s="133"/>
      <c r="AH884" s="133"/>
      <c r="AI884" s="133"/>
    </row>
    <row r="885" spans="1:35" ht="12.75" customHeight="1" x14ac:dyDescent="0.3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c r="AD885" s="133"/>
      <c r="AE885" s="133"/>
      <c r="AF885" s="133"/>
      <c r="AG885" s="133"/>
      <c r="AH885" s="133"/>
      <c r="AI885" s="133"/>
    </row>
    <row r="886" spans="1:35" ht="12.75" customHeight="1" x14ac:dyDescent="0.35">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c r="AD886" s="133"/>
      <c r="AE886" s="133"/>
      <c r="AF886" s="133"/>
      <c r="AG886" s="133"/>
      <c r="AH886" s="133"/>
      <c r="AI886" s="133"/>
    </row>
    <row r="887" spans="1:35" ht="12.75" customHeight="1" x14ac:dyDescent="0.35">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c r="AD887" s="133"/>
      <c r="AE887" s="133"/>
      <c r="AF887" s="133"/>
      <c r="AG887" s="133"/>
      <c r="AH887" s="133"/>
      <c r="AI887" s="133"/>
    </row>
    <row r="888" spans="1:35" ht="12.75" customHeight="1" x14ac:dyDescent="0.35">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c r="AD888" s="133"/>
      <c r="AE888" s="133"/>
      <c r="AF888" s="133"/>
      <c r="AG888" s="133"/>
      <c r="AH888" s="133"/>
      <c r="AI888" s="133"/>
    </row>
    <row r="889" spans="1:35" ht="12.75" customHeight="1" x14ac:dyDescent="0.35">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c r="AD889" s="133"/>
      <c r="AE889" s="133"/>
      <c r="AF889" s="133"/>
      <c r="AG889" s="133"/>
      <c r="AH889" s="133"/>
      <c r="AI889" s="133"/>
    </row>
    <row r="890" spans="1:35" ht="12.75" customHeight="1" x14ac:dyDescent="0.35">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c r="AD890" s="133"/>
      <c r="AE890" s="133"/>
      <c r="AF890" s="133"/>
      <c r="AG890" s="133"/>
      <c r="AH890" s="133"/>
      <c r="AI890" s="133"/>
    </row>
    <row r="891" spans="1:35" ht="12.75" customHeight="1" x14ac:dyDescent="0.35">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c r="AD891" s="133"/>
      <c r="AE891" s="133"/>
      <c r="AF891" s="133"/>
      <c r="AG891" s="133"/>
      <c r="AH891" s="133"/>
      <c r="AI891" s="133"/>
    </row>
    <row r="892" spans="1:35" ht="12.75" customHeight="1" x14ac:dyDescent="0.35">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c r="AD892" s="133"/>
      <c r="AE892" s="133"/>
      <c r="AF892" s="133"/>
      <c r="AG892" s="133"/>
      <c r="AH892" s="133"/>
      <c r="AI892" s="133"/>
    </row>
    <row r="893" spans="1:35" ht="12.75" customHeight="1" x14ac:dyDescent="0.35">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c r="AD893" s="133"/>
      <c r="AE893" s="133"/>
      <c r="AF893" s="133"/>
      <c r="AG893" s="133"/>
      <c r="AH893" s="133"/>
      <c r="AI893" s="133"/>
    </row>
    <row r="894" spans="1:35" ht="12.75" customHeight="1" x14ac:dyDescent="0.35">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c r="AD894" s="133"/>
      <c r="AE894" s="133"/>
      <c r="AF894" s="133"/>
      <c r="AG894" s="133"/>
      <c r="AH894" s="133"/>
      <c r="AI894" s="133"/>
    </row>
    <row r="895" spans="1:35" ht="12.75" customHeight="1" x14ac:dyDescent="0.3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c r="AD895" s="133"/>
      <c r="AE895" s="133"/>
      <c r="AF895" s="133"/>
      <c r="AG895" s="133"/>
      <c r="AH895" s="133"/>
      <c r="AI895" s="133"/>
    </row>
    <row r="896" spans="1:35" ht="12.75" customHeight="1" x14ac:dyDescent="0.35">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c r="AD896" s="133"/>
      <c r="AE896" s="133"/>
      <c r="AF896" s="133"/>
      <c r="AG896" s="133"/>
      <c r="AH896" s="133"/>
      <c r="AI896" s="133"/>
    </row>
    <row r="897" spans="1:35" ht="12.75" customHeight="1" x14ac:dyDescent="0.35">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c r="AD897" s="133"/>
      <c r="AE897" s="133"/>
      <c r="AF897" s="133"/>
      <c r="AG897" s="133"/>
      <c r="AH897" s="133"/>
      <c r="AI897" s="133"/>
    </row>
    <row r="898" spans="1:35" ht="12.75" customHeight="1" x14ac:dyDescent="0.35">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c r="AD898" s="133"/>
      <c r="AE898" s="133"/>
      <c r="AF898" s="133"/>
      <c r="AG898" s="133"/>
      <c r="AH898" s="133"/>
      <c r="AI898" s="133"/>
    </row>
    <row r="899" spans="1:35" ht="12.75" customHeight="1" x14ac:dyDescent="0.35">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c r="AD899" s="133"/>
      <c r="AE899" s="133"/>
      <c r="AF899" s="133"/>
      <c r="AG899" s="133"/>
      <c r="AH899" s="133"/>
      <c r="AI899" s="133"/>
    </row>
    <row r="900" spans="1:35" ht="12.75" customHeight="1" x14ac:dyDescent="0.35">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c r="AD900" s="133"/>
      <c r="AE900" s="133"/>
      <c r="AF900" s="133"/>
      <c r="AG900" s="133"/>
      <c r="AH900" s="133"/>
      <c r="AI900" s="133"/>
    </row>
    <row r="901" spans="1:35" ht="12.75" customHeight="1" x14ac:dyDescent="0.35">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c r="AD901" s="133"/>
      <c r="AE901" s="133"/>
      <c r="AF901" s="133"/>
      <c r="AG901" s="133"/>
      <c r="AH901" s="133"/>
      <c r="AI901" s="133"/>
    </row>
    <row r="902" spans="1:35" ht="12.75" customHeight="1" x14ac:dyDescent="0.35">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c r="AD902" s="133"/>
      <c r="AE902" s="133"/>
      <c r="AF902" s="133"/>
      <c r="AG902" s="133"/>
      <c r="AH902" s="133"/>
      <c r="AI902" s="133"/>
    </row>
    <row r="903" spans="1:35" ht="12.75" customHeight="1" x14ac:dyDescent="0.35">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c r="AD903" s="133"/>
      <c r="AE903" s="133"/>
      <c r="AF903" s="133"/>
      <c r="AG903" s="133"/>
      <c r="AH903" s="133"/>
      <c r="AI903" s="133"/>
    </row>
    <row r="904" spans="1:35" ht="12.75" customHeight="1" x14ac:dyDescent="0.35">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c r="AD904" s="133"/>
      <c r="AE904" s="133"/>
      <c r="AF904" s="133"/>
      <c r="AG904" s="133"/>
      <c r="AH904" s="133"/>
      <c r="AI904" s="133"/>
    </row>
    <row r="905" spans="1:35" ht="12.75" customHeight="1" x14ac:dyDescent="0.3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c r="AD905" s="133"/>
      <c r="AE905" s="133"/>
      <c r="AF905" s="133"/>
      <c r="AG905" s="133"/>
      <c r="AH905" s="133"/>
      <c r="AI905" s="133"/>
    </row>
    <row r="906" spans="1:35" ht="12.75" customHeight="1" x14ac:dyDescent="0.35">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c r="AD906" s="133"/>
      <c r="AE906" s="133"/>
      <c r="AF906" s="133"/>
      <c r="AG906" s="133"/>
      <c r="AH906" s="133"/>
      <c r="AI906" s="133"/>
    </row>
    <row r="907" spans="1:35" ht="12.75" customHeight="1" x14ac:dyDescent="0.35">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c r="AD907" s="133"/>
      <c r="AE907" s="133"/>
      <c r="AF907" s="133"/>
      <c r="AG907" s="133"/>
      <c r="AH907" s="133"/>
      <c r="AI907" s="133"/>
    </row>
    <row r="908" spans="1:35" ht="12.75" customHeight="1" x14ac:dyDescent="0.35">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c r="AD908" s="133"/>
      <c r="AE908" s="133"/>
      <c r="AF908" s="133"/>
      <c r="AG908" s="133"/>
      <c r="AH908" s="133"/>
      <c r="AI908" s="133"/>
    </row>
    <row r="909" spans="1:35" ht="12.75" customHeight="1" x14ac:dyDescent="0.35">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c r="AD909" s="133"/>
      <c r="AE909" s="133"/>
      <c r="AF909" s="133"/>
      <c r="AG909" s="133"/>
      <c r="AH909" s="133"/>
      <c r="AI909" s="133"/>
    </row>
    <row r="910" spans="1:35" ht="12.75" customHeight="1" x14ac:dyDescent="0.35">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c r="AD910" s="133"/>
      <c r="AE910" s="133"/>
      <c r="AF910" s="133"/>
      <c r="AG910" s="133"/>
      <c r="AH910" s="133"/>
      <c r="AI910" s="133"/>
    </row>
    <row r="911" spans="1:35" ht="12.75" customHeight="1" x14ac:dyDescent="0.35">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c r="AD911" s="133"/>
      <c r="AE911" s="133"/>
      <c r="AF911" s="133"/>
      <c r="AG911" s="133"/>
      <c r="AH911" s="133"/>
      <c r="AI911" s="133"/>
    </row>
    <row r="912" spans="1:35" ht="12.75" customHeight="1" x14ac:dyDescent="0.35">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c r="AD912" s="133"/>
      <c r="AE912" s="133"/>
      <c r="AF912" s="133"/>
      <c r="AG912" s="133"/>
      <c r="AH912" s="133"/>
      <c r="AI912" s="133"/>
    </row>
    <row r="913" spans="1:35" ht="12.75" customHeight="1" x14ac:dyDescent="0.35">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c r="AD913" s="133"/>
      <c r="AE913" s="133"/>
      <c r="AF913" s="133"/>
      <c r="AG913" s="133"/>
      <c r="AH913" s="133"/>
      <c r="AI913" s="133"/>
    </row>
    <row r="914" spans="1:35" ht="12.75" customHeight="1" x14ac:dyDescent="0.35">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c r="AD914" s="133"/>
      <c r="AE914" s="133"/>
      <c r="AF914" s="133"/>
      <c r="AG914" s="133"/>
      <c r="AH914" s="133"/>
      <c r="AI914" s="133"/>
    </row>
    <row r="915" spans="1:35" ht="12.75" customHeight="1" x14ac:dyDescent="0.3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c r="AD915" s="133"/>
      <c r="AE915" s="133"/>
      <c r="AF915" s="133"/>
      <c r="AG915" s="133"/>
      <c r="AH915" s="133"/>
      <c r="AI915" s="133"/>
    </row>
    <row r="916" spans="1:35" ht="12.75" customHeight="1" x14ac:dyDescent="0.35">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c r="AD916" s="133"/>
      <c r="AE916" s="133"/>
      <c r="AF916" s="133"/>
      <c r="AG916" s="133"/>
      <c r="AH916" s="133"/>
      <c r="AI916" s="133"/>
    </row>
    <row r="917" spans="1:35" ht="12.75" customHeight="1" x14ac:dyDescent="0.35">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c r="AD917" s="133"/>
      <c r="AE917" s="133"/>
      <c r="AF917" s="133"/>
      <c r="AG917" s="133"/>
      <c r="AH917" s="133"/>
      <c r="AI917" s="133"/>
    </row>
    <row r="918" spans="1:35" ht="12.75" customHeight="1" x14ac:dyDescent="0.35">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c r="AD918" s="133"/>
      <c r="AE918" s="133"/>
      <c r="AF918" s="133"/>
      <c r="AG918" s="133"/>
      <c r="AH918" s="133"/>
      <c r="AI918" s="133"/>
    </row>
    <row r="919" spans="1:35" ht="12.75" customHeight="1" x14ac:dyDescent="0.35">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c r="AD919" s="133"/>
      <c r="AE919" s="133"/>
      <c r="AF919" s="133"/>
      <c r="AG919" s="133"/>
      <c r="AH919" s="133"/>
      <c r="AI919" s="133"/>
    </row>
    <row r="920" spans="1:35" ht="12.75" customHeight="1" x14ac:dyDescent="0.35">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c r="AD920" s="133"/>
      <c r="AE920" s="133"/>
      <c r="AF920" s="133"/>
      <c r="AG920" s="133"/>
      <c r="AH920" s="133"/>
      <c r="AI920" s="133"/>
    </row>
    <row r="921" spans="1:35" ht="12.75" customHeight="1" x14ac:dyDescent="0.35">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c r="AD921" s="133"/>
      <c r="AE921" s="133"/>
      <c r="AF921" s="133"/>
      <c r="AG921" s="133"/>
      <c r="AH921" s="133"/>
      <c r="AI921" s="133"/>
    </row>
    <row r="922" spans="1:35" ht="12.75" customHeight="1" x14ac:dyDescent="0.35">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c r="AD922" s="133"/>
      <c r="AE922" s="133"/>
      <c r="AF922" s="133"/>
      <c r="AG922" s="133"/>
      <c r="AH922" s="133"/>
      <c r="AI922" s="133"/>
    </row>
    <row r="923" spans="1:35" ht="12.75" customHeight="1" x14ac:dyDescent="0.35">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c r="AD923" s="133"/>
      <c r="AE923" s="133"/>
      <c r="AF923" s="133"/>
      <c r="AG923" s="133"/>
      <c r="AH923" s="133"/>
      <c r="AI923" s="133"/>
    </row>
    <row r="924" spans="1:35" ht="12.75" customHeight="1" x14ac:dyDescent="0.35">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c r="AD924" s="133"/>
      <c r="AE924" s="133"/>
      <c r="AF924" s="133"/>
      <c r="AG924" s="133"/>
      <c r="AH924" s="133"/>
      <c r="AI924" s="133"/>
    </row>
    <row r="925" spans="1:35" ht="12.75" customHeight="1" x14ac:dyDescent="0.3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c r="AD925" s="133"/>
      <c r="AE925" s="133"/>
      <c r="AF925" s="133"/>
      <c r="AG925" s="133"/>
      <c r="AH925" s="133"/>
      <c r="AI925" s="133"/>
    </row>
    <row r="926" spans="1:35" ht="12.75" customHeight="1" x14ac:dyDescent="0.35">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c r="AD926" s="133"/>
      <c r="AE926" s="133"/>
      <c r="AF926" s="133"/>
      <c r="AG926" s="133"/>
      <c r="AH926" s="133"/>
      <c r="AI926" s="133"/>
    </row>
    <row r="927" spans="1:35" ht="12.75" customHeight="1" x14ac:dyDescent="0.35">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c r="AD927" s="133"/>
      <c r="AE927" s="133"/>
      <c r="AF927" s="133"/>
      <c r="AG927" s="133"/>
      <c r="AH927" s="133"/>
      <c r="AI927" s="133"/>
    </row>
    <row r="928" spans="1:35" ht="12.75" customHeight="1" x14ac:dyDescent="0.35">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c r="AD928" s="133"/>
      <c r="AE928" s="133"/>
      <c r="AF928" s="133"/>
      <c r="AG928" s="133"/>
      <c r="AH928" s="133"/>
      <c r="AI928" s="133"/>
    </row>
    <row r="929" spans="1:35" ht="12.75" customHeight="1" x14ac:dyDescent="0.35">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c r="AD929" s="133"/>
      <c r="AE929" s="133"/>
      <c r="AF929" s="133"/>
      <c r="AG929" s="133"/>
      <c r="AH929" s="133"/>
      <c r="AI929" s="133"/>
    </row>
    <row r="930" spans="1:35" ht="12.75" customHeight="1" x14ac:dyDescent="0.35">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c r="AD930" s="133"/>
      <c r="AE930" s="133"/>
      <c r="AF930" s="133"/>
      <c r="AG930" s="133"/>
      <c r="AH930" s="133"/>
      <c r="AI930" s="133"/>
    </row>
    <row r="931" spans="1:35" ht="12.75" customHeight="1" x14ac:dyDescent="0.35">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c r="AD931" s="133"/>
      <c r="AE931" s="133"/>
      <c r="AF931" s="133"/>
      <c r="AG931" s="133"/>
      <c r="AH931" s="133"/>
      <c r="AI931" s="133"/>
    </row>
    <row r="932" spans="1:35" ht="12.75" customHeight="1" x14ac:dyDescent="0.35">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c r="AD932" s="133"/>
      <c r="AE932" s="133"/>
      <c r="AF932" s="133"/>
      <c r="AG932" s="133"/>
      <c r="AH932" s="133"/>
      <c r="AI932" s="133"/>
    </row>
    <row r="933" spans="1:35" ht="12.75" customHeight="1" x14ac:dyDescent="0.35">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c r="AD933" s="133"/>
      <c r="AE933" s="133"/>
      <c r="AF933" s="133"/>
      <c r="AG933" s="133"/>
      <c r="AH933" s="133"/>
      <c r="AI933" s="133"/>
    </row>
    <row r="934" spans="1:35" ht="12.75" customHeight="1" x14ac:dyDescent="0.35">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c r="AD934" s="133"/>
      <c r="AE934" s="133"/>
      <c r="AF934" s="133"/>
      <c r="AG934" s="133"/>
      <c r="AH934" s="133"/>
      <c r="AI934" s="133"/>
    </row>
    <row r="935" spans="1:35" ht="12.75" customHeight="1" x14ac:dyDescent="0.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c r="AD935" s="133"/>
      <c r="AE935" s="133"/>
      <c r="AF935" s="133"/>
      <c r="AG935" s="133"/>
      <c r="AH935" s="133"/>
      <c r="AI935" s="133"/>
    </row>
    <row r="936" spans="1:35" ht="12.75" customHeight="1" x14ac:dyDescent="0.35">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c r="AD936" s="133"/>
      <c r="AE936" s="133"/>
      <c r="AF936" s="133"/>
      <c r="AG936" s="133"/>
      <c r="AH936" s="133"/>
      <c r="AI936" s="133"/>
    </row>
    <row r="937" spans="1:35" ht="12.75" customHeight="1" x14ac:dyDescent="0.35">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c r="AD937" s="133"/>
      <c r="AE937" s="133"/>
      <c r="AF937" s="133"/>
      <c r="AG937" s="133"/>
      <c r="AH937" s="133"/>
      <c r="AI937" s="133"/>
    </row>
    <row r="938" spans="1:35" ht="12.75" customHeight="1" x14ac:dyDescent="0.35">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c r="AD938" s="133"/>
      <c r="AE938" s="133"/>
      <c r="AF938" s="133"/>
      <c r="AG938" s="133"/>
      <c r="AH938" s="133"/>
      <c r="AI938" s="133"/>
    </row>
    <row r="939" spans="1:35" ht="12.75" customHeight="1" x14ac:dyDescent="0.35">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c r="AD939" s="133"/>
      <c r="AE939" s="133"/>
      <c r="AF939" s="133"/>
      <c r="AG939" s="133"/>
      <c r="AH939" s="133"/>
      <c r="AI939" s="133"/>
    </row>
    <row r="940" spans="1:35" ht="12.75" customHeight="1" x14ac:dyDescent="0.35">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c r="AD940" s="133"/>
      <c r="AE940" s="133"/>
      <c r="AF940" s="133"/>
      <c r="AG940" s="133"/>
      <c r="AH940" s="133"/>
      <c r="AI940" s="133"/>
    </row>
    <row r="941" spans="1:35" ht="12.75" customHeight="1" x14ac:dyDescent="0.35">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c r="AD941" s="133"/>
      <c r="AE941" s="133"/>
      <c r="AF941" s="133"/>
      <c r="AG941" s="133"/>
      <c r="AH941" s="133"/>
      <c r="AI941" s="133"/>
    </row>
    <row r="942" spans="1:35" ht="12.75" customHeight="1" x14ac:dyDescent="0.35">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c r="AD942" s="133"/>
      <c r="AE942" s="133"/>
      <c r="AF942" s="133"/>
      <c r="AG942" s="133"/>
      <c r="AH942" s="133"/>
      <c r="AI942" s="133"/>
    </row>
    <row r="943" spans="1:35" ht="12.75" customHeight="1" x14ac:dyDescent="0.35">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c r="AD943" s="133"/>
      <c r="AE943" s="133"/>
      <c r="AF943" s="133"/>
      <c r="AG943" s="133"/>
      <c r="AH943" s="133"/>
      <c r="AI943" s="133"/>
    </row>
    <row r="944" spans="1:35" ht="12.75" customHeight="1" x14ac:dyDescent="0.35">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c r="AD944" s="133"/>
      <c r="AE944" s="133"/>
      <c r="AF944" s="133"/>
      <c r="AG944" s="133"/>
      <c r="AH944" s="133"/>
      <c r="AI944" s="133"/>
    </row>
    <row r="945" spans="1:35" ht="12.75" customHeight="1" x14ac:dyDescent="0.3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c r="AD945" s="133"/>
      <c r="AE945" s="133"/>
      <c r="AF945" s="133"/>
      <c r="AG945" s="133"/>
      <c r="AH945" s="133"/>
      <c r="AI945" s="133"/>
    </row>
    <row r="946" spans="1:35" ht="12.75" customHeight="1" x14ac:dyDescent="0.35">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c r="AD946" s="133"/>
      <c r="AE946" s="133"/>
      <c r="AF946" s="133"/>
      <c r="AG946" s="133"/>
      <c r="AH946" s="133"/>
      <c r="AI946" s="133"/>
    </row>
    <row r="947" spans="1:35" ht="12.75" customHeight="1" x14ac:dyDescent="0.35">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c r="AD947" s="133"/>
      <c r="AE947" s="133"/>
      <c r="AF947" s="133"/>
      <c r="AG947" s="133"/>
      <c r="AH947" s="133"/>
      <c r="AI947" s="133"/>
    </row>
    <row r="948" spans="1:35" ht="12.75" customHeight="1" x14ac:dyDescent="0.35">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c r="AD948" s="133"/>
      <c r="AE948" s="133"/>
      <c r="AF948" s="133"/>
      <c r="AG948" s="133"/>
      <c r="AH948" s="133"/>
      <c r="AI948" s="133"/>
    </row>
    <row r="949" spans="1:35" ht="12.75" customHeight="1" x14ac:dyDescent="0.35">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c r="AD949" s="133"/>
      <c r="AE949" s="133"/>
      <c r="AF949" s="133"/>
      <c r="AG949" s="133"/>
      <c r="AH949" s="133"/>
      <c r="AI949" s="133"/>
    </row>
    <row r="950" spans="1:35" ht="12.75" customHeight="1" x14ac:dyDescent="0.35">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c r="AD950" s="133"/>
      <c r="AE950" s="133"/>
      <c r="AF950" s="133"/>
      <c r="AG950" s="133"/>
      <c r="AH950" s="133"/>
      <c r="AI950" s="133"/>
    </row>
    <row r="951" spans="1:35" ht="12.75" customHeight="1" x14ac:dyDescent="0.35">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c r="AD951" s="133"/>
      <c r="AE951" s="133"/>
      <c r="AF951" s="133"/>
      <c r="AG951" s="133"/>
      <c r="AH951" s="133"/>
      <c r="AI951" s="133"/>
    </row>
    <row r="952" spans="1:35" ht="12.75" customHeight="1" x14ac:dyDescent="0.35">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c r="AD952" s="133"/>
      <c r="AE952" s="133"/>
      <c r="AF952" s="133"/>
      <c r="AG952" s="133"/>
      <c r="AH952" s="133"/>
      <c r="AI952" s="133"/>
    </row>
    <row r="953" spans="1:35" ht="12.75" customHeight="1" x14ac:dyDescent="0.35">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c r="AD953" s="133"/>
      <c r="AE953" s="133"/>
      <c r="AF953" s="133"/>
      <c r="AG953" s="133"/>
      <c r="AH953" s="133"/>
      <c r="AI953" s="133"/>
    </row>
    <row r="954" spans="1:35" ht="12.75" customHeight="1" x14ac:dyDescent="0.35">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c r="AD954" s="133"/>
      <c r="AE954" s="133"/>
      <c r="AF954" s="133"/>
      <c r="AG954" s="133"/>
      <c r="AH954" s="133"/>
      <c r="AI954" s="133"/>
    </row>
    <row r="955" spans="1:35" ht="12.75" customHeight="1" x14ac:dyDescent="0.3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c r="AD955" s="133"/>
      <c r="AE955" s="133"/>
      <c r="AF955" s="133"/>
      <c r="AG955" s="133"/>
      <c r="AH955" s="133"/>
      <c r="AI955" s="133"/>
    </row>
    <row r="956" spans="1:35" ht="12.75" customHeight="1" x14ac:dyDescent="0.35">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c r="AD956" s="133"/>
      <c r="AE956" s="133"/>
      <c r="AF956" s="133"/>
      <c r="AG956" s="133"/>
      <c r="AH956" s="133"/>
      <c r="AI956" s="133"/>
    </row>
    <row r="957" spans="1:35" ht="12.75" customHeight="1" x14ac:dyDescent="0.35">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c r="AD957" s="133"/>
      <c r="AE957" s="133"/>
      <c r="AF957" s="133"/>
      <c r="AG957" s="133"/>
      <c r="AH957" s="133"/>
      <c r="AI957" s="133"/>
    </row>
    <row r="958" spans="1:35" ht="12.75" customHeight="1" x14ac:dyDescent="0.35">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c r="AD958" s="133"/>
      <c r="AE958" s="133"/>
      <c r="AF958" s="133"/>
      <c r="AG958" s="133"/>
      <c r="AH958" s="133"/>
      <c r="AI958" s="133"/>
    </row>
    <row r="959" spans="1:35" ht="12.75" customHeight="1" x14ac:dyDescent="0.35">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c r="AD959" s="133"/>
      <c r="AE959" s="133"/>
      <c r="AF959" s="133"/>
      <c r="AG959" s="133"/>
      <c r="AH959" s="133"/>
      <c r="AI959" s="133"/>
    </row>
    <row r="960" spans="1:35" ht="12.75" customHeight="1" x14ac:dyDescent="0.35">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c r="AD960" s="133"/>
      <c r="AE960" s="133"/>
      <c r="AF960" s="133"/>
      <c r="AG960" s="133"/>
      <c r="AH960" s="133"/>
      <c r="AI960" s="133"/>
    </row>
    <row r="961" spans="1:35" ht="12.75" customHeight="1" x14ac:dyDescent="0.35">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c r="AD961" s="133"/>
      <c r="AE961" s="133"/>
      <c r="AF961" s="133"/>
      <c r="AG961" s="133"/>
      <c r="AH961" s="133"/>
      <c r="AI961" s="133"/>
    </row>
    <row r="962" spans="1:35" ht="12.75" customHeight="1" x14ac:dyDescent="0.35">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c r="AD962" s="133"/>
      <c r="AE962" s="133"/>
      <c r="AF962" s="133"/>
      <c r="AG962" s="133"/>
      <c r="AH962" s="133"/>
      <c r="AI962" s="133"/>
    </row>
    <row r="963" spans="1:35" ht="12.75" customHeight="1" x14ac:dyDescent="0.35">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c r="AD963" s="133"/>
      <c r="AE963" s="133"/>
      <c r="AF963" s="133"/>
      <c r="AG963" s="133"/>
      <c r="AH963" s="133"/>
      <c r="AI963" s="133"/>
    </row>
    <row r="964" spans="1:35" ht="12.75" customHeight="1" x14ac:dyDescent="0.35">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c r="AD964" s="133"/>
      <c r="AE964" s="133"/>
      <c r="AF964" s="133"/>
      <c r="AG964" s="133"/>
      <c r="AH964" s="133"/>
      <c r="AI964" s="133"/>
    </row>
    <row r="965" spans="1:35" ht="12.75" customHeight="1" x14ac:dyDescent="0.3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c r="AD965" s="133"/>
      <c r="AE965" s="133"/>
      <c r="AF965" s="133"/>
      <c r="AG965" s="133"/>
      <c r="AH965" s="133"/>
      <c r="AI965" s="133"/>
    </row>
    <row r="966" spans="1:35" ht="12.75" customHeight="1" x14ac:dyDescent="0.35">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c r="AD966" s="133"/>
      <c r="AE966" s="133"/>
      <c r="AF966" s="133"/>
      <c r="AG966" s="133"/>
      <c r="AH966" s="133"/>
      <c r="AI966" s="133"/>
    </row>
    <row r="967" spans="1:35" ht="12.75" customHeight="1" x14ac:dyDescent="0.35">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c r="AD967" s="133"/>
      <c r="AE967" s="133"/>
      <c r="AF967" s="133"/>
      <c r="AG967" s="133"/>
      <c r="AH967" s="133"/>
      <c r="AI967" s="133"/>
    </row>
    <row r="968" spans="1:35" ht="12.75" customHeight="1" x14ac:dyDescent="0.35">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c r="AD968" s="133"/>
      <c r="AE968" s="133"/>
      <c r="AF968" s="133"/>
      <c r="AG968" s="133"/>
      <c r="AH968" s="133"/>
      <c r="AI968" s="133"/>
    </row>
    <row r="969" spans="1:35" ht="12.75" customHeight="1" x14ac:dyDescent="0.35">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c r="AD969" s="133"/>
      <c r="AE969" s="133"/>
      <c r="AF969" s="133"/>
      <c r="AG969" s="133"/>
      <c r="AH969" s="133"/>
      <c r="AI969" s="133"/>
    </row>
    <row r="970" spans="1:35" ht="12.75" customHeight="1" x14ac:dyDescent="0.35">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c r="AD970" s="133"/>
      <c r="AE970" s="133"/>
      <c r="AF970" s="133"/>
      <c r="AG970" s="133"/>
      <c r="AH970" s="133"/>
      <c r="AI970" s="133"/>
    </row>
    <row r="971" spans="1:35" ht="12.75" customHeight="1" x14ac:dyDescent="0.35">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c r="AD971" s="133"/>
      <c r="AE971" s="133"/>
      <c r="AF971" s="133"/>
      <c r="AG971" s="133"/>
      <c r="AH971" s="133"/>
      <c r="AI971" s="133"/>
    </row>
    <row r="972" spans="1:35" ht="12.75" customHeight="1" x14ac:dyDescent="0.35">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c r="AD972" s="133"/>
      <c r="AE972" s="133"/>
      <c r="AF972" s="133"/>
      <c r="AG972" s="133"/>
      <c r="AH972" s="133"/>
      <c r="AI972" s="133"/>
    </row>
    <row r="973" spans="1:35" ht="12.75" customHeight="1" x14ac:dyDescent="0.35">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c r="AD973" s="133"/>
      <c r="AE973" s="133"/>
      <c r="AF973" s="133"/>
      <c r="AG973" s="133"/>
      <c r="AH973" s="133"/>
      <c r="AI973" s="133"/>
    </row>
    <row r="974" spans="1:35" ht="12.75" customHeight="1" x14ac:dyDescent="0.35">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c r="AD974" s="133"/>
      <c r="AE974" s="133"/>
      <c r="AF974" s="133"/>
      <c r="AG974" s="133"/>
      <c r="AH974" s="133"/>
      <c r="AI974" s="133"/>
    </row>
    <row r="975" spans="1:35" ht="12.75" customHeight="1" x14ac:dyDescent="0.3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c r="AD975" s="133"/>
      <c r="AE975" s="133"/>
      <c r="AF975" s="133"/>
      <c r="AG975" s="133"/>
      <c r="AH975" s="133"/>
      <c r="AI975" s="133"/>
    </row>
    <row r="976" spans="1:35" ht="12.75" customHeight="1" x14ac:dyDescent="0.35">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c r="AD976" s="133"/>
      <c r="AE976" s="133"/>
      <c r="AF976" s="133"/>
      <c r="AG976" s="133"/>
      <c r="AH976" s="133"/>
      <c r="AI976" s="133"/>
    </row>
    <row r="977" spans="1:35" ht="12.75" customHeight="1" x14ac:dyDescent="0.35">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c r="AD977" s="133"/>
      <c r="AE977" s="133"/>
      <c r="AF977" s="133"/>
      <c r="AG977" s="133"/>
      <c r="AH977" s="133"/>
      <c r="AI977" s="133"/>
    </row>
    <row r="978" spans="1:35" ht="12.75" customHeight="1" x14ac:dyDescent="0.35">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c r="AD978" s="133"/>
      <c r="AE978" s="133"/>
      <c r="AF978" s="133"/>
      <c r="AG978" s="133"/>
      <c r="AH978" s="133"/>
      <c r="AI978" s="133"/>
    </row>
    <row r="979" spans="1:35" ht="12.75" customHeight="1" x14ac:dyDescent="0.35">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c r="AD979" s="133"/>
      <c r="AE979" s="133"/>
      <c r="AF979" s="133"/>
      <c r="AG979" s="133"/>
      <c r="AH979" s="133"/>
      <c r="AI979" s="133"/>
    </row>
    <row r="980" spans="1:35" ht="12.75" customHeight="1" x14ac:dyDescent="0.35">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c r="AD980" s="133"/>
      <c r="AE980" s="133"/>
      <c r="AF980" s="133"/>
      <c r="AG980" s="133"/>
      <c r="AH980" s="133"/>
      <c r="AI980" s="133"/>
    </row>
    <row r="981" spans="1:35" ht="12.75" customHeight="1" x14ac:dyDescent="0.35">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c r="AD981" s="133"/>
      <c r="AE981" s="133"/>
      <c r="AF981" s="133"/>
      <c r="AG981" s="133"/>
      <c r="AH981" s="133"/>
      <c r="AI981" s="133"/>
    </row>
    <row r="982" spans="1:35" ht="12.75" customHeight="1" x14ac:dyDescent="0.35">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c r="AD982" s="133"/>
      <c r="AE982" s="133"/>
      <c r="AF982" s="133"/>
      <c r="AG982" s="133"/>
      <c r="AH982" s="133"/>
      <c r="AI982" s="133"/>
    </row>
    <row r="983" spans="1:35" ht="12.75" customHeight="1" x14ac:dyDescent="0.35">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c r="AD983" s="133"/>
      <c r="AE983" s="133"/>
      <c r="AF983" s="133"/>
      <c r="AG983" s="133"/>
      <c r="AH983" s="133"/>
      <c r="AI983" s="133"/>
    </row>
    <row r="984" spans="1:35" ht="12.75" customHeight="1" x14ac:dyDescent="0.35">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c r="AD984" s="133"/>
      <c r="AE984" s="133"/>
      <c r="AF984" s="133"/>
      <c r="AG984" s="133"/>
      <c r="AH984" s="133"/>
      <c r="AI984" s="133"/>
    </row>
    <row r="985" spans="1:35" ht="12.75" customHeight="1" x14ac:dyDescent="0.3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c r="AD985" s="133"/>
      <c r="AE985" s="133"/>
      <c r="AF985" s="133"/>
      <c r="AG985" s="133"/>
      <c r="AH985" s="133"/>
      <c r="AI985" s="133"/>
    </row>
    <row r="986" spans="1:35" ht="12.75" customHeight="1" x14ac:dyDescent="0.35">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c r="AD986" s="133"/>
      <c r="AE986" s="133"/>
      <c r="AF986" s="133"/>
      <c r="AG986" s="133"/>
      <c r="AH986" s="133"/>
      <c r="AI986" s="133"/>
    </row>
    <row r="987" spans="1:35" ht="12.75" customHeight="1" x14ac:dyDescent="0.35">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c r="AD987" s="133"/>
      <c r="AE987" s="133"/>
      <c r="AF987" s="133"/>
      <c r="AG987" s="133"/>
      <c r="AH987" s="133"/>
      <c r="AI987" s="133"/>
    </row>
    <row r="988" spans="1:35" ht="12.75" customHeight="1" x14ac:dyDescent="0.35">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c r="AD988" s="133"/>
      <c r="AE988" s="133"/>
      <c r="AF988" s="133"/>
      <c r="AG988" s="133"/>
      <c r="AH988" s="133"/>
      <c r="AI988" s="133"/>
    </row>
    <row r="989" spans="1:35" ht="12.75" customHeight="1" x14ac:dyDescent="0.35">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c r="AD989" s="133"/>
      <c r="AE989" s="133"/>
      <c r="AF989" s="133"/>
      <c r="AG989" s="133"/>
      <c r="AH989" s="133"/>
      <c r="AI989" s="133"/>
    </row>
    <row r="990" spans="1:35" ht="12.75" customHeight="1" x14ac:dyDescent="0.35">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c r="AD990" s="133"/>
      <c r="AE990" s="133"/>
      <c r="AF990" s="133"/>
      <c r="AG990" s="133"/>
      <c r="AH990" s="133"/>
      <c r="AI990" s="133"/>
    </row>
    <row r="991" spans="1:35" ht="12.75" customHeight="1" x14ac:dyDescent="0.35">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c r="AD991" s="133"/>
      <c r="AE991" s="133"/>
      <c r="AF991" s="133"/>
      <c r="AG991" s="133"/>
      <c r="AH991" s="133"/>
      <c r="AI991" s="133"/>
    </row>
    <row r="992" spans="1:35" ht="12.75" customHeight="1" x14ac:dyDescent="0.35">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c r="AD992" s="133"/>
      <c r="AE992" s="133"/>
      <c r="AF992" s="133"/>
      <c r="AG992" s="133"/>
      <c r="AH992" s="133"/>
      <c r="AI992" s="133"/>
    </row>
    <row r="993" spans="1:35" ht="12.75" customHeight="1" x14ac:dyDescent="0.35">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c r="AD993" s="133"/>
      <c r="AE993" s="133"/>
      <c r="AF993" s="133"/>
      <c r="AG993" s="133"/>
      <c r="AH993" s="133"/>
      <c r="AI993" s="133"/>
    </row>
    <row r="994" spans="1:35" ht="12.75" customHeight="1" x14ac:dyDescent="0.35">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c r="AD994" s="133"/>
      <c r="AE994" s="133"/>
      <c r="AF994" s="133"/>
      <c r="AG994" s="133"/>
      <c r="AH994" s="133"/>
      <c r="AI994" s="133"/>
    </row>
    <row r="995" spans="1:35" ht="12.75" customHeight="1" x14ac:dyDescent="0.3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c r="AD995" s="133"/>
      <c r="AE995" s="133"/>
      <c r="AF995" s="133"/>
      <c r="AG995" s="133"/>
      <c r="AH995" s="133"/>
      <c r="AI995" s="133"/>
    </row>
    <row r="996" spans="1:35" ht="12.75" customHeight="1" x14ac:dyDescent="0.35">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c r="AD996" s="133"/>
      <c r="AE996" s="133"/>
      <c r="AF996" s="133"/>
      <c r="AG996" s="133"/>
      <c r="AH996" s="133"/>
      <c r="AI996" s="133"/>
    </row>
    <row r="997" spans="1:35" ht="12.75" customHeight="1" x14ac:dyDescent="0.35">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c r="AD997" s="133"/>
      <c r="AE997" s="133"/>
      <c r="AF997" s="133"/>
      <c r="AG997" s="133"/>
      <c r="AH997" s="133"/>
      <c r="AI997" s="133"/>
    </row>
    <row r="998" spans="1:35" ht="12.75" customHeight="1" x14ac:dyDescent="0.35">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c r="AD998" s="133"/>
      <c r="AE998" s="133"/>
      <c r="AF998" s="133"/>
      <c r="AG998" s="133"/>
      <c r="AH998" s="133"/>
      <c r="AI998" s="133"/>
    </row>
    <row r="999" spans="1:35" ht="12.75" customHeight="1" x14ac:dyDescent="0.35">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c r="AD999" s="133"/>
      <c r="AE999" s="133"/>
      <c r="AF999" s="133"/>
      <c r="AG999" s="133"/>
      <c r="AH999" s="133"/>
      <c r="AI999" s="133"/>
    </row>
    <row r="1000" spans="1:35" ht="12.75" customHeight="1" x14ac:dyDescent="0.35">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c r="AD1000" s="133"/>
      <c r="AE1000" s="133"/>
      <c r="AF1000" s="133"/>
      <c r="AG1000" s="133"/>
      <c r="AH1000" s="133"/>
      <c r="AI1000" s="133"/>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fitToHeight="0"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defaultColWidth="12.625" defaultRowHeight="15" customHeight="1" x14ac:dyDescent="0.35"/>
  <cols>
    <col min="1" max="1" width="12.25" customWidth="1"/>
    <col min="2" max="2" width="14.625" customWidth="1"/>
    <col min="3" max="3" width="11" customWidth="1"/>
    <col min="4" max="4" width="12.375" customWidth="1"/>
    <col min="5" max="5" width="14.625" customWidth="1"/>
    <col min="6" max="6" width="14.25" customWidth="1"/>
    <col min="7" max="7" width="13.875" customWidth="1"/>
    <col min="8" max="26" width="7.625" customWidth="1"/>
  </cols>
  <sheetData>
    <row r="1" spans="1:7" ht="14.25" x14ac:dyDescent="0.45">
      <c r="A1" s="154" t="s">
        <v>1212</v>
      </c>
    </row>
    <row r="2" spans="1:7" ht="14.25" x14ac:dyDescent="0.45">
      <c r="A2" s="1"/>
    </row>
    <row r="3" spans="1:7" ht="42.75" x14ac:dyDescent="0.45">
      <c r="A3" s="10" t="s">
        <v>1213</v>
      </c>
      <c r="B3" s="10" t="s">
        <v>1214</v>
      </c>
      <c r="C3" s="10" t="s">
        <v>1215</v>
      </c>
      <c r="D3" s="10" t="s">
        <v>1216</v>
      </c>
      <c r="E3" s="10" t="s">
        <v>1217</v>
      </c>
      <c r="F3" s="10" t="s">
        <v>1218</v>
      </c>
      <c r="G3" s="10" t="s">
        <v>1219</v>
      </c>
    </row>
    <row r="4" spans="1:7" ht="14.25" x14ac:dyDescent="0.45">
      <c r="A4" s="3" t="s">
        <v>1220</v>
      </c>
      <c r="B4" s="155">
        <v>1118.2395840000001</v>
      </c>
      <c r="C4" s="155">
        <v>12636.040032000001</v>
      </c>
      <c r="D4" s="155">
        <v>185.45049600000002</v>
      </c>
      <c r="E4" s="3">
        <v>11.3</v>
      </c>
      <c r="F4" s="3">
        <v>5.7</v>
      </c>
      <c r="G4" s="3">
        <v>2.4</v>
      </c>
    </row>
    <row r="5" spans="1:7" ht="14.25" x14ac:dyDescent="0.45">
      <c r="A5" s="3" t="s">
        <v>1221</v>
      </c>
      <c r="B5" s="155">
        <v>525.04636800000003</v>
      </c>
      <c r="C5" s="155">
        <v>6305.7825600000006</v>
      </c>
      <c r="D5" s="155">
        <v>105.29904000000001</v>
      </c>
      <c r="E5" s="3">
        <v>12</v>
      </c>
      <c r="F5" s="3">
        <v>6</v>
      </c>
      <c r="G5" s="3">
        <v>2.7</v>
      </c>
    </row>
    <row r="6" spans="1:7" ht="14.25" x14ac:dyDescent="0.45">
      <c r="A6" s="3" t="s">
        <v>1222</v>
      </c>
      <c r="B6" s="156">
        <v>38.031840000000003</v>
      </c>
      <c r="C6" s="155">
        <v>421.04092800000006</v>
      </c>
      <c r="D6" s="156">
        <v>7.9685760000000005</v>
      </c>
      <c r="E6" s="3">
        <v>11.1</v>
      </c>
      <c r="F6" s="3">
        <v>7.8</v>
      </c>
      <c r="G6" s="3">
        <v>2.4</v>
      </c>
    </row>
    <row r="7" spans="1:7" ht="14.25" x14ac:dyDescent="0.45">
      <c r="A7" s="3" t="s">
        <v>1223</v>
      </c>
      <c r="B7" s="156">
        <v>44.189376000000003</v>
      </c>
      <c r="C7" s="155">
        <v>656.83833600000003</v>
      </c>
      <c r="D7" s="156">
        <v>11.383680000000002</v>
      </c>
      <c r="E7" s="3">
        <v>14.9</v>
      </c>
      <c r="F7" s="3">
        <v>4.0999999999999996</v>
      </c>
      <c r="G7" s="3">
        <v>3.8</v>
      </c>
    </row>
    <row r="8" spans="1:7" ht="14.25" x14ac:dyDescent="0.45">
      <c r="A8" s="3" t="s">
        <v>1224</v>
      </c>
      <c r="B8" s="155">
        <v>88.171776000000008</v>
      </c>
      <c r="C8" s="155">
        <v>969.06163200000015</v>
      </c>
      <c r="D8" s="156">
        <v>10.969728000000002</v>
      </c>
      <c r="E8" s="3">
        <v>11</v>
      </c>
      <c r="F8" s="3">
        <v>4.7</v>
      </c>
      <c r="G8" s="3">
        <v>2.2999999999999998</v>
      </c>
    </row>
    <row r="9" spans="1:7" ht="14.25" x14ac:dyDescent="0.45">
      <c r="A9" s="3" t="s">
        <v>1225</v>
      </c>
      <c r="B9" s="155">
        <v>129.77395200000001</v>
      </c>
      <c r="C9" s="155">
        <v>1116.63552</v>
      </c>
      <c r="D9" s="156">
        <v>18.731328000000001</v>
      </c>
      <c r="E9" s="3">
        <v>8.6</v>
      </c>
      <c r="F9" s="3">
        <v>6.3</v>
      </c>
      <c r="G9" s="3">
        <v>2.2999999999999998</v>
      </c>
    </row>
    <row r="10" spans="1:7" ht="14.25" x14ac:dyDescent="0.45">
      <c r="A10" s="3" t="s">
        <v>1226</v>
      </c>
      <c r="B10" s="155">
        <v>202.62950400000003</v>
      </c>
      <c r="C10" s="155">
        <v>2263.3343040000004</v>
      </c>
      <c r="D10" s="156">
        <v>14.488320000000002</v>
      </c>
      <c r="E10" s="3">
        <v>11.2</v>
      </c>
      <c r="F10" s="3">
        <v>4.5999999999999996</v>
      </c>
      <c r="G10" s="3">
        <v>1.3</v>
      </c>
    </row>
    <row r="11" spans="1:7" ht="14.25" x14ac:dyDescent="0.45">
      <c r="A11" s="3" t="s">
        <v>1227</v>
      </c>
      <c r="B11" s="155">
        <v>90.396768000000009</v>
      </c>
      <c r="C11" s="155">
        <v>903.34675200000004</v>
      </c>
      <c r="D11" s="156">
        <v>16.661568000000003</v>
      </c>
      <c r="E11" s="3">
        <v>10</v>
      </c>
      <c r="F11" s="3">
        <v>6.8</v>
      </c>
      <c r="G11" s="3">
        <v>2.4</v>
      </c>
    </row>
    <row r="13" spans="1:7" ht="14.25" x14ac:dyDescent="0.45">
      <c r="B13" s="157" t="s">
        <v>1228</v>
      </c>
    </row>
    <row r="20" spans="2:2" ht="13.5" x14ac:dyDescent="0.35">
      <c r="B20" s="9" t="s">
        <v>104</v>
      </c>
    </row>
    <row r="21" spans="2:2" ht="15.75" customHeight="1" x14ac:dyDescent="0.45">
      <c r="B21" s="8" t="s">
        <v>105</v>
      </c>
    </row>
    <row r="22" spans="2:2" ht="15.75" customHeight="1" x14ac:dyDescent="0.45">
      <c r="B22" s="3">
        <f>0.154*0.336</f>
        <v>5.1744000000000005E-2</v>
      </c>
    </row>
    <row r="23" spans="2:2" ht="15.75" customHeight="1" x14ac:dyDescent="0.35"/>
    <row r="24" spans="2:2" ht="15.75" customHeight="1" x14ac:dyDescent="0.35"/>
    <row r="25" spans="2:2" ht="15.75" customHeight="1" x14ac:dyDescent="0.35"/>
    <row r="26" spans="2:2" ht="15.75" customHeight="1" x14ac:dyDescent="0.35"/>
    <row r="27" spans="2:2" ht="15.75" customHeight="1" x14ac:dyDescent="0.35"/>
    <row r="28" spans="2:2" ht="15.75" customHeight="1" x14ac:dyDescent="0.35"/>
    <row r="29" spans="2:2" ht="15.75" customHeight="1" x14ac:dyDescent="0.35"/>
    <row r="30" spans="2:2" ht="15.75" customHeight="1" x14ac:dyDescent="0.35"/>
    <row r="31" spans="2:2" ht="15.75" customHeight="1" x14ac:dyDescent="0.35"/>
    <row r="32" spans="2: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20" r:id="rId1" xr:uid="{00000000-0004-0000-0700-000000000000}"/>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tabSelected="1" workbookViewId="0"/>
  </sheetViews>
  <sheetFormatPr defaultColWidth="12.625" defaultRowHeight="15" customHeight="1" x14ac:dyDescent="0.35"/>
  <cols>
    <col min="1" max="1" width="36" customWidth="1"/>
    <col min="2" max="6" width="9.125" customWidth="1"/>
    <col min="7" max="26" width="7.625" customWidth="1"/>
  </cols>
  <sheetData>
    <row r="1" spans="1:7" ht="14.25" x14ac:dyDescent="0.45">
      <c r="A1" s="2" t="s">
        <v>1229</v>
      </c>
      <c r="B1" s="158"/>
      <c r="C1" s="158"/>
      <c r="D1" s="158"/>
      <c r="E1" s="158"/>
      <c r="F1" s="158"/>
    </row>
    <row r="2" spans="1:7" ht="14.25" x14ac:dyDescent="0.45">
      <c r="B2" s="159">
        <v>2010</v>
      </c>
      <c r="C2" s="159" t="s">
        <v>1230</v>
      </c>
      <c r="D2" s="159" t="s">
        <v>1231</v>
      </c>
      <c r="E2" s="159" t="s">
        <v>1232</v>
      </c>
      <c r="F2" s="159" t="s">
        <v>1233</v>
      </c>
      <c r="G2" s="5"/>
    </row>
    <row r="3" spans="1:7" ht="14.25" x14ac:dyDescent="0.45">
      <c r="A3" s="3" t="s">
        <v>1234</v>
      </c>
      <c r="B3" s="160">
        <v>130</v>
      </c>
      <c r="C3" s="160">
        <v>130</v>
      </c>
      <c r="D3" s="160">
        <v>130</v>
      </c>
      <c r="E3" s="160">
        <v>130</v>
      </c>
      <c r="F3" s="160">
        <v>130</v>
      </c>
    </row>
    <row r="4" spans="1:7" ht="14.25" x14ac:dyDescent="0.45">
      <c r="A4" s="3" t="s">
        <v>1235</v>
      </c>
      <c r="B4" s="160">
        <v>110.8</v>
      </c>
      <c r="C4" s="160">
        <v>91.6</v>
      </c>
      <c r="D4" s="160">
        <v>85.6</v>
      </c>
      <c r="E4" s="160">
        <v>81</v>
      </c>
      <c r="F4" s="160">
        <v>71.2</v>
      </c>
    </row>
    <row r="5" spans="1:7" ht="14.25" x14ac:dyDescent="0.45">
      <c r="A5" s="3" t="s">
        <v>1236</v>
      </c>
      <c r="B5" s="160"/>
      <c r="C5" s="160">
        <v>87.5</v>
      </c>
      <c r="D5" s="160">
        <v>90.2</v>
      </c>
      <c r="E5" s="160">
        <v>92.5</v>
      </c>
      <c r="F5" s="160">
        <v>94</v>
      </c>
    </row>
    <row r="6" spans="1:7" ht="14.25" x14ac:dyDescent="0.45">
      <c r="A6" s="3" t="s">
        <v>1237</v>
      </c>
      <c r="B6" s="160"/>
      <c r="C6" s="160">
        <v>90.7</v>
      </c>
      <c r="D6" s="160">
        <v>91.6</v>
      </c>
      <c r="E6" s="160">
        <v>92.5</v>
      </c>
      <c r="F6" s="160">
        <v>93.5</v>
      </c>
    </row>
    <row r="7" spans="1:7" ht="14.25" x14ac:dyDescent="0.45">
      <c r="A7" s="3" t="s">
        <v>1238</v>
      </c>
      <c r="B7" s="160"/>
      <c r="C7" s="160">
        <v>86.7</v>
      </c>
      <c r="D7" s="160">
        <v>87.8</v>
      </c>
      <c r="E7" s="160">
        <v>88</v>
      </c>
      <c r="F7" s="160"/>
    </row>
    <row r="8" spans="1:7" ht="14.25" x14ac:dyDescent="0.45">
      <c r="A8" s="3" t="s">
        <v>1239</v>
      </c>
      <c r="B8" s="160">
        <v>152</v>
      </c>
      <c r="C8" s="160">
        <v>104.1</v>
      </c>
      <c r="D8" s="160">
        <v>98.2</v>
      </c>
      <c r="E8" s="160">
        <v>92.3</v>
      </c>
      <c r="F8" s="160">
        <v>84.6</v>
      </c>
    </row>
    <row r="9" spans="1:7" ht="14.25" x14ac:dyDescent="0.45">
      <c r="A9" s="3" t="s">
        <v>1240</v>
      </c>
      <c r="B9" s="160">
        <v>80</v>
      </c>
      <c r="C9" s="160">
        <v>88</v>
      </c>
      <c r="D9" s="160">
        <v>92</v>
      </c>
      <c r="E9" s="160">
        <v>90</v>
      </c>
      <c r="F9" s="160">
        <v>94</v>
      </c>
    </row>
    <row r="10" spans="1:7" ht="14.25" x14ac:dyDescent="0.45">
      <c r="A10" s="3" t="s">
        <v>1241</v>
      </c>
      <c r="B10" s="160">
        <v>37.6</v>
      </c>
      <c r="C10" s="160">
        <v>25.8</v>
      </c>
      <c r="D10" s="160">
        <v>21.7</v>
      </c>
      <c r="E10" s="160">
        <v>19.899999999999999</v>
      </c>
      <c r="F10" s="160">
        <v>15.9</v>
      </c>
    </row>
    <row r="11" spans="1:7" ht="14.25" x14ac:dyDescent="0.45">
      <c r="A11" s="3" t="s">
        <v>1242</v>
      </c>
      <c r="B11" s="160">
        <v>152</v>
      </c>
      <c r="C11" s="160">
        <v>195</v>
      </c>
      <c r="D11" s="160">
        <v>225</v>
      </c>
      <c r="E11" s="160">
        <v>250</v>
      </c>
      <c r="F11" s="160">
        <v>303</v>
      </c>
    </row>
    <row r="12" spans="1:7" ht="14.25" x14ac:dyDescent="0.45">
      <c r="A12" s="3" t="s">
        <v>1243</v>
      </c>
      <c r="B12" s="160">
        <v>22.1</v>
      </c>
      <c r="C12" s="160">
        <v>17.3</v>
      </c>
      <c r="D12" s="160">
        <v>15</v>
      </c>
      <c r="E12" s="160">
        <v>13.5</v>
      </c>
      <c r="F12" s="160">
        <v>11.1</v>
      </c>
    </row>
    <row r="13" spans="1:7" ht="14.25" x14ac:dyDescent="0.45">
      <c r="A13" s="3" t="s">
        <v>1244</v>
      </c>
      <c r="B13" s="160">
        <v>450</v>
      </c>
      <c r="C13" s="160">
        <v>250</v>
      </c>
      <c r="D13" s="160">
        <v>200</v>
      </c>
      <c r="E13" s="160">
        <v>160</v>
      </c>
      <c r="F13" s="160">
        <v>150</v>
      </c>
    </row>
    <row r="14" spans="1:7" ht="14.25" x14ac:dyDescent="0.45">
      <c r="A14" s="3" t="s">
        <v>1245</v>
      </c>
      <c r="B14" s="161">
        <v>15979</v>
      </c>
      <c r="C14" s="161">
        <v>5401</v>
      </c>
      <c r="D14" s="161">
        <v>4384</v>
      </c>
      <c r="E14" s="161">
        <v>3184</v>
      </c>
      <c r="F14" s="161">
        <v>2050</v>
      </c>
    </row>
    <row r="15" spans="1:7" ht="14.25" x14ac:dyDescent="0.45">
      <c r="A15" s="3" t="s">
        <v>1246</v>
      </c>
      <c r="B15" s="161">
        <v>15979</v>
      </c>
      <c r="C15" s="161">
        <v>2968</v>
      </c>
      <c r="D15" s="161">
        <v>2139</v>
      </c>
      <c r="E15" s="160" t="s">
        <v>1247</v>
      </c>
      <c r="F15" s="160" t="s">
        <v>1248</v>
      </c>
    </row>
    <row r="16" spans="1:7" ht="14.25" x14ac:dyDescent="0.45">
      <c r="B16" s="160"/>
      <c r="C16" s="160"/>
      <c r="D16" s="160"/>
      <c r="E16" s="160"/>
      <c r="F16" s="160"/>
    </row>
    <row r="17" spans="1:6" ht="14.25" x14ac:dyDescent="0.45">
      <c r="A17" s="2" t="s">
        <v>1249</v>
      </c>
      <c r="B17" s="158"/>
      <c r="C17" s="158"/>
      <c r="D17" s="158"/>
      <c r="E17" s="160"/>
      <c r="F17" s="160"/>
    </row>
    <row r="18" spans="1:6" ht="14.25" x14ac:dyDescent="0.45">
      <c r="B18" s="160">
        <v>2010</v>
      </c>
      <c r="C18" s="160">
        <v>2030</v>
      </c>
      <c r="D18" s="160">
        <v>2050</v>
      </c>
      <c r="E18" s="160"/>
      <c r="F18" s="160"/>
    </row>
    <row r="19" spans="1:6" ht="14.25" x14ac:dyDescent="0.45">
      <c r="A19" s="3" t="s">
        <v>1242</v>
      </c>
      <c r="B19" s="160">
        <f t="shared" ref="B19:C19" si="0">B11</f>
        <v>152</v>
      </c>
      <c r="C19" s="160">
        <f t="shared" si="0"/>
        <v>195</v>
      </c>
      <c r="D19" s="160">
        <f>E11</f>
        <v>250</v>
      </c>
      <c r="E19" s="160"/>
      <c r="F19" s="160"/>
    </row>
    <row r="20" spans="1:6" ht="14.25" x14ac:dyDescent="0.45">
      <c r="B20" s="160"/>
      <c r="C20" s="160"/>
      <c r="D20" s="160"/>
      <c r="E20" s="160"/>
      <c r="F20" s="160"/>
    </row>
    <row r="21" spans="1:6" ht="15.75" customHeight="1" x14ac:dyDescent="0.45">
      <c r="B21" s="160">
        <v>2017</v>
      </c>
      <c r="C21" s="160"/>
      <c r="D21" s="160"/>
      <c r="E21" s="160"/>
      <c r="F21" s="160"/>
    </row>
    <row r="22" spans="1:6" ht="15.75" customHeight="1" x14ac:dyDescent="0.45">
      <c r="A22" s="3" t="s">
        <v>1250</v>
      </c>
      <c r="B22" s="160">
        <f t="array" ref="B22">TREND(B19:C19,B18:C18,B21)</f>
        <v>167.05000000000018</v>
      </c>
      <c r="C22" s="160"/>
      <c r="D22" s="160"/>
      <c r="E22" s="160"/>
      <c r="F22" s="160"/>
    </row>
    <row r="23" spans="1:6" ht="15.75" customHeight="1" x14ac:dyDescent="0.45">
      <c r="B23" s="160"/>
      <c r="C23" s="160"/>
      <c r="D23" s="160"/>
      <c r="E23" s="160"/>
      <c r="F23" s="160"/>
    </row>
    <row r="24" spans="1:6" ht="15.75" customHeight="1" x14ac:dyDescent="0.45">
      <c r="A24" s="3" t="s">
        <v>1251</v>
      </c>
      <c r="B24" s="162">
        <f>(D19-B22)/B22</f>
        <v>0.49655791679137817</v>
      </c>
      <c r="C24" s="160"/>
      <c r="D24" s="160"/>
      <c r="E24" s="160"/>
      <c r="F24" s="160"/>
    </row>
    <row r="25" spans="1:6" ht="15.75" customHeight="1" x14ac:dyDescent="0.45">
      <c r="B25" s="160"/>
      <c r="C25" s="160"/>
      <c r="D25" s="160"/>
      <c r="E25" s="160"/>
      <c r="F25" s="160"/>
    </row>
    <row r="26" spans="1:6" ht="15.75" customHeight="1" x14ac:dyDescent="0.45">
      <c r="B26" s="160"/>
      <c r="C26" s="160"/>
      <c r="D26" s="160"/>
      <c r="E26" s="160"/>
      <c r="F26" s="160"/>
    </row>
    <row r="27" spans="1:6" ht="15.75" customHeight="1" x14ac:dyDescent="0.45">
      <c r="B27" s="160"/>
      <c r="C27" s="160"/>
      <c r="D27" s="160"/>
      <c r="E27" s="160"/>
      <c r="F27" s="160"/>
    </row>
    <row r="28" spans="1:6" ht="15.75" customHeight="1" x14ac:dyDescent="0.45">
      <c r="A28" s="157" t="s">
        <v>1252</v>
      </c>
      <c r="B28" s="160"/>
      <c r="C28" s="160"/>
      <c r="D28" s="160"/>
      <c r="E28" s="160"/>
      <c r="F28" s="160"/>
    </row>
    <row r="29" spans="1:6" ht="15.75" customHeight="1" x14ac:dyDescent="0.45">
      <c r="B29" s="160"/>
      <c r="C29" s="160"/>
      <c r="D29" s="160"/>
      <c r="E29" s="160"/>
      <c r="F29" s="160"/>
    </row>
    <row r="30" spans="1:6" ht="15.75" customHeight="1" x14ac:dyDescent="0.45">
      <c r="B30" s="160"/>
      <c r="C30" s="160"/>
      <c r="D30" s="160"/>
      <c r="E30" s="160"/>
      <c r="F30" s="160"/>
    </row>
    <row r="31" spans="1:6" ht="15.75" customHeight="1" x14ac:dyDescent="0.45">
      <c r="B31" s="160"/>
      <c r="C31" s="160"/>
      <c r="D31" s="160"/>
      <c r="E31" s="160"/>
      <c r="F31" s="160"/>
    </row>
    <row r="32" spans="1:6" ht="15.75" customHeight="1" x14ac:dyDescent="0.45">
      <c r="B32" s="160"/>
      <c r="C32" s="160"/>
      <c r="D32" s="160"/>
      <c r="E32" s="160"/>
      <c r="F32" s="160"/>
    </row>
    <row r="33" spans="2:6" ht="15.75" customHeight="1" x14ac:dyDescent="0.45">
      <c r="B33" s="160"/>
      <c r="C33" s="160"/>
      <c r="D33" s="160"/>
      <c r="E33" s="160"/>
      <c r="F33" s="160"/>
    </row>
    <row r="34" spans="2:6" ht="15.75" customHeight="1" x14ac:dyDescent="0.45">
      <c r="B34" s="160"/>
      <c r="C34" s="160"/>
      <c r="D34" s="160"/>
      <c r="E34" s="160"/>
      <c r="F34" s="160"/>
    </row>
    <row r="35" spans="2:6" ht="15.75" customHeight="1" x14ac:dyDescent="0.45">
      <c r="B35" s="160"/>
      <c r="C35" s="160"/>
      <c r="D35" s="160"/>
      <c r="E35" s="160"/>
      <c r="F35" s="160"/>
    </row>
    <row r="36" spans="2:6" ht="15.75" customHeight="1" x14ac:dyDescent="0.45">
      <c r="B36" s="160"/>
      <c r="C36" s="160"/>
      <c r="D36" s="160"/>
      <c r="E36" s="160"/>
      <c r="F36" s="160"/>
    </row>
    <row r="37" spans="2:6" ht="15.75" customHeight="1" x14ac:dyDescent="0.45">
      <c r="B37" s="160"/>
      <c r="C37" s="160"/>
      <c r="D37" s="160"/>
      <c r="E37" s="160"/>
      <c r="F37" s="160"/>
    </row>
    <row r="38" spans="2:6" ht="15.75" customHeight="1" x14ac:dyDescent="0.45">
      <c r="B38" s="160"/>
      <c r="C38" s="160"/>
      <c r="D38" s="160"/>
      <c r="E38" s="160"/>
      <c r="F38" s="160"/>
    </row>
    <row r="39" spans="2:6" ht="15.75" customHeight="1" x14ac:dyDescent="0.45">
      <c r="B39" s="160"/>
      <c r="C39" s="160"/>
      <c r="D39" s="160"/>
      <c r="E39" s="160"/>
      <c r="F39" s="160"/>
    </row>
    <row r="40" spans="2:6" ht="15.75" customHeight="1" x14ac:dyDescent="0.45">
      <c r="B40" s="160"/>
      <c r="C40" s="160"/>
      <c r="D40" s="160"/>
      <c r="E40" s="160"/>
      <c r="F40" s="160"/>
    </row>
    <row r="41" spans="2:6" ht="15.75" customHeight="1" x14ac:dyDescent="0.45">
      <c r="B41" s="160"/>
      <c r="C41" s="160"/>
      <c r="D41" s="160"/>
      <c r="E41" s="160"/>
      <c r="F41" s="160"/>
    </row>
    <row r="42" spans="2:6" ht="15.75" customHeight="1" x14ac:dyDescent="0.45">
      <c r="B42" s="160"/>
      <c r="C42" s="160"/>
      <c r="D42" s="160"/>
      <c r="E42" s="160"/>
      <c r="F42" s="160"/>
    </row>
    <row r="43" spans="2:6" ht="15.75" customHeight="1" x14ac:dyDescent="0.45">
      <c r="B43" s="160"/>
      <c r="C43" s="160"/>
      <c r="D43" s="160"/>
      <c r="E43" s="160"/>
      <c r="F43" s="160"/>
    </row>
    <row r="44" spans="2:6" ht="15.75" customHeight="1" x14ac:dyDescent="0.45">
      <c r="B44" s="160"/>
      <c r="C44" s="160"/>
      <c r="D44" s="160"/>
      <c r="E44" s="160"/>
      <c r="F44" s="160"/>
    </row>
    <row r="45" spans="2:6" ht="15.75" customHeight="1" x14ac:dyDescent="0.45">
      <c r="B45" s="160"/>
      <c r="C45" s="160"/>
      <c r="D45" s="160"/>
      <c r="E45" s="160"/>
      <c r="F45" s="160"/>
    </row>
    <row r="46" spans="2:6" ht="15.75" customHeight="1" x14ac:dyDescent="0.45">
      <c r="B46" s="160"/>
      <c r="C46" s="160"/>
      <c r="D46" s="160"/>
      <c r="E46" s="160"/>
      <c r="F46" s="160"/>
    </row>
    <row r="47" spans="2:6" ht="15.75" customHeight="1" x14ac:dyDescent="0.45">
      <c r="B47" s="160"/>
      <c r="C47" s="160"/>
      <c r="D47" s="160"/>
      <c r="E47" s="160"/>
      <c r="F47" s="160"/>
    </row>
    <row r="48" spans="2:6" ht="15.75" customHeight="1" x14ac:dyDescent="0.45">
      <c r="B48" s="160"/>
      <c r="C48" s="160"/>
      <c r="D48" s="160"/>
      <c r="E48" s="160"/>
      <c r="F48" s="160"/>
    </row>
    <row r="49" spans="2:6" ht="15.75" customHeight="1" x14ac:dyDescent="0.45">
      <c r="B49" s="160"/>
      <c r="C49" s="160"/>
      <c r="D49" s="160"/>
      <c r="E49" s="160"/>
      <c r="F49" s="160"/>
    </row>
    <row r="50" spans="2:6" ht="15.75" customHeight="1" x14ac:dyDescent="0.45">
      <c r="B50" s="160"/>
      <c r="C50" s="160"/>
      <c r="D50" s="160"/>
      <c r="E50" s="160"/>
      <c r="F50" s="160"/>
    </row>
    <row r="51" spans="2:6" ht="15.75" customHeight="1" x14ac:dyDescent="0.45">
      <c r="B51" s="160"/>
      <c r="C51" s="160"/>
      <c r="D51" s="160"/>
      <c r="E51" s="160"/>
      <c r="F51" s="160"/>
    </row>
    <row r="52" spans="2:6" ht="15.75" customHeight="1" x14ac:dyDescent="0.45">
      <c r="B52" s="160"/>
      <c r="C52" s="160"/>
      <c r="D52" s="160"/>
      <c r="E52" s="160"/>
      <c r="F52" s="160"/>
    </row>
    <row r="53" spans="2:6" ht="15.75" customHeight="1" x14ac:dyDescent="0.45">
      <c r="B53" s="160"/>
      <c r="C53" s="160"/>
      <c r="D53" s="160"/>
      <c r="E53" s="160"/>
      <c r="F53" s="160"/>
    </row>
    <row r="54" spans="2:6" ht="15.75" customHeight="1" x14ac:dyDescent="0.45">
      <c r="B54" s="160"/>
      <c r="C54" s="160"/>
      <c r="D54" s="160"/>
      <c r="E54" s="160"/>
      <c r="F54" s="160"/>
    </row>
    <row r="55" spans="2:6" ht="15.75" customHeight="1" x14ac:dyDescent="0.45">
      <c r="B55" s="160"/>
      <c r="C55" s="160"/>
      <c r="D55" s="160"/>
      <c r="E55" s="160"/>
      <c r="F55" s="160"/>
    </row>
    <row r="56" spans="2:6" ht="15.75" customHeight="1" x14ac:dyDescent="0.45">
      <c r="B56" s="160"/>
      <c r="C56" s="160"/>
      <c r="D56" s="160"/>
      <c r="E56" s="160"/>
      <c r="F56" s="160"/>
    </row>
    <row r="57" spans="2:6" ht="15.75" customHeight="1" x14ac:dyDescent="0.45">
      <c r="B57" s="160"/>
      <c r="C57" s="160"/>
      <c r="D57" s="160"/>
      <c r="E57" s="160"/>
      <c r="F57" s="160"/>
    </row>
    <row r="58" spans="2:6" ht="15.75" customHeight="1" x14ac:dyDescent="0.45">
      <c r="B58" s="160"/>
      <c r="C58" s="160"/>
      <c r="D58" s="160"/>
      <c r="E58" s="160"/>
      <c r="F58" s="160"/>
    </row>
    <row r="59" spans="2:6" ht="15.75" customHeight="1" x14ac:dyDescent="0.45">
      <c r="B59" s="160"/>
      <c r="C59" s="160"/>
      <c r="D59" s="160"/>
      <c r="E59" s="160"/>
      <c r="F59" s="160"/>
    </row>
    <row r="60" spans="2:6" ht="15.75" customHeight="1" x14ac:dyDescent="0.45">
      <c r="B60" s="160"/>
      <c r="C60" s="160"/>
      <c r="D60" s="160"/>
      <c r="E60" s="160"/>
      <c r="F60" s="160"/>
    </row>
    <row r="61" spans="2:6" ht="15.75" customHeight="1" x14ac:dyDescent="0.45">
      <c r="B61" s="160"/>
      <c r="C61" s="160"/>
      <c r="D61" s="160"/>
      <c r="E61" s="160"/>
      <c r="F61" s="160"/>
    </row>
    <row r="62" spans="2:6" ht="15.75" customHeight="1" x14ac:dyDescent="0.45">
      <c r="B62" s="160"/>
      <c r="C62" s="160"/>
      <c r="D62" s="160"/>
      <c r="E62" s="160"/>
      <c r="F62" s="160"/>
    </row>
    <row r="63" spans="2:6" ht="15.75" customHeight="1" x14ac:dyDescent="0.45">
      <c r="B63" s="160"/>
      <c r="C63" s="160"/>
      <c r="D63" s="160"/>
      <c r="E63" s="160"/>
      <c r="F63" s="160"/>
    </row>
    <row r="64" spans="2:6" ht="15.75" customHeight="1" x14ac:dyDescent="0.45">
      <c r="B64" s="160"/>
      <c r="C64" s="160"/>
      <c r="D64" s="160"/>
      <c r="E64" s="160"/>
      <c r="F64" s="160"/>
    </row>
    <row r="65" spans="2:6" ht="15.75" customHeight="1" x14ac:dyDescent="0.45">
      <c r="B65" s="160"/>
      <c r="C65" s="160"/>
      <c r="D65" s="160"/>
      <c r="E65" s="160"/>
      <c r="F65" s="160"/>
    </row>
    <row r="66" spans="2:6" ht="15.75" customHeight="1" x14ac:dyDescent="0.45">
      <c r="B66" s="160"/>
      <c r="C66" s="160"/>
      <c r="D66" s="160"/>
      <c r="E66" s="160"/>
      <c r="F66" s="160"/>
    </row>
    <row r="67" spans="2:6" ht="15.75" customHeight="1" x14ac:dyDescent="0.45">
      <c r="B67" s="160"/>
      <c r="C67" s="160"/>
      <c r="D67" s="160"/>
      <c r="E67" s="160"/>
      <c r="F67" s="160"/>
    </row>
    <row r="68" spans="2:6" ht="15.75" customHeight="1" x14ac:dyDescent="0.45">
      <c r="B68" s="160"/>
      <c r="C68" s="160"/>
      <c r="D68" s="160"/>
      <c r="E68" s="160"/>
      <c r="F68" s="160"/>
    </row>
    <row r="69" spans="2:6" ht="15.75" customHeight="1" x14ac:dyDescent="0.45">
      <c r="B69" s="160"/>
      <c r="C69" s="160"/>
      <c r="D69" s="160"/>
      <c r="E69" s="160"/>
      <c r="F69" s="160"/>
    </row>
    <row r="70" spans="2:6" ht="15.75" customHeight="1" x14ac:dyDescent="0.45">
      <c r="B70" s="160"/>
      <c r="C70" s="160"/>
      <c r="D70" s="160"/>
      <c r="E70" s="160"/>
      <c r="F70" s="160"/>
    </row>
    <row r="71" spans="2:6" ht="15.75" customHeight="1" x14ac:dyDescent="0.45">
      <c r="B71" s="160"/>
      <c r="C71" s="160"/>
      <c r="D71" s="160"/>
      <c r="E71" s="160"/>
      <c r="F71" s="160"/>
    </row>
    <row r="72" spans="2:6" ht="15.75" customHeight="1" x14ac:dyDescent="0.45">
      <c r="B72" s="160"/>
      <c r="C72" s="160"/>
      <c r="D72" s="160"/>
      <c r="E72" s="160"/>
      <c r="F72" s="160"/>
    </row>
    <row r="73" spans="2:6" ht="15.75" customHeight="1" x14ac:dyDescent="0.45">
      <c r="B73" s="160"/>
      <c r="C73" s="160"/>
      <c r="D73" s="160"/>
      <c r="E73" s="160"/>
      <c r="F73" s="160"/>
    </row>
    <row r="74" spans="2:6" ht="15.75" customHeight="1" x14ac:dyDescent="0.45">
      <c r="B74" s="160"/>
      <c r="C74" s="160"/>
      <c r="D74" s="160"/>
      <c r="E74" s="160"/>
      <c r="F74" s="160"/>
    </row>
    <row r="75" spans="2:6" ht="15.75" customHeight="1" x14ac:dyDescent="0.45">
      <c r="B75" s="160"/>
      <c r="C75" s="160"/>
      <c r="D75" s="160"/>
      <c r="E75" s="160"/>
      <c r="F75" s="160"/>
    </row>
    <row r="76" spans="2:6" ht="15.75" customHeight="1" x14ac:dyDescent="0.45">
      <c r="B76" s="160"/>
      <c r="C76" s="160"/>
      <c r="D76" s="160"/>
      <c r="E76" s="160"/>
      <c r="F76" s="160"/>
    </row>
    <row r="77" spans="2:6" ht="15.75" customHeight="1" x14ac:dyDescent="0.45">
      <c r="B77" s="160"/>
      <c r="C77" s="160"/>
      <c r="D77" s="160"/>
      <c r="E77" s="160"/>
      <c r="F77" s="160"/>
    </row>
    <row r="78" spans="2:6" ht="15.75" customHeight="1" x14ac:dyDescent="0.45">
      <c r="B78" s="160"/>
      <c r="C78" s="160"/>
      <c r="D78" s="160"/>
      <c r="E78" s="160"/>
      <c r="F78" s="160"/>
    </row>
    <row r="79" spans="2:6" ht="15.75" customHeight="1" x14ac:dyDescent="0.45">
      <c r="B79" s="160"/>
      <c r="C79" s="160"/>
      <c r="D79" s="160"/>
      <c r="E79" s="160"/>
      <c r="F79" s="160"/>
    </row>
    <row r="80" spans="2:6" ht="15.75" customHeight="1" x14ac:dyDescent="0.45">
      <c r="B80" s="160"/>
      <c r="C80" s="160"/>
      <c r="D80" s="160"/>
      <c r="E80" s="160"/>
      <c r="F80" s="160"/>
    </row>
    <row r="81" spans="2:6" ht="15.75" customHeight="1" x14ac:dyDescent="0.45">
      <c r="B81" s="160"/>
      <c r="C81" s="160"/>
      <c r="D81" s="160"/>
      <c r="E81" s="160"/>
      <c r="F81" s="160"/>
    </row>
    <row r="82" spans="2:6" ht="15.75" customHeight="1" x14ac:dyDescent="0.45">
      <c r="B82" s="160"/>
      <c r="C82" s="160"/>
      <c r="D82" s="160"/>
      <c r="E82" s="160"/>
      <c r="F82" s="160"/>
    </row>
    <row r="83" spans="2:6" ht="15.75" customHeight="1" x14ac:dyDescent="0.45">
      <c r="B83" s="160"/>
      <c r="C83" s="160"/>
      <c r="D83" s="160"/>
      <c r="E83" s="160"/>
      <c r="F83" s="160"/>
    </row>
    <row r="84" spans="2:6" ht="15.75" customHeight="1" x14ac:dyDescent="0.45">
      <c r="B84" s="160"/>
      <c r="C84" s="160"/>
      <c r="D84" s="160"/>
      <c r="E84" s="160"/>
      <c r="F84" s="160"/>
    </row>
    <row r="85" spans="2:6" ht="15.75" customHeight="1" x14ac:dyDescent="0.45">
      <c r="B85" s="160"/>
      <c r="C85" s="160"/>
      <c r="D85" s="160"/>
      <c r="E85" s="160"/>
      <c r="F85" s="160"/>
    </row>
    <row r="86" spans="2:6" ht="15.75" customHeight="1" x14ac:dyDescent="0.45">
      <c r="B86" s="160"/>
      <c r="C86" s="160"/>
      <c r="D86" s="160"/>
      <c r="E86" s="160"/>
      <c r="F86" s="160"/>
    </row>
    <row r="87" spans="2:6" ht="15.75" customHeight="1" x14ac:dyDescent="0.45">
      <c r="B87" s="160"/>
      <c r="C87" s="160"/>
      <c r="D87" s="160"/>
      <c r="E87" s="160"/>
      <c r="F87" s="160"/>
    </row>
    <row r="88" spans="2:6" ht="15.75" customHeight="1" x14ac:dyDescent="0.45">
      <c r="B88" s="160"/>
      <c r="C88" s="160"/>
      <c r="D88" s="160"/>
      <c r="E88" s="160"/>
      <c r="F88" s="160"/>
    </row>
    <row r="89" spans="2:6" ht="15.75" customHeight="1" x14ac:dyDescent="0.45">
      <c r="B89" s="160"/>
      <c r="C89" s="160"/>
      <c r="D89" s="160"/>
      <c r="E89" s="160"/>
      <c r="F89" s="160"/>
    </row>
    <row r="90" spans="2:6" ht="15.75" customHeight="1" x14ac:dyDescent="0.45">
      <c r="B90" s="160"/>
      <c r="C90" s="160"/>
      <c r="D90" s="160"/>
      <c r="E90" s="160"/>
      <c r="F90" s="160"/>
    </row>
    <row r="91" spans="2:6" ht="15.75" customHeight="1" x14ac:dyDescent="0.45">
      <c r="B91" s="160"/>
      <c r="C91" s="160"/>
      <c r="D91" s="160"/>
      <c r="E91" s="160"/>
      <c r="F91" s="160"/>
    </row>
    <row r="92" spans="2:6" ht="15.75" customHeight="1" x14ac:dyDescent="0.45">
      <c r="B92" s="160"/>
      <c r="C92" s="160"/>
      <c r="D92" s="160"/>
      <c r="E92" s="160"/>
      <c r="F92" s="160"/>
    </row>
    <row r="93" spans="2:6" ht="15.75" customHeight="1" x14ac:dyDescent="0.45">
      <c r="B93" s="160"/>
      <c r="C93" s="160"/>
      <c r="D93" s="160"/>
      <c r="E93" s="160"/>
      <c r="F93" s="160"/>
    </row>
    <row r="94" spans="2:6" ht="15.75" customHeight="1" x14ac:dyDescent="0.45">
      <c r="B94" s="160"/>
      <c r="C94" s="160"/>
      <c r="D94" s="160"/>
      <c r="E94" s="160"/>
      <c r="F94" s="160"/>
    </row>
    <row r="95" spans="2:6" ht="15.75" customHeight="1" x14ac:dyDescent="0.45">
      <c r="B95" s="160"/>
      <c r="C95" s="160"/>
      <c r="D95" s="160"/>
      <c r="E95" s="160"/>
      <c r="F95" s="160"/>
    </row>
    <row r="96" spans="2:6" ht="15.75" customHeight="1" x14ac:dyDescent="0.45">
      <c r="B96" s="160"/>
      <c r="C96" s="160"/>
      <c r="D96" s="160"/>
      <c r="E96" s="160"/>
      <c r="F96" s="160"/>
    </row>
    <row r="97" spans="2:6" ht="15.75" customHeight="1" x14ac:dyDescent="0.45">
      <c r="B97" s="160"/>
      <c r="C97" s="160"/>
      <c r="D97" s="160"/>
      <c r="E97" s="160"/>
      <c r="F97" s="160"/>
    </row>
    <row r="98" spans="2:6" ht="15.75" customHeight="1" x14ac:dyDescent="0.45">
      <c r="B98" s="160"/>
      <c r="C98" s="160"/>
      <c r="D98" s="160"/>
      <c r="E98" s="160"/>
      <c r="F98" s="160"/>
    </row>
    <row r="99" spans="2:6" ht="15.75" customHeight="1" x14ac:dyDescent="0.45">
      <c r="B99" s="160"/>
      <c r="C99" s="160"/>
      <c r="D99" s="160"/>
      <c r="E99" s="160"/>
      <c r="F99" s="160"/>
    </row>
    <row r="100" spans="2:6" ht="15.75" customHeight="1" x14ac:dyDescent="0.45">
      <c r="B100" s="160"/>
      <c r="C100" s="160"/>
      <c r="D100" s="160"/>
      <c r="E100" s="160"/>
      <c r="F100" s="160"/>
    </row>
    <row r="101" spans="2:6" ht="15.75" customHeight="1" x14ac:dyDescent="0.45">
      <c r="B101" s="160"/>
      <c r="C101" s="160"/>
      <c r="D101" s="160"/>
      <c r="E101" s="160"/>
      <c r="F101" s="160"/>
    </row>
    <row r="102" spans="2:6" ht="15.75" customHeight="1" x14ac:dyDescent="0.45">
      <c r="B102" s="160"/>
      <c r="C102" s="160"/>
      <c r="D102" s="160"/>
      <c r="E102" s="160"/>
      <c r="F102" s="160"/>
    </row>
    <row r="103" spans="2:6" ht="15.75" customHeight="1" x14ac:dyDescent="0.45">
      <c r="B103" s="160"/>
      <c r="C103" s="160"/>
      <c r="D103" s="160"/>
      <c r="E103" s="160"/>
      <c r="F103" s="160"/>
    </row>
    <row r="104" spans="2:6" ht="15.75" customHeight="1" x14ac:dyDescent="0.45">
      <c r="B104" s="160"/>
      <c r="C104" s="160"/>
      <c r="D104" s="160"/>
      <c r="E104" s="160"/>
      <c r="F104" s="160"/>
    </row>
    <row r="105" spans="2:6" ht="15.75" customHeight="1" x14ac:dyDescent="0.45">
      <c r="B105" s="160"/>
      <c r="C105" s="160"/>
      <c r="D105" s="160"/>
      <c r="E105" s="160"/>
      <c r="F105" s="160"/>
    </row>
    <row r="106" spans="2:6" ht="15.75" customHeight="1" x14ac:dyDescent="0.45">
      <c r="B106" s="160"/>
      <c r="C106" s="160"/>
      <c r="D106" s="160"/>
      <c r="E106" s="160"/>
      <c r="F106" s="160"/>
    </row>
    <row r="107" spans="2:6" ht="15.75" customHeight="1" x14ac:dyDescent="0.45">
      <c r="B107" s="160"/>
      <c r="C107" s="160"/>
      <c r="D107" s="160"/>
      <c r="E107" s="160"/>
      <c r="F107" s="160"/>
    </row>
    <row r="108" spans="2:6" ht="15.75" customHeight="1" x14ac:dyDescent="0.45">
      <c r="B108" s="160"/>
      <c r="C108" s="160"/>
      <c r="D108" s="160"/>
      <c r="E108" s="160"/>
      <c r="F108" s="160"/>
    </row>
    <row r="109" spans="2:6" ht="15.75" customHeight="1" x14ac:dyDescent="0.45">
      <c r="B109" s="160"/>
      <c r="C109" s="160"/>
      <c r="D109" s="160"/>
      <c r="E109" s="160"/>
      <c r="F109" s="160"/>
    </row>
    <row r="110" spans="2:6" ht="15.75" customHeight="1" x14ac:dyDescent="0.45">
      <c r="B110" s="160"/>
      <c r="C110" s="160"/>
      <c r="D110" s="160"/>
      <c r="E110" s="160"/>
      <c r="F110" s="160"/>
    </row>
    <row r="111" spans="2:6" ht="15.75" customHeight="1" x14ac:dyDescent="0.45">
      <c r="B111" s="160"/>
      <c r="C111" s="160"/>
      <c r="D111" s="160"/>
      <c r="E111" s="160"/>
      <c r="F111" s="160"/>
    </row>
    <row r="112" spans="2:6" ht="15.75" customHeight="1" x14ac:dyDescent="0.45">
      <c r="B112" s="160"/>
      <c r="C112" s="160"/>
      <c r="D112" s="160"/>
      <c r="E112" s="160"/>
      <c r="F112" s="160"/>
    </row>
    <row r="113" spans="2:6" ht="15.75" customHeight="1" x14ac:dyDescent="0.45">
      <c r="B113" s="160"/>
      <c r="C113" s="160"/>
      <c r="D113" s="160"/>
      <c r="E113" s="160"/>
      <c r="F113" s="160"/>
    </row>
    <row r="114" spans="2:6" ht="15.75" customHeight="1" x14ac:dyDescent="0.45">
      <c r="B114" s="160"/>
      <c r="C114" s="160"/>
      <c r="D114" s="160"/>
      <c r="E114" s="160"/>
      <c r="F114" s="160"/>
    </row>
    <row r="115" spans="2:6" ht="15.75" customHeight="1" x14ac:dyDescent="0.45">
      <c r="B115" s="160"/>
      <c r="C115" s="160"/>
      <c r="D115" s="160"/>
      <c r="E115" s="160"/>
      <c r="F115" s="160"/>
    </row>
    <row r="116" spans="2:6" ht="15.75" customHeight="1" x14ac:dyDescent="0.45">
      <c r="B116" s="160"/>
      <c r="C116" s="160"/>
      <c r="D116" s="160"/>
      <c r="E116" s="160"/>
      <c r="F116" s="160"/>
    </row>
    <row r="117" spans="2:6" ht="15.75" customHeight="1" x14ac:dyDescent="0.45">
      <c r="B117" s="160"/>
      <c r="C117" s="160"/>
      <c r="D117" s="160"/>
      <c r="E117" s="160"/>
      <c r="F117" s="160"/>
    </row>
    <row r="118" spans="2:6" ht="15.75" customHeight="1" x14ac:dyDescent="0.45">
      <c r="B118" s="160"/>
      <c r="C118" s="160"/>
      <c r="D118" s="160"/>
      <c r="E118" s="160"/>
      <c r="F118" s="160"/>
    </row>
    <row r="119" spans="2:6" ht="15.75" customHeight="1" x14ac:dyDescent="0.45">
      <c r="B119" s="160"/>
      <c r="C119" s="160"/>
      <c r="D119" s="160"/>
      <c r="E119" s="160"/>
      <c r="F119" s="160"/>
    </row>
    <row r="120" spans="2:6" ht="15.75" customHeight="1" x14ac:dyDescent="0.45">
      <c r="B120" s="160"/>
      <c r="C120" s="160"/>
      <c r="D120" s="160"/>
      <c r="E120" s="160"/>
      <c r="F120" s="160"/>
    </row>
    <row r="121" spans="2:6" ht="15.75" customHeight="1" x14ac:dyDescent="0.45">
      <c r="B121" s="160"/>
      <c r="C121" s="160"/>
      <c r="D121" s="160"/>
      <c r="E121" s="160"/>
      <c r="F121" s="160"/>
    </row>
    <row r="122" spans="2:6" ht="15.75" customHeight="1" x14ac:dyDescent="0.45">
      <c r="B122" s="160"/>
      <c r="C122" s="160"/>
      <c r="D122" s="160"/>
      <c r="E122" s="160"/>
      <c r="F122" s="160"/>
    </row>
    <row r="123" spans="2:6" ht="15.75" customHeight="1" x14ac:dyDescent="0.45">
      <c r="B123" s="160"/>
      <c r="C123" s="160"/>
      <c r="D123" s="160"/>
      <c r="E123" s="160"/>
      <c r="F123" s="160"/>
    </row>
    <row r="124" spans="2:6" ht="15.75" customHeight="1" x14ac:dyDescent="0.45">
      <c r="B124" s="160"/>
      <c r="C124" s="160"/>
      <c r="D124" s="160"/>
      <c r="E124" s="160"/>
      <c r="F124" s="160"/>
    </row>
    <row r="125" spans="2:6" ht="15.75" customHeight="1" x14ac:dyDescent="0.45">
      <c r="B125" s="160"/>
      <c r="C125" s="160"/>
      <c r="D125" s="160"/>
      <c r="E125" s="160"/>
      <c r="F125" s="160"/>
    </row>
    <row r="126" spans="2:6" ht="15.75" customHeight="1" x14ac:dyDescent="0.45">
      <c r="B126" s="160"/>
      <c r="C126" s="160"/>
      <c r="D126" s="160"/>
      <c r="E126" s="160"/>
      <c r="F126" s="160"/>
    </row>
    <row r="127" spans="2:6" ht="15.75" customHeight="1" x14ac:dyDescent="0.45">
      <c r="B127" s="160"/>
      <c r="C127" s="160"/>
      <c r="D127" s="160"/>
      <c r="E127" s="160"/>
      <c r="F127" s="160"/>
    </row>
    <row r="128" spans="2:6" ht="15.75" customHeight="1" x14ac:dyDescent="0.45">
      <c r="B128" s="160"/>
      <c r="C128" s="160"/>
      <c r="D128" s="160"/>
      <c r="E128" s="160"/>
      <c r="F128" s="160"/>
    </row>
    <row r="129" spans="2:6" ht="15.75" customHeight="1" x14ac:dyDescent="0.45">
      <c r="B129" s="160"/>
      <c r="C129" s="160"/>
      <c r="D129" s="160"/>
      <c r="E129" s="160"/>
      <c r="F129" s="160"/>
    </row>
    <row r="130" spans="2:6" ht="15.75" customHeight="1" x14ac:dyDescent="0.45">
      <c r="B130" s="160"/>
      <c r="C130" s="160"/>
      <c r="D130" s="160"/>
      <c r="E130" s="160"/>
      <c r="F130" s="160"/>
    </row>
    <row r="131" spans="2:6" ht="15.75" customHeight="1" x14ac:dyDescent="0.45">
      <c r="B131" s="160"/>
      <c r="C131" s="160"/>
      <c r="D131" s="160"/>
      <c r="E131" s="160"/>
      <c r="F131" s="160"/>
    </row>
    <row r="132" spans="2:6" ht="15.75" customHeight="1" x14ac:dyDescent="0.45">
      <c r="B132" s="160"/>
      <c r="C132" s="160"/>
      <c r="D132" s="160"/>
      <c r="E132" s="160"/>
      <c r="F132" s="160"/>
    </row>
    <row r="133" spans="2:6" ht="15.75" customHeight="1" x14ac:dyDescent="0.45">
      <c r="B133" s="160"/>
      <c r="C133" s="160"/>
      <c r="D133" s="160"/>
      <c r="E133" s="160"/>
      <c r="F133" s="160"/>
    </row>
    <row r="134" spans="2:6" ht="15.75" customHeight="1" x14ac:dyDescent="0.45">
      <c r="B134" s="160"/>
      <c r="C134" s="160"/>
      <c r="D134" s="160"/>
      <c r="E134" s="160"/>
      <c r="F134" s="160"/>
    </row>
    <row r="135" spans="2:6" ht="15.75" customHeight="1" x14ac:dyDescent="0.45">
      <c r="B135" s="160"/>
      <c r="C135" s="160"/>
      <c r="D135" s="160"/>
      <c r="E135" s="160"/>
      <c r="F135" s="160"/>
    </row>
    <row r="136" spans="2:6" ht="15.75" customHeight="1" x14ac:dyDescent="0.45">
      <c r="B136" s="160"/>
      <c r="C136" s="160"/>
      <c r="D136" s="160"/>
      <c r="E136" s="160"/>
      <c r="F136" s="160"/>
    </row>
    <row r="137" spans="2:6" ht="15.75" customHeight="1" x14ac:dyDescent="0.45">
      <c r="B137" s="160"/>
      <c r="C137" s="160"/>
      <c r="D137" s="160"/>
      <c r="E137" s="160"/>
      <c r="F137" s="160"/>
    </row>
    <row r="138" spans="2:6" ht="15.75" customHeight="1" x14ac:dyDescent="0.45">
      <c r="B138" s="160"/>
      <c r="C138" s="160"/>
      <c r="D138" s="160"/>
      <c r="E138" s="160"/>
      <c r="F138" s="160"/>
    </row>
    <row r="139" spans="2:6" ht="15.75" customHeight="1" x14ac:dyDescent="0.45">
      <c r="B139" s="160"/>
      <c r="C139" s="160"/>
      <c r="D139" s="160"/>
      <c r="E139" s="160"/>
      <c r="F139" s="160"/>
    </row>
    <row r="140" spans="2:6" ht="15.75" customHeight="1" x14ac:dyDescent="0.45">
      <c r="B140" s="160"/>
      <c r="C140" s="160"/>
      <c r="D140" s="160"/>
      <c r="E140" s="160"/>
      <c r="F140" s="160"/>
    </row>
    <row r="141" spans="2:6" ht="15.75" customHeight="1" x14ac:dyDescent="0.45">
      <c r="B141" s="160"/>
      <c r="C141" s="160"/>
      <c r="D141" s="160"/>
      <c r="E141" s="160"/>
      <c r="F141" s="160"/>
    </row>
    <row r="142" spans="2:6" ht="15.75" customHeight="1" x14ac:dyDescent="0.45">
      <c r="B142" s="160"/>
      <c r="C142" s="160"/>
      <c r="D142" s="160"/>
      <c r="E142" s="160"/>
      <c r="F142" s="160"/>
    </row>
    <row r="143" spans="2:6" ht="15.75" customHeight="1" x14ac:dyDescent="0.45">
      <c r="B143" s="160"/>
      <c r="C143" s="160"/>
      <c r="D143" s="160"/>
      <c r="E143" s="160"/>
      <c r="F143" s="160"/>
    </row>
    <row r="144" spans="2:6" ht="15.75" customHeight="1" x14ac:dyDescent="0.45">
      <c r="B144" s="160"/>
      <c r="C144" s="160"/>
      <c r="D144" s="160"/>
      <c r="E144" s="160"/>
      <c r="F144" s="160"/>
    </row>
    <row r="145" spans="2:6" ht="15.75" customHeight="1" x14ac:dyDescent="0.45">
      <c r="B145" s="160"/>
      <c r="C145" s="160"/>
      <c r="D145" s="160"/>
      <c r="E145" s="160"/>
      <c r="F145" s="160"/>
    </row>
    <row r="146" spans="2:6" ht="15.75" customHeight="1" x14ac:dyDescent="0.45">
      <c r="B146" s="160"/>
      <c r="C146" s="160"/>
      <c r="D146" s="160"/>
      <c r="E146" s="160"/>
      <c r="F146" s="160"/>
    </row>
    <row r="147" spans="2:6" ht="15.75" customHeight="1" x14ac:dyDescent="0.45">
      <c r="B147" s="160"/>
      <c r="C147" s="160"/>
      <c r="D147" s="160"/>
      <c r="E147" s="160"/>
      <c r="F147" s="160"/>
    </row>
    <row r="148" spans="2:6" ht="15.75" customHeight="1" x14ac:dyDescent="0.45">
      <c r="B148" s="160"/>
      <c r="C148" s="160"/>
      <c r="D148" s="160"/>
      <c r="E148" s="160"/>
      <c r="F148" s="160"/>
    </row>
    <row r="149" spans="2:6" ht="15.75" customHeight="1" x14ac:dyDescent="0.45">
      <c r="B149" s="160"/>
      <c r="C149" s="160"/>
      <c r="D149" s="160"/>
      <c r="E149" s="160"/>
      <c r="F149" s="160"/>
    </row>
    <row r="150" spans="2:6" ht="15.75" customHeight="1" x14ac:dyDescent="0.45">
      <c r="B150" s="160"/>
      <c r="C150" s="160"/>
      <c r="D150" s="160"/>
      <c r="E150" s="160"/>
      <c r="F150" s="160"/>
    </row>
    <row r="151" spans="2:6" ht="15.75" customHeight="1" x14ac:dyDescent="0.45">
      <c r="B151" s="160"/>
      <c r="C151" s="160"/>
      <c r="D151" s="160"/>
      <c r="E151" s="160"/>
      <c r="F151" s="160"/>
    </row>
    <row r="152" spans="2:6" ht="15.75" customHeight="1" x14ac:dyDescent="0.45">
      <c r="B152" s="160"/>
      <c r="C152" s="160"/>
      <c r="D152" s="160"/>
      <c r="E152" s="160"/>
      <c r="F152" s="160"/>
    </row>
    <row r="153" spans="2:6" ht="15.75" customHeight="1" x14ac:dyDescent="0.45">
      <c r="B153" s="160"/>
      <c r="C153" s="160"/>
      <c r="D153" s="160"/>
      <c r="E153" s="160"/>
      <c r="F153" s="160"/>
    </row>
    <row r="154" spans="2:6" ht="15.75" customHeight="1" x14ac:dyDescent="0.45">
      <c r="B154" s="160"/>
      <c r="C154" s="160"/>
      <c r="D154" s="160"/>
      <c r="E154" s="160"/>
      <c r="F154" s="160"/>
    </row>
    <row r="155" spans="2:6" ht="15.75" customHeight="1" x14ac:dyDescent="0.45">
      <c r="B155" s="160"/>
      <c r="C155" s="160"/>
      <c r="D155" s="160"/>
      <c r="E155" s="160"/>
      <c r="F155" s="160"/>
    </row>
    <row r="156" spans="2:6" ht="15.75" customHeight="1" x14ac:dyDescent="0.45">
      <c r="B156" s="160"/>
      <c r="C156" s="160"/>
      <c r="D156" s="160"/>
      <c r="E156" s="160"/>
      <c r="F156" s="160"/>
    </row>
    <row r="157" spans="2:6" ht="15.75" customHeight="1" x14ac:dyDescent="0.45">
      <c r="B157" s="160"/>
      <c r="C157" s="160"/>
      <c r="D157" s="160"/>
      <c r="E157" s="160"/>
      <c r="F157" s="160"/>
    </row>
    <row r="158" spans="2:6" ht="15.75" customHeight="1" x14ac:dyDescent="0.45">
      <c r="B158" s="160"/>
      <c r="C158" s="160"/>
      <c r="D158" s="160"/>
      <c r="E158" s="160"/>
      <c r="F158" s="160"/>
    </row>
    <row r="159" spans="2:6" ht="15.75" customHeight="1" x14ac:dyDescent="0.45">
      <c r="B159" s="160"/>
      <c r="C159" s="160"/>
      <c r="D159" s="160"/>
      <c r="E159" s="160"/>
      <c r="F159" s="160"/>
    </row>
    <row r="160" spans="2:6" ht="15.75" customHeight="1" x14ac:dyDescent="0.45">
      <c r="B160" s="160"/>
      <c r="C160" s="160"/>
      <c r="D160" s="160"/>
      <c r="E160" s="160"/>
      <c r="F160" s="160"/>
    </row>
    <row r="161" spans="2:6" ht="15.75" customHeight="1" x14ac:dyDescent="0.45">
      <c r="B161" s="160"/>
      <c r="C161" s="160"/>
      <c r="D161" s="160"/>
      <c r="E161" s="160"/>
      <c r="F161" s="160"/>
    </row>
    <row r="162" spans="2:6" ht="15.75" customHeight="1" x14ac:dyDescent="0.45">
      <c r="B162" s="160"/>
      <c r="C162" s="160"/>
      <c r="D162" s="160"/>
      <c r="E162" s="160"/>
      <c r="F162" s="160"/>
    </row>
    <row r="163" spans="2:6" ht="15.75" customHeight="1" x14ac:dyDescent="0.45">
      <c r="B163" s="160"/>
      <c r="C163" s="160"/>
      <c r="D163" s="160"/>
      <c r="E163" s="160"/>
      <c r="F163" s="160"/>
    </row>
    <row r="164" spans="2:6" ht="15.75" customHeight="1" x14ac:dyDescent="0.45">
      <c r="B164" s="160"/>
      <c r="C164" s="160"/>
      <c r="D164" s="160"/>
      <c r="E164" s="160"/>
      <c r="F164" s="160"/>
    </row>
    <row r="165" spans="2:6" ht="15.75" customHeight="1" x14ac:dyDescent="0.45">
      <c r="B165" s="160"/>
      <c r="C165" s="160"/>
      <c r="D165" s="160"/>
      <c r="E165" s="160"/>
      <c r="F165" s="160"/>
    </row>
    <row r="166" spans="2:6" ht="15.75" customHeight="1" x14ac:dyDescent="0.45">
      <c r="B166" s="160"/>
      <c r="C166" s="160"/>
      <c r="D166" s="160"/>
      <c r="E166" s="160"/>
      <c r="F166" s="160"/>
    </row>
    <row r="167" spans="2:6" ht="15.75" customHeight="1" x14ac:dyDescent="0.45">
      <c r="B167" s="160"/>
      <c r="C167" s="160"/>
      <c r="D167" s="160"/>
      <c r="E167" s="160"/>
      <c r="F167" s="160"/>
    </row>
    <row r="168" spans="2:6" ht="15.75" customHeight="1" x14ac:dyDescent="0.45">
      <c r="B168" s="160"/>
      <c r="C168" s="160"/>
      <c r="D168" s="160"/>
      <c r="E168" s="160"/>
      <c r="F168" s="160"/>
    </row>
    <row r="169" spans="2:6" ht="15.75" customHeight="1" x14ac:dyDescent="0.45">
      <c r="B169" s="160"/>
      <c r="C169" s="160"/>
      <c r="D169" s="160"/>
      <c r="E169" s="160"/>
      <c r="F169" s="160"/>
    </row>
    <row r="170" spans="2:6" ht="15.75" customHeight="1" x14ac:dyDescent="0.45">
      <c r="B170" s="160"/>
      <c r="C170" s="160"/>
      <c r="D170" s="160"/>
      <c r="E170" s="160"/>
      <c r="F170" s="160"/>
    </row>
    <row r="171" spans="2:6" ht="15.75" customHeight="1" x14ac:dyDescent="0.45">
      <c r="B171" s="160"/>
      <c r="C171" s="160"/>
      <c r="D171" s="160"/>
      <c r="E171" s="160"/>
      <c r="F171" s="160"/>
    </row>
    <row r="172" spans="2:6" ht="15.75" customHeight="1" x14ac:dyDescent="0.45">
      <c r="B172" s="160"/>
      <c r="C172" s="160"/>
      <c r="D172" s="160"/>
      <c r="E172" s="160"/>
      <c r="F172" s="160"/>
    </row>
    <row r="173" spans="2:6" ht="15.75" customHeight="1" x14ac:dyDescent="0.45">
      <c r="B173" s="160"/>
      <c r="C173" s="160"/>
      <c r="D173" s="160"/>
      <c r="E173" s="160"/>
      <c r="F173" s="160"/>
    </row>
    <row r="174" spans="2:6" ht="15.75" customHeight="1" x14ac:dyDescent="0.45">
      <c r="B174" s="160"/>
      <c r="C174" s="160"/>
      <c r="D174" s="160"/>
      <c r="E174" s="160"/>
      <c r="F174" s="160"/>
    </row>
    <row r="175" spans="2:6" ht="15.75" customHeight="1" x14ac:dyDescent="0.45">
      <c r="B175" s="160"/>
      <c r="C175" s="160"/>
      <c r="D175" s="160"/>
      <c r="E175" s="160"/>
      <c r="F175" s="160"/>
    </row>
    <row r="176" spans="2:6" ht="15.75" customHeight="1" x14ac:dyDescent="0.45">
      <c r="B176" s="160"/>
      <c r="C176" s="160"/>
      <c r="D176" s="160"/>
      <c r="E176" s="160"/>
      <c r="F176" s="160"/>
    </row>
    <row r="177" spans="2:6" ht="15.75" customHeight="1" x14ac:dyDescent="0.45">
      <c r="B177" s="160"/>
      <c r="C177" s="160"/>
      <c r="D177" s="160"/>
      <c r="E177" s="160"/>
      <c r="F177" s="160"/>
    </row>
    <row r="178" spans="2:6" ht="15.75" customHeight="1" x14ac:dyDescent="0.45">
      <c r="B178" s="160"/>
      <c r="C178" s="160"/>
      <c r="D178" s="160"/>
      <c r="E178" s="160"/>
      <c r="F178" s="160"/>
    </row>
    <row r="179" spans="2:6" ht="15.75" customHeight="1" x14ac:dyDescent="0.45">
      <c r="B179" s="160"/>
      <c r="C179" s="160"/>
      <c r="D179" s="160"/>
      <c r="E179" s="160"/>
      <c r="F179" s="160"/>
    </row>
    <row r="180" spans="2:6" ht="15.75" customHeight="1" x14ac:dyDescent="0.45">
      <c r="B180" s="160"/>
      <c r="C180" s="160"/>
      <c r="D180" s="160"/>
      <c r="E180" s="160"/>
      <c r="F180" s="160"/>
    </row>
    <row r="181" spans="2:6" ht="15.75" customHeight="1" x14ac:dyDescent="0.45">
      <c r="B181" s="160"/>
      <c r="C181" s="160"/>
      <c r="D181" s="160"/>
      <c r="E181" s="160"/>
      <c r="F181" s="160"/>
    </row>
    <row r="182" spans="2:6" ht="15.75" customHeight="1" x14ac:dyDescent="0.45">
      <c r="B182" s="160"/>
      <c r="C182" s="160"/>
      <c r="D182" s="160"/>
      <c r="E182" s="160"/>
      <c r="F182" s="160"/>
    </row>
    <row r="183" spans="2:6" ht="15.75" customHeight="1" x14ac:dyDescent="0.45">
      <c r="B183" s="160"/>
      <c r="C183" s="160"/>
      <c r="D183" s="160"/>
      <c r="E183" s="160"/>
      <c r="F183" s="160"/>
    </row>
    <row r="184" spans="2:6" ht="15.75" customHeight="1" x14ac:dyDescent="0.45">
      <c r="B184" s="160"/>
      <c r="C184" s="160"/>
      <c r="D184" s="160"/>
      <c r="E184" s="160"/>
      <c r="F184" s="160"/>
    </row>
    <row r="185" spans="2:6" ht="15.75" customHeight="1" x14ac:dyDescent="0.45">
      <c r="B185" s="160"/>
      <c r="C185" s="160"/>
      <c r="D185" s="160"/>
      <c r="E185" s="160"/>
      <c r="F185" s="160"/>
    </row>
    <row r="186" spans="2:6" ht="15.75" customHeight="1" x14ac:dyDescent="0.45">
      <c r="B186" s="160"/>
      <c r="C186" s="160"/>
      <c r="D186" s="160"/>
      <c r="E186" s="160"/>
      <c r="F186" s="160"/>
    </row>
    <row r="187" spans="2:6" ht="15.75" customHeight="1" x14ac:dyDescent="0.45">
      <c r="B187" s="160"/>
      <c r="C187" s="160"/>
      <c r="D187" s="160"/>
      <c r="E187" s="160"/>
      <c r="F187" s="160"/>
    </row>
    <row r="188" spans="2:6" ht="15.75" customHeight="1" x14ac:dyDescent="0.45">
      <c r="B188" s="160"/>
      <c r="C188" s="160"/>
      <c r="D188" s="160"/>
      <c r="E188" s="160"/>
      <c r="F188" s="160"/>
    </row>
    <row r="189" spans="2:6" ht="15.75" customHeight="1" x14ac:dyDescent="0.45">
      <c r="B189" s="160"/>
      <c r="C189" s="160"/>
      <c r="D189" s="160"/>
      <c r="E189" s="160"/>
      <c r="F189" s="160"/>
    </row>
    <row r="190" spans="2:6" ht="15.75" customHeight="1" x14ac:dyDescent="0.45">
      <c r="B190" s="160"/>
      <c r="C190" s="160"/>
      <c r="D190" s="160"/>
      <c r="E190" s="160"/>
      <c r="F190" s="160"/>
    </row>
    <row r="191" spans="2:6" ht="15.75" customHeight="1" x14ac:dyDescent="0.45">
      <c r="B191" s="160"/>
      <c r="C191" s="160"/>
      <c r="D191" s="160"/>
      <c r="E191" s="160"/>
      <c r="F191" s="160"/>
    </row>
    <row r="192" spans="2:6" ht="15.75" customHeight="1" x14ac:dyDescent="0.45">
      <c r="B192" s="160"/>
      <c r="C192" s="160"/>
      <c r="D192" s="160"/>
      <c r="E192" s="160"/>
      <c r="F192" s="160"/>
    </row>
    <row r="193" spans="2:6" ht="15.75" customHeight="1" x14ac:dyDescent="0.45">
      <c r="B193" s="160"/>
      <c r="C193" s="160"/>
      <c r="D193" s="160"/>
      <c r="E193" s="160"/>
      <c r="F193" s="160"/>
    </row>
    <row r="194" spans="2:6" ht="15.75" customHeight="1" x14ac:dyDescent="0.45">
      <c r="B194" s="160"/>
      <c r="C194" s="160"/>
      <c r="D194" s="160"/>
      <c r="E194" s="160"/>
      <c r="F194" s="160"/>
    </row>
    <row r="195" spans="2:6" ht="15.75" customHeight="1" x14ac:dyDescent="0.45">
      <c r="B195" s="160"/>
      <c r="C195" s="160"/>
      <c r="D195" s="160"/>
      <c r="E195" s="160"/>
      <c r="F195" s="160"/>
    </row>
    <row r="196" spans="2:6" ht="15.75" customHeight="1" x14ac:dyDescent="0.45">
      <c r="B196" s="160"/>
      <c r="C196" s="160"/>
      <c r="D196" s="160"/>
      <c r="E196" s="160"/>
      <c r="F196" s="160"/>
    </row>
    <row r="197" spans="2:6" ht="15.75" customHeight="1" x14ac:dyDescent="0.45">
      <c r="B197" s="160"/>
      <c r="C197" s="160"/>
      <c r="D197" s="160"/>
      <c r="E197" s="160"/>
      <c r="F197" s="160"/>
    </row>
    <row r="198" spans="2:6" ht="15.75" customHeight="1" x14ac:dyDescent="0.45">
      <c r="B198" s="160"/>
      <c r="C198" s="160"/>
      <c r="D198" s="160"/>
      <c r="E198" s="160"/>
      <c r="F198" s="160"/>
    </row>
    <row r="199" spans="2:6" ht="15.75" customHeight="1" x14ac:dyDescent="0.45">
      <c r="B199" s="160"/>
      <c r="C199" s="160"/>
      <c r="D199" s="160"/>
      <c r="E199" s="160"/>
      <c r="F199" s="160"/>
    </row>
    <row r="200" spans="2:6" ht="15.75" customHeight="1" x14ac:dyDescent="0.45">
      <c r="B200" s="160"/>
      <c r="C200" s="160"/>
      <c r="D200" s="160"/>
      <c r="E200" s="160"/>
      <c r="F200" s="160"/>
    </row>
    <row r="201" spans="2:6" ht="15.75" customHeight="1" x14ac:dyDescent="0.45">
      <c r="B201" s="160"/>
      <c r="C201" s="160"/>
      <c r="D201" s="160"/>
      <c r="E201" s="160"/>
      <c r="F201" s="160"/>
    </row>
    <row r="202" spans="2:6" ht="15.75" customHeight="1" x14ac:dyDescent="0.45">
      <c r="B202" s="160"/>
      <c r="C202" s="160"/>
      <c r="D202" s="160"/>
      <c r="E202" s="160"/>
      <c r="F202" s="160"/>
    </row>
    <row r="203" spans="2:6" ht="15.75" customHeight="1" x14ac:dyDescent="0.45">
      <c r="B203" s="160"/>
      <c r="C203" s="160"/>
      <c r="D203" s="160"/>
      <c r="E203" s="160"/>
      <c r="F203" s="160"/>
    </row>
    <row r="204" spans="2:6" ht="15.75" customHeight="1" x14ac:dyDescent="0.45">
      <c r="B204" s="160"/>
      <c r="C204" s="160"/>
      <c r="D204" s="160"/>
      <c r="E204" s="160"/>
      <c r="F204" s="160"/>
    </row>
    <row r="205" spans="2:6" ht="15.75" customHeight="1" x14ac:dyDescent="0.45">
      <c r="B205" s="160"/>
      <c r="C205" s="160"/>
      <c r="D205" s="160"/>
      <c r="E205" s="160"/>
      <c r="F205" s="160"/>
    </row>
    <row r="206" spans="2:6" ht="15.75" customHeight="1" x14ac:dyDescent="0.45">
      <c r="B206" s="160"/>
      <c r="C206" s="160"/>
      <c r="D206" s="160"/>
      <c r="E206" s="160"/>
      <c r="F206" s="160"/>
    </row>
    <row r="207" spans="2:6" ht="15.75" customHeight="1" x14ac:dyDescent="0.45">
      <c r="B207" s="160"/>
      <c r="C207" s="160"/>
      <c r="D207" s="160"/>
      <c r="E207" s="160"/>
      <c r="F207" s="160"/>
    </row>
    <row r="208" spans="2:6" ht="15.75" customHeight="1" x14ac:dyDescent="0.45">
      <c r="B208" s="160"/>
      <c r="C208" s="160"/>
      <c r="D208" s="160"/>
      <c r="E208" s="160"/>
      <c r="F208" s="160"/>
    </row>
    <row r="209" spans="2:6" ht="15.75" customHeight="1" x14ac:dyDescent="0.45">
      <c r="B209" s="160"/>
      <c r="C209" s="160"/>
      <c r="D209" s="160"/>
      <c r="E209" s="160"/>
      <c r="F209" s="160"/>
    </row>
    <row r="210" spans="2:6" ht="15.75" customHeight="1" x14ac:dyDescent="0.45">
      <c r="B210" s="160"/>
      <c r="C210" s="160"/>
      <c r="D210" s="160"/>
      <c r="E210" s="160"/>
      <c r="F210" s="160"/>
    </row>
    <row r="211" spans="2:6" ht="15.75" customHeight="1" x14ac:dyDescent="0.45">
      <c r="B211" s="160"/>
      <c r="C211" s="160"/>
      <c r="D211" s="160"/>
      <c r="E211" s="160"/>
      <c r="F211" s="160"/>
    </row>
    <row r="212" spans="2:6" ht="15.75" customHeight="1" x14ac:dyDescent="0.45">
      <c r="B212" s="160"/>
      <c r="C212" s="160"/>
      <c r="D212" s="160"/>
      <c r="E212" s="160"/>
      <c r="F212" s="160"/>
    </row>
    <row r="213" spans="2:6" ht="15.75" customHeight="1" x14ac:dyDescent="0.45">
      <c r="B213" s="160"/>
      <c r="C213" s="160"/>
      <c r="D213" s="160"/>
      <c r="E213" s="160"/>
      <c r="F213" s="160"/>
    </row>
    <row r="214" spans="2:6" ht="15.75" customHeight="1" x14ac:dyDescent="0.45">
      <c r="B214" s="160"/>
      <c r="C214" s="160"/>
      <c r="D214" s="160"/>
      <c r="E214" s="160"/>
      <c r="F214" s="160"/>
    </row>
    <row r="215" spans="2:6" ht="15.75" customHeight="1" x14ac:dyDescent="0.45">
      <c r="B215" s="160"/>
      <c r="C215" s="160"/>
      <c r="D215" s="160"/>
      <c r="E215" s="160"/>
      <c r="F215" s="160"/>
    </row>
    <row r="216" spans="2:6" ht="15.75" customHeight="1" x14ac:dyDescent="0.45">
      <c r="B216" s="160"/>
      <c r="C216" s="160"/>
      <c r="D216" s="160"/>
      <c r="E216" s="160"/>
      <c r="F216" s="160"/>
    </row>
    <row r="217" spans="2:6" ht="15.75" customHeight="1" x14ac:dyDescent="0.45">
      <c r="B217" s="160"/>
      <c r="C217" s="160"/>
      <c r="D217" s="160"/>
      <c r="E217" s="160"/>
      <c r="F217" s="160"/>
    </row>
    <row r="218" spans="2:6" ht="15.75" customHeight="1" x14ac:dyDescent="0.45">
      <c r="B218" s="160"/>
      <c r="C218" s="160"/>
      <c r="D218" s="160"/>
      <c r="E218" s="160"/>
      <c r="F218" s="160"/>
    </row>
    <row r="219" spans="2:6" ht="15.75" customHeight="1" x14ac:dyDescent="0.45">
      <c r="B219" s="160"/>
      <c r="C219" s="160"/>
      <c r="D219" s="160"/>
      <c r="E219" s="160"/>
      <c r="F219" s="160"/>
    </row>
    <row r="220" spans="2:6" ht="15.75" customHeight="1" x14ac:dyDescent="0.45">
      <c r="B220" s="160"/>
      <c r="C220" s="160"/>
      <c r="D220" s="160"/>
      <c r="E220" s="160"/>
      <c r="F220" s="160"/>
    </row>
    <row r="221" spans="2:6" ht="15.75" customHeight="1" x14ac:dyDescent="0.45">
      <c r="B221" s="160"/>
      <c r="C221" s="160"/>
      <c r="D221" s="160"/>
      <c r="E221" s="160"/>
      <c r="F221" s="160"/>
    </row>
    <row r="222" spans="2:6" ht="15.75" customHeight="1" x14ac:dyDescent="0.45">
      <c r="B222" s="160"/>
      <c r="C222" s="160"/>
      <c r="D222" s="160"/>
      <c r="E222" s="160"/>
      <c r="F222" s="160"/>
    </row>
    <row r="223" spans="2:6" ht="15.75" customHeight="1" x14ac:dyDescent="0.45">
      <c r="B223" s="160"/>
      <c r="C223" s="160"/>
      <c r="D223" s="160"/>
      <c r="E223" s="160"/>
      <c r="F223" s="160"/>
    </row>
    <row r="224" spans="2:6" ht="15.75" customHeight="1" x14ac:dyDescent="0.45">
      <c r="B224" s="160"/>
      <c r="C224" s="160"/>
      <c r="D224" s="160"/>
      <c r="E224" s="160"/>
      <c r="F224" s="160"/>
    </row>
    <row r="225" spans="2:6" ht="15.75" customHeight="1" x14ac:dyDescent="0.45">
      <c r="B225" s="160"/>
      <c r="C225" s="160"/>
      <c r="D225" s="160"/>
      <c r="E225" s="160"/>
      <c r="F225" s="160"/>
    </row>
    <row r="226" spans="2:6" ht="15.75" customHeight="1" x14ac:dyDescent="0.45">
      <c r="B226" s="160"/>
      <c r="C226" s="160"/>
      <c r="D226" s="160"/>
      <c r="E226" s="160"/>
      <c r="F226" s="160"/>
    </row>
    <row r="227" spans="2:6" ht="15.75" customHeight="1" x14ac:dyDescent="0.45">
      <c r="B227" s="160"/>
      <c r="C227" s="160"/>
      <c r="D227" s="160"/>
      <c r="E227" s="160"/>
      <c r="F227" s="160"/>
    </row>
    <row r="228" spans="2:6" ht="15.75" customHeight="1" x14ac:dyDescent="0.45">
      <c r="B228" s="160"/>
      <c r="C228" s="160"/>
      <c r="D228" s="160"/>
      <c r="E228" s="160"/>
      <c r="F228" s="160"/>
    </row>
    <row r="229" spans="2:6" ht="15.75" customHeight="1" x14ac:dyDescent="0.45">
      <c r="B229" s="160"/>
      <c r="C229" s="160"/>
      <c r="D229" s="160"/>
      <c r="E229" s="160"/>
      <c r="F229" s="160"/>
    </row>
    <row r="230" spans="2:6" ht="15.75" customHeight="1" x14ac:dyDescent="0.45">
      <c r="B230" s="160"/>
      <c r="C230" s="160"/>
      <c r="D230" s="160"/>
      <c r="E230" s="160"/>
      <c r="F230" s="160"/>
    </row>
    <row r="231" spans="2:6" ht="15.75" customHeight="1" x14ac:dyDescent="0.45">
      <c r="B231" s="160"/>
      <c r="C231" s="160"/>
      <c r="D231" s="160"/>
      <c r="E231" s="160"/>
      <c r="F231" s="160"/>
    </row>
    <row r="232" spans="2:6" ht="15.75" customHeight="1" x14ac:dyDescent="0.45">
      <c r="B232" s="160"/>
      <c r="C232" s="160"/>
      <c r="D232" s="160"/>
      <c r="E232" s="160"/>
      <c r="F232" s="160"/>
    </row>
    <row r="233" spans="2:6" ht="15.75" customHeight="1" x14ac:dyDescent="0.45">
      <c r="B233" s="160"/>
      <c r="C233" s="160"/>
      <c r="D233" s="160"/>
      <c r="E233" s="160"/>
      <c r="F233" s="160"/>
    </row>
    <row r="234" spans="2:6" ht="15.75" customHeight="1" x14ac:dyDescent="0.45">
      <c r="B234" s="160"/>
      <c r="C234" s="160"/>
      <c r="D234" s="160"/>
      <c r="E234" s="160"/>
      <c r="F234" s="160"/>
    </row>
    <row r="235" spans="2:6" ht="15.75" customHeight="1" x14ac:dyDescent="0.45">
      <c r="B235" s="160"/>
      <c r="C235" s="160"/>
      <c r="D235" s="160"/>
      <c r="E235" s="160"/>
      <c r="F235" s="160"/>
    </row>
    <row r="236" spans="2:6" ht="15.75" customHeight="1" x14ac:dyDescent="0.45">
      <c r="B236" s="160"/>
      <c r="C236" s="160"/>
      <c r="D236" s="160"/>
      <c r="E236" s="160"/>
      <c r="F236" s="160"/>
    </row>
    <row r="237" spans="2:6" ht="15.75" customHeight="1" x14ac:dyDescent="0.45">
      <c r="B237" s="160"/>
      <c r="C237" s="160"/>
      <c r="D237" s="160"/>
      <c r="E237" s="160"/>
      <c r="F237" s="160"/>
    </row>
    <row r="238" spans="2:6" ht="15.75" customHeight="1" x14ac:dyDescent="0.45">
      <c r="B238" s="160"/>
      <c r="C238" s="160"/>
      <c r="D238" s="160"/>
      <c r="E238" s="160"/>
      <c r="F238" s="160"/>
    </row>
    <row r="239" spans="2:6" ht="15.75" customHeight="1" x14ac:dyDescent="0.45">
      <c r="B239" s="160"/>
      <c r="C239" s="160"/>
      <c r="D239" s="160"/>
      <c r="E239" s="160"/>
      <c r="F239" s="160"/>
    </row>
    <row r="240" spans="2:6" ht="15.75" customHeight="1" x14ac:dyDescent="0.45">
      <c r="B240" s="160"/>
      <c r="C240" s="160"/>
      <c r="D240" s="160"/>
      <c r="E240" s="160"/>
      <c r="F240" s="160"/>
    </row>
    <row r="241" spans="2:6" ht="15.75" customHeight="1" x14ac:dyDescent="0.45">
      <c r="B241" s="160"/>
      <c r="C241" s="160"/>
      <c r="D241" s="160"/>
      <c r="E241" s="160"/>
      <c r="F241" s="160"/>
    </row>
    <row r="242" spans="2:6" ht="15.75" customHeight="1" x14ac:dyDescent="0.45">
      <c r="B242" s="160"/>
      <c r="C242" s="160"/>
      <c r="D242" s="160"/>
      <c r="E242" s="160"/>
      <c r="F242" s="160"/>
    </row>
    <row r="243" spans="2:6" ht="15.75" customHeight="1" x14ac:dyDescent="0.45">
      <c r="B243" s="160"/>
      <c r="C243" s="160"/>
      <c r="D243" s="160"/>
      <c r="E243" s="160"/>
      <c r="F243" s="160"/>
    </row>
    <row r="244" spans="2:6" ht="15.75" customHeight="1" x14ac:dyDescent="0.45">
      <c r="B244" s="160"/>
      <c r="C244" s="160"/>
      <c r="D244" s="160"/>
      <c r="E244" s="160"/>
      <c r="F244" s="160"/>
    </row>
    <row r="245" spans="2:6" ht="15.75" customHeight="1" x14ac:dyDescent="0.45">
      <c r="B245" s="160"/>
      <c r="C245" s="160"/>
      <c r="D245" s="160"/>
      <c r="E245" s="160"/>
      <c r="F245" s="160"/>
    </row>
    <row r="246" spans="2:6" ht="15.75" customHeight="1" x14ac:dyDescent="0.45">
      <c r="B246" s="160"/>
      <c r="C246" s="160"/>
      <c r="D246" s="160"/>
      <c r="E246" s="160"/>
      <c r="F246" s="160"/>
    </row>
    <row r="247" spans="2:6" ht="15.75" customHeight="1" x14ac:dyDescent="0.45">
      <c r="B247" s="160"/>
      <c r="C247" s="160"/>
      <c r="D247" s="160"/>
      <c r="E247" s="160"/>
      <c r="F247" s="160"/>
    </row>
    <row r="248" spans="2:6" ht="15.75" customHeight="1" x14ac:dyDescent="0.45">
      <c r="B248" s="160"/>
      <c r="C248" s="160"/>
      <c r="D248" s="160"/>
      <c r="E248" s="160"/>
      <c r="F248" s="160"/>
    </row>
    <row r="249" spans="2:6" ht="15.75" customHeight="1" x14ac:dyDescent="0.45">
      <c r="B249" s="160"/>
      <c r="C249" s="160"/>
      <c r="D249" s="160"/>
      <c r="E249" s="160"/>
      <c r="F249" s="160"/>
    </row>
    <row r="250" spans="2:6" ht="15.75" customHeight="1" x14ac:dyDescent="0.45">
      <c r="B250" s="160"/>
      <c r="C250" s="160"/>
      <c r="D250" s="160"/>
      <c r="E250" s="160"/>
      <c r="F250" s="160"/>
    </row>
    <row r="251" spans="2:6" ht="15.75" customHeight="1" x14ac:dyDescent="0.45">
      <c r="B251" s="160"/>
      <c r="C251" s="160"/>
      <c r="D251" s="160"/>
      <c r="E251" s="160"/>
      <c r="F251" s="160"/>
    </row>
    <row r="252" spans="2:6" ht="15.75" customHeight="1" x14ac:dyDescent="0.45">
      <c r="B252" s="160"/>
      <c r="C252" s="160"/>
      <c r="D252" s="160"/>
      <c r="E252" s="160"/>
      <c r="F252" s="160"/>
    </row>
    <row r="253" spans="2:6" ht="15.75" customHeight="1" x14ac:dyDescent="0.45">
      <c r="B253" s="160"/>
      <c r="C253" s="160"/>
      <c r="D253" s="160"/>
      <c r="E253" s="160"/>
      <c r="F253" s="160"/>
    </row>
    <row r="254" spans="2:6" ht="15.75" customHeight="1" x14ac:dyDescent="0.45">
      <c r="B254" s="160"/>
      <c r="C254" s="160"/>
      <c r="D254" s="160"/>
      <c r="E254" s="160"/>
      <c r="F254" s="160"/>
    </row>
    <row r="255" spans="2:6" ht="15.75" customHeight="1" x14ac:dyDescent="0.45">
      <c r="B255" s="160"/>
      <c r="C255" s="160"/>
      <c r="D255" s="160"/>
      <c r="E255" s="160"/>
      <c r="F255" s="160"/>
    </row>
    <row r="256" spans="2:6" ht="15.75" customHeight="1" x14ac:dyDescent="0.45">
      <c r="B256" s="160"/>
      <c r="C256" s="160"/>
      <c r="D256" s="160"/>
      <c r="E256" s="160"/>
      <c r="F256" s="160"/>
    </row>
    <row r="257" spans="2:6" ht="15.75" customHeight="1" x14ac:dyDescent="0.45">
      <c r="B257" s="160"/>
      <c r="C257" s="160"/>
      <c r="D257" s="160"/>
      <c r="E257" s="160"/>
      <c r="F257" s="160"/>
    </row>
    <row r="258" spans="2:6" ht="15.75" customHeight="1" x14ac:dyDescent="0.45">
      <c r="B258" s="160"/>
      <c r="C258" s="160"/>
      <c r="D258" s="160"/>
      <c r="E258" s="160"/>
      <c r="F258" s="160"/>
    </row>
    <row r="259" spans="2:6" ht="15.75" customHeight="1" x14ac:dyDescent="0.45">
      <c r="B259" s="160"/>
      <c r="C259" s="160"/>
      <c r="D259" s="160"/>
      <c r="E259" s="160"/>
      <c r="F259" s="160"/>
    </row>
    <row r="260" spans="2:6" ht="15.75" customHeight="1" x14ac:dyDescent="0.45">
      <c r="B260" s="160"/>
      <c r="C260" s="160"/>
      <c r="D260" s="160"/>
      <c r="E260" s="160"/>
      <c r="F260" s="160"/>
    </row>
    <row r="261" spans="2:6" ht="15.75" customHeight="1" x14ac:dyDescent="0.45">
      <c r="B261" s="160"/>
      <c r="C261" s="160"/>
      <c r="D261" s="160"/>
      <c r="E261" s="160"/>
      <c r="F261" s="160"/>
    </row>
    <row r="262" spans="2:6" ht="15.75" customHeight="1" x14ac:dyDescent="0.45">
      <c r="B262" s="160"/>
      <c r="C262" s="160"/>
      <c r="D262" s="160"/>
      <c r="E262" s="160"/>
      <c r="F262" s="160"/>
    </row>
    <row r="263" spans="2:6" ht="15.75" customHeight="1" x14ac:dyDescent="0.45">
      <c r="B263" s="160"/>
      <c r="C263" s="160"/>
      <c r="D263" s="160"/>
      <c r="E263" s="160"/>
      <c r="F263" s="160"/>
    </row>
    <row r="264" spans="2:6" ht="15.75" customHeight="1" x14ac:dyDescent="0.45">
      <c r="B264" s="160"/>
      <c r="C264" s="160"/>
      <c r="D264" s="160"/>
      <c r="E264" s="160"/>
      <c r="F264" s="160"/>
    </row>
    <row r="265" spans="2:6" ht="15.75" customHeight="1" x14ac:dyDescent="0.45">
      <c r="B265" s="160"/>
      <c r="C265" s="160"/>
      <c r="D265" s="160"/>
      <c r="E265" s="160"/>
      <c r="F265" s="160"/>
    </row>
    <row r="266" spans="2:6" ht="15.75" customHeight="1" x14ac:dyDescent="0.45">
      <c r="B266" s="160"/>
      <c r="C266" s="160"/>
      <c r="D266" s="160"/>
      <c r="E266" s="160"/>
      <c r="F266" s="160"/>
    </row>
    <row r="267" spans="2:6" ht="15.75" customHeight="1" x14ac:dyDescent="0.45">
      <c r="B267" s="160"/>
      <c r="C267" s="160"/>
      <c r="D267" s="160"/>
      <c r="E267" s="160"/>
      <c r="F267" s="160"/>
    </row>
    <row r="268" spans="2:6" ht="15.75" customHeight="1" x14ac:dyDescent="0.45">
      <c r="B268" s="160"/>
      <c r="C268" s="160"/>
      <c r="D268" s="160"/>
      <c r="E268" s="160"/>
      <c r="F268" s="160"/>
    </row>
    <row r="269" spans="2:6" ht="15.75" customHeight="1" x14ac:dyDescent="0.45">
      <c r="B269" s="160"/>
      <c r="C269" s="160"/>
      <c r="D269" s="160"/>
      <c r="E269" s="160"/>
      <c r="F269" s="160"/>
    </row>
    <row r="270" spans="2:6" ht="15.75" customHeight="1" x14ac:dyDescent="0.45">
      <c r="B270" s="160"/>
      <c r="C270" s="160"/>
      <c r="D270" s="160"/>
      <c r="E270" s="160"/>
      <c r="F270" s="160"/>
    </row>
    <row r="271" spans="2:6" ht="15.75" customHeight="1" x14ac:dyDescent="0.45">
      <c r="B271" s="160"/>
      <c r="C271" s="160"/>
      <c r="D271" s="160"/>
      <c r="E271" s="160"/>
      <c r="F271" s="160"/>
    </row>
    <row r="272" spans="2:6" ht="15.75" customHeight="1" x14ac:dyDescent="0.45">
      <c r="B272" s="160"/>
      <c r="C272" s="160"/>
      <c r="D272" s="160"/>
      <c r="E272" s="160"/>
      <c r="F272" s="160"/>
    </row>
    <row r="273" spans="2:6" ht="15.75" customHeight="1" x14ac:dyDescent="0.45">
      <c r="B273" s="160"/>
      <c r="C273" s="160"/>
      <c r="D273" s="160"/>
      <c r="E273" s="160"/>
      <c r="F273" s="160"/>
    </row>
    <row r="274" spans="2:6" ht="15.75" customHeight="1" x14ac:dyDescent="0.45">
      <c r="B274" s="160"/>
      <c r="C274" s="160"/>
      <c r="D274" s="160"/>
      <c r="E274" s="160"/>
      <c r="F274" s="160"/>
    </row>
    <row r="275" spans="2:6" ht="15.75" customHeight="1" x14ac:dyDescent="0.45">
      <c r="B275" s="160"/>
      <c r="C275" s="160"/>
      <c r="D275" s="160"/>
      <c r="E275" s="160"/>
      <c r="F275" s="160"/>
    </row>
    <row r="276" spans="2:6" ht="15.75" customHeight="1" x14ac:dyDescent="0.45">
      <c r="B276" s="160"/>
      <c r="C276" s="160"/>
      <c r="D276" s="160"/>
      <c r="E276" s="160"/>
      <c r="F276" s="160"/>
    </row>
    <row r="277" spans="2:6" ht="15.75" customHeight="1" x14ac:dyDescent="0.45">
      <c r="B277" s="160"/>
      <c r="C277" s="160"/>
      <c r="D277" s="160"/>
      <c r="E277" s="160"/>
      <c r="F277" s="160"/>
    </row>
    <row r="278" spans="2:6" ht="15.75" customHeight="1" x14ac:dyDescent="0.45">
      <c r="B278" s="160"/>
      <c r="C278" s="160"/>
      <c r="D278" s="160"/>
      <c r="E278" s="160"/>
      <c r="F278" s="160"/>
    </row>
    <row r="279" spans="2:6" ht="15.75" customHeight="1" x14ac:dyDescent="0.45">
      <c r="B279" s="160"/>
      <c r="C279" s="160"/>
      <c r="D279" s="160"/>
      <c r="E279" s="160"/>
      <c r="F279" s="160"/>
    </row>
    <row r="280" spans="2:6" ht="15.75" customHeight="1" x14ac:dyDescent="0.45">
      <c r="B280" s="160"/>
      <c r="C280" s="160"/>
      <c r="D280" s="160"/>
      <c r="E280" s="160"/>
      <c r="F280" s="160"/>
    </row>
    <row r="281" spans="2:6" ht="15.75" customHeight="1" x14ac:dyDescent="0.45">
      <c r="B281" s="160"/>
      <c r="C281" s="160"/>
      <c r="D281" s="160"/>
      <c r="E281" s="160"/>
      <c r="F281" s="160"/>
    </row>
    <row r="282" spans="2:6" ht="15.75" customHeight="1" x14ac:dyDescent="0.45">
      <c r="B282" s="160"/>
      <c r="C282" s="160"/>
      <c r="D282" s="160"/>
      <c r="E282" s="160"/>
      <c r="F282" s="160"/>
    </row>
    <row r="283" spans="2:6" ht="15.75" customHeight="1" x14ac:dyDescent="0.45">
      <c r="B283" s="160"/>
      <c r="C283" s="160"/>
      <c r="D283" s="160"/>
      <c r="E283" s="160"/>
      <c r="F283" s="160"/>
    </row>
    <row r="284" spans="2:6" ht="15.75" customHeight="1" x14ac:dyDescent="0.45">
      <c r="B284" s="160"/>
      <c r="C284" s="160"/>
      <c r="D284" s="160"/>
      <c r="E284" s="160"/>
      <c r="F284" s="160"/>
    </row>
    <row r="285" spans="2:6" ht="15.75" customHeight="1" x14ac:dyDescent="0.45">
      <c r="B285" s="160"/>
      <c r="C285" s="160"/>
      <c r="D285" s="160"/>
      <c r="E285" s="160"/>
      <c r="F285" s="160"/>
    </row>
    <row r="286" spans="2:6" ht="15.75" customHeight="1" x14ac:dyDescent="0.45">
      <c r="B286" s="160"/>
      <c r="C286" s="160"/>
      <c r="D286" s="160"/>
      <c r="E286" s="160"/>
      <c r="F286" s="160"/>
    </row>
    <row r="287" spans="2:6" ht="15.75" customHeight="1" x14ac:dyDescent="0.45">
      <c r="B287" s="160"/>
      <c r="C287" s="160"/>
      <c r="D287" s="160"/>
      <c r="E287" s="160"/>
      <c r="F287" s="160"/>
    </row>
    <row r="288" spans="2:6" ht="15.75" customHeight="1" x14ac:dyDescent="0.45">
      <c r="B288" s="160"/>
      <c r="C288" s="160"/>
      <c r="D288" s="160"/>
      <c r="E288" s="160"/>
      <c r="F288" s="160"/>
    </row>
    <row r="289" spans="2:6" ht="15.75" customHeight="1" x14ac:dyDescent="0.45">
      <c r="B289" s="160"/>
      <c r="C289" s="160"/>
      <c r="D289" s="160"/>
      <c r="E289" s="160"/>
      <c r="F289" s="160"/>
    </row>
    <row r="290" spans="2:6" ht="15.75" customHeight="1" x14ac:dyDescent="0.45">
      <c r="B290" s="160"/>
      <c r="C290" s="160"/>
      <c r="D290" s="160"/>
      <c r="E290" s="160"/>
      <c r="F290" s="160"/>
    </row>
    <row r="291" spans="2:6" ht="15.75" customHeight="1" x14ac:dyDescent="0.45">
      <c r="B291" s="160"/>
      <c r="C291" s="160"/>
      <c r="D291" s="160"/>
      <c r="E291" s="160"/>
      <c r="F291" s="160"/>
    </row>
    <row r="292" spans="2:6" ht="15.75" customHeight="1" x14ac:dyDescent="0.45">
      <c r="B292" s="160"/>
      <c r="C292" s="160"/>
      <c r="D292" s="160"/>
      <c r="E292" s="160"/>
      <c r="F292" s="160"/>
    </row>
    <row r="293" spans="2:6" ht="15.75" customHeight="1" x14ac:dyDescent="0.45">
      <c r="B293" s="160"/>
      <c r="C293" s="160"/>
      <c r="D293" s="160"/>
      <c r="E293" s="160"/>
      <c r="F293" s="160"/>
    </row>
    <row r="294" spans="2:6" ht="15.75" customHeight="1" x14ac:dyDescent="0.45">
      <c r="B294" s="160"/>
      <c r="C294" s="160"/>
      <c r="D294" s="160"/>
      <c r="E294" s="160"/>
      <c r="F294" s="160"/>
    </row>
    <row r="295" spans="2:6" ht="15.75" customHeight="1" x14ac:dyDescent="0.45">
      <c r="B295" s="160"/>
      <c r="C295" s="160"/>
      <c r="D295" s="160"/>
      <c r="E295" s="160"/>
      <c r="F295" s="160"/>
    </row>
    <row r="296" spans="2:6" ht="15.75" customHeight="1" x14ac:dyDescent="0.45">
      <c r="B296" s="160"/>
      <c r="C296" s="160"/>
      <c r="D296" s="160"/>
      <c r="E296" s="160"/>
      <c r="F296" s="160"/>
    </row>
    <row r="297" spans="2:6" ht="15.75" customHeight="1" x14ac:dyDescent="0.45">
      <c r="B297" s="160"/>
      <c r="C297" s="160"/>
      <c r="D297" s="160"/>
      <c r="E297" s="160"/>
      <c r="F297" s="160"/>
    </row>
    <row r="298" spans="2:6" ht="15.75" customHeight="1" x14ac:dyDescent="0.45">
      <c r="B298" s="160"/>
      <c r="C298" s="160"/>
      <c r="D298" s="160"/>
      <c r="E298" s="160"/>
      <c r="F298" s="160"/>
    </row>
    <row r="299" spans="2:6" ht="15.75" customHeight="1" x14ac:dyDescent="0.45">
      <c r="B299" s="160"/>
      <c r="C299" s="160"/>
      <c r="D299" s="160"/>
      <c r="E299" s="160"/>
      <c r="F299" s="160"/>
    </row>
    <row r="300" spans="2:6" ht="15.75" customHeight="1" x14ac:dyDescent="0.45">
      <c r="B300" s="160"/>
      <c r="C300" s="160"/>
      <c r="D300" s="160"/>
      <c r="E300" s="160"/>
      <c r="F300" s="160"/>
    </row>
    <row r="301" spans="2:6" ht="15.75" customHeight="1" x14ac:dyDescent="0.45">
      <c r="B301" s="160"/>
      <c r="C301" s="160"/>
      <c r="D301" s="160"/>
      <c r="E301" s="160"/>
      <c r="F301" s="160"/>
    </row>
    <row r="302" spans="2:6" ht="15.75" customHeight="1" x14ac:dyDescent="0.45">
      <c r="B302" s="160"/>
      <c r="C302" s="160"/>
      <c r="D302" s="160"/>
      <c r="E302" s="160"/>
      <c r="F302" s="160"/>
    </row>
    <row r="303" spans="2:6" ht="15.75" customHeight="1" x14ac:dyDescent="0.45">
      <c r="B303" s="160"/>
      <c r="C303" s="160"/>
      <c r="D303" s="160"/>
      <c r="E303" s="160"/>
      <c r="F303" s="160"/>
    </row>
    <row r="304" spans="2:6" ht="15.75" customHeight="1" x14ac:dyDescent="0.45">
      <c r="B304" s="160"/>
      <c r="C304" s="160"/>
      <c r="D304" s="160"/>
      <c r="E304" s="160"/>
      <c r="F304" s="160"/>
    </row>
    <row r="305" spans="2:6" ht="15.75" customHeight="1" x14ac:dyDescent="0.45">
      <c r="B305" s="160"/>
      <c r="C305" s="160"/>
      <c r="D305" s="160"/>
      <c r="E305" s="160"/>
      <c r="F305" s="160"/>
    </row>
    <row r="306" spans="2:6" ht="15.75" customHeight="1" x14ac:dyDescent="0.45">
      <c r="B306" s="160"/>
      <c r="C306" s="160"/>
      <c r="D306" s="160"/>
      <c r="E306" s="160"/>
      <c r="F306" s="160"/>
    </row>
    <row r="307" spans="2:6" ht="15.75" customHeight="1" x14ac:dyDescent="0.45">
      <c r="B307" s="160"/>
      <c r="C307" s="160"/>
      <c r="D307" s="160"/>
      <c r="E307" s="160"/>
      <c r="F307" s="160"/>
    </row>
    <row r="308" spans="2:6" ht="15.75" customHeight="1" x14ac:dyDescent="0.45">
      <c r="B308" s="160"/>
      <c r="C308" s="160"/>
      <c r="D308" s="160"/>
      <c r="E308" s="160"/>
      <c r="F308" s="160"/>
    </row>
    <row r="309" spans="2:6" ht="15.75" customHeight="1" x14ac:dyDescent="0.45">
      <c r="B309" s="160"/>
      <c r="C309" s="160"/>
      <c r="D309" s="160"/>
      <c r="E309" s="160"/>
      <c r="F309" s="160"/>
    </row>
    <row r="310" spans="2:6" ht="15.75" customHeight="1" x14ac:dyDescent="0.45">
      <c r="B310" s="160"/>
      <c r="C310" s="160"/>
      <c r="D310" s="160"/>
      <c r="E310" s="160"/>
      <c r="F310" s="160"/>
    </row>
    <row r="311" spans="2:6" ht="15.75" customHeight="1" x14ac:dyDescent="0.45">
      <c r="B311" s="160"/>
      <c r="C311" s="160"/>
      <c r="D311" s="160"/>
      <c r="E311" s="160"/>
      <c r="F311" s="160"/>
    </row>
    <row r="312" spans="2:6" ht="15.75" customHeight="1" x14ac:dyDescent="0.45">
      <c r="B312" s="160"/>
      <c r="C312" s="160"/>
      <c r="D312" s="160"/>
      <c r="E312" s="160"/>
      <c r="F312" s="160"/>
    </row>
    <row r="313" spans="2:6" ht="15.75" customHeight="1" x14ac:dyDescent="0.45">
      <c r="B313" s="160"/>
      <c r="C313" s="160"/>
      <c r="D313" s="160"/>
      <c r="E313" s="160"/>
      <c r="F313" s="160"/>
    </row>
    <row r="314" spans="2:6" ht="15.75" customHeight="1" x14ac:dyDescent="0.45">
      <c r="B314" s="160"/>
      <c r="C314" s="160"/>
      <c r="D314" s="160"/>
      <c r="E314" s="160"/>
      <c r="F314" s="160"/>
    </row>
    <row r="315" spans="2:6" ht="15.75" customHeight="1" x14ac:dyDescent="0.45">
      <c r="B315" s="160"/>
      <c r="C315" s="160"/>
      <c r="D315" s="160"/>
      <c r="E315" s="160"/>
      <c r="F315" s="160"/>
    </row>
    <row r="316" spans="2:6" ht="15.75" customHeight="1" x14ac:dyDescent="0.45">
      <c r="B316" s="160"/>
      <c r="C316" s="160"/>
      <c r="D316" s="160"/>
      <c r="E316" s="160"/>
      <c r="F316" s="160"/>
    </row>
    <row r="317" spans="2:6" ht="15.75" customHeight="1" x14ac:dyDescent="0.45">
      <c r="B317" s="160"/>
      <c r="C317" s="160"/>
      <c r="D317" s="160"/>
      <c r="E317" s="160"/>
      <c r="F317" s="160"/>
    </row>
    <row r="318" spans="2:6" ht="15.75" customHeight="1" x14ac:dyDescent="0.45">
      <c r="B318" s="160"/>
      <c r="C318" s="160"/>
      <c r="D318" s="160"/>
      <c r="E318" s="160"/>
      <c r="F318" s="160"/>
    </row>
    <row r="319" spans="2:6" ht="15.75" customHeight="1" x14ac:dyDescent="0.45">
      <c r="B319" s="160"/>
      <c r="C319" s="160"/>
      <c r="D319" s="160"/>
      <c r="E319" s="160"/>
      <c r="F319" s="160"/>
    </row>
    <row r="320" spans="2:6" ht="15.75" customHeight="1" x14ac:dyDescent="0.45">
      <c r="B320" s="160"/>
      <c r="C320" s="160"/>
      <c r="D320" s="160"/>
      <c r="E320" s="160"/>
      <c r="F320" s="160"/>
    </row>
    <row r="321" spans="2:6" ht="15.75" customHeight="1" x14ac:dyDescent="0.45">
      <c r="B321" s="160"/>
      <c r="C321" s="160"/>
      <c r="D321" s="160"/>
      <c r="E321" s="160"/>
      <c r="F321" s="160"/>
    </row>
    <row r="322" spans="2:6" ht="15.75" customHeight="1" x14ac:dyDescent="0.45">
      <c r="B322" s="160"/>
      <c r="C322" s="160"/>
      <c r="D322" s="160"/>
      <c r="E322" s="160"/>
      <c r="F322" s="160"/>
    </row>
    <row r="323" spans="2:6" ht="15.75" customHeight="1" x14ac:dyDescent="0.45">
      <c r="B323" s="160"/>
      <c r="C323" s="160"/>
      <c r="D323" s="160"/>
      <c r="E323" s="160"/>
      <c r="F323" s="160"/>
    </row>
    <row r="324" spans="2:6" ht="15.75" customHeight="1" x14ac:dyDescent="0.45">
      <c r="B324" s="160"/>
      <c r="C324" s="160"/>
      <c r="D324" s="160"/>
      <c r="E324" s="160"/>
      <c r="F324" s="160"/>
    </row>
    <row r="325" spans="2:6" ht="15.75" customHeight="1" x14ac:dyDescent="0.45">
      <c r="B325" s="160"/>
      <c r="C325" s="160"/>
      <c r="D325" s="160"/>
      <c r="E325" s="160"/>
      <c r="F325" s="160"/>
    </row>
    <row r="326" spans="2:6" ht="15.75" customHeight="1" x14ac:dyDescent="0.45">
      <c r="B326" s="160"/>
      <c r="C326" s="160"/>
      <c r="D326" s="160"/>
      <c r="E326" s="160"/>
      <c r="F326" s="160"/>
    </row>
    <row r="327" spans="2:6" ht="15.75" customHeight="1" x14ac:dyDescent="0.45">
      <c r="B327" s="160"/>
      <c r="C327" s="160"/>
      <c r="D327" s="160"/>
      <c r="E327" s="160"/>
      <c r="F327" s="160"/>
    </row>
    <row r="328" spans="2:6" ht="15.75" customHeight="1" x14ac:dyDescent="0.45">
      <c r="B328" s="160"/>
      <c r="C328" s="160"/>
      <c r="D328" s="160"/>
      <c r="E328" s="160"/>
      <c r="F328" s="160"/>
    </row>
    <row r="329" spans="2:6" ht="15.75" customHeight="1" x14ac:dyDescent="0.45">
      <c r="B329" s="160"/>
      <c r="C329" s="160"/>
      <c r="D329" s="160"/>
      <c r="E329" s="160"/>
      <c r="F329" s="160"/>
    </row>
    <row r="330" spans="2:6" ht="15.75" customHeight="1" x14ac:dyDescent="0.45">
      <c r="B330" s="160"/>
      <c r="C330" s="160"/>
      <c r="D330" s="160"/>
      <c r="E330" s="160"/>
      <c r="F330" s="160"/>
    </row>
    <row r="331" spans="2:6" ht="15.75" customHeight="1" x14ac:dyDescent="0.45">
      <c r="B331" s="160"/>
      <c r="C331" s="160"/>
      <c r="D331" s="160"/>
      <c r="E331" s="160"/>
      <c r="F331" s="160"/>
    </row>
    <row r="332" spans="2:6" ht="15.75" customHeight="1" x14ac:dyDescent="0.45">
      <c r="B332" s="160"/>
      <c r="C332" s="160"/>
      <c r="D332" s="160"/>
      <c r="E332" s="160"/>
      <c r="F332" s="160"/>
    </row>
    <row r="333" spans="2:6" ht="15.75" customHeight="1" x14ac:dyDescent="0.45">
      <c r="B333" s="160"/>
      <c r="C333" s="160"/>
      <c r="D333" s="160"/>
      <c r="E333" s="160"/>
      <c r="F333" s="160"/>
    </row>
    <row r="334" spans="2:6" ht="15.75" customHeight="1" x14ac:dyDescent="0.45">
      <c r="B334" s="160"/>
      <c r="C334" s="160"/>
      <c r="D334" s="160"/>
      <c r="E334" s="160"/>
      <c r="F334" s="160"/>
    </row>
    <row r="335" spans="2:6" ht="15.75" customHeight="1" x14ac:dyDescent="0.45">
      <c r="B335" s="160"/>
      <c r="C335" s="160"/>
      <c r="D335" s="160"/>
      <c r="E335" s="160"/>
      <c r="F335" s="160"/>
    </row>
    <row r="336" spans="2:6" ht="15.75" customHeight="1" x14ac:dyDescent="0.45">
      <c r="B336" s="160"/>
      <c r="C336" s="160"/>
      <c r="D336" s="160"/>
      <c r="E336" s="160"/>
      <c r="F336" s="160"/>
    </row>
    <row r="337" spans="2:6" ht="15.75" customHeight="1" x14ac:dyDescent="0.45">
      <c r="B337" s="160"/>
      <c r="C337" s="160"/>
      <c r="D337" s="160"/>
      <c r="E337" s="160"/>
      <c r="F337" s="160"/>
    </row>
    <row r="338" spans="2:6" ht="15.75" customHeight="1" x14ac:dyDescent="0.45">
      <c r="B338" s="160"/>
      <c r="C338" s="160"/>
      <c r="D338" s="160"/>
      <c r="E338" s="160"/>
      <c r="F338" s="160"/>
    </row>
    <row r="339" spans="2:6" ht="15.75" customHeight="1" x14ac:dyDescent="0.45">
      <c r="B339" s="160"/>
      <c r="C339" s="160"/>
      <c r="D339" s="160"/>
      <c r="E339" s="160"/>
      <c r="F339" s="160"/>
    </row>
    <row r="340" spans="2:6" ht="15.75" customHeight="1" x14ac:dyDescent="0.45">
      <c r="B340" s="160"/>
      <c r="C340" s="160"/>
      <c r="D340" s="160"/>
      <c r="E340" s="160"/>
      <c r="F340" s="160"/>
    </row>
    <row r="341" spans="2:6" ht="15.75" customHeight="1" x14ac:dyDescent="0.45">
      <c r="B341" s="160"/>
      <c r="C341" s="160"/>
      <c r="D341" s="160"/>
      <c r="E341" s="160"/>
      <c r="F341" s="160"/>
    </row>
    <row r="342" spans="2:6" ht="15.75" customHeight="1" x14ac:dyDescent="0.45">
      <c r="B342" s="160"/>
      <c r="C342" s="160"/>
      <c r="D342" s="160"/>
      <c r="E342" s="160"/>
      <c r="F342" s="160"/>
    </row>
    <row r="343" spans="2:6" ht="15.75" customHeight="1" x14ac:dyDescent="0.45">
      <c r="B343" s="160"/>
      <c r="C343" s="160"/>
      <c r="D343" s="160"/>
      <c r="E343" s="160"/>
      <c r="F343" s="160"/>
    </row>
    <row r="344" spans="2:6" ht="15.75" customHeight="1" x14ac:dyDescent="0.45">
      <c r="B344" s="160"/>
      <c r="C344" s="160"/>
      <c r="D344" s="160"/>
      <c r="E344" s="160"/>
      <c r="F344" s="160"/>
    </row>
    <row r="345" spans="2:6" ht="15.75" customHeight="1" x14ac:dyDescent="0.45">
      <c r="B345" s="160"/>
      <c r="C345" s="160"/>
      <c r="D345" s="160"/>
      <c r="E345" s="160"/>
      <c r="F345" s="160"/>
    </row>
    <row r="346" spans="2:6" ht="15.75" customHeight="1" x14ac:dyDescent="0.45">
      <c r="B346" s="160"/>
      <c r="C346" s="160"/>
      <c r="D346" s="160"/>
      <c r="E346" s="160"/>
      <c r="F346" s="160"/>
    </row>
    <row r="347" spans="2:6" ht="15.75" customHeight="1" x14ac:dyDescent="0.45">
      <c r="B347" s="160"/>
      <c r="C347" s="160"/>
      <c r="D347" s="160"/>
      <c r="E347" s="160"/>
      <c r="F347" s="160"/>
    </row>
    <row r="348" spans="2:6" ht="15.75" customHeight="1" x14ac:dyDescent="0.45">
      <c r="B348" s="160"/>
      <c r="C348" s="160"/>
      <c r="D348" s="160"/>
      <c r="E348" s="160"/>
      <c r="F348" s="160"/>
    </row>
    <row r="349" spans="2:6" ht="15.75" customHeight="1" x14ac:dyDescent="0.45">
      <c r="B349" s="160"/>
      <c r="C349" s="160"/>
      <c r="D349" s="160"/>
      <c r="E349" s="160"/>
      <c r="F349" s="160"/>
    </row>
    <row r="350" spans="2:6" ht="15.75" customHeight="1" x14ac:dyDescent="0.45">
      <c r="B350" s="160"/>
      <c r="C350" s="160"/>
      <c r="D350" s="160"/>
      <c r="E350" s="160"/>
      <c r="F350" s="160"/>
    </row>
    <row r="351" spans="2:6" ht="15.75" customHeight="1" x14ac:dyDescent="0.45">
      <c r="B351" s="160"/>
      <c r="C351" s="160"/>
      <c r="D351" s="160"/>
      <c r="E351" s="160"/>
      <c r="F351" s="160"/>
    </row>
    <row r="352" spans="2:6" ht="15.75" customHeight="1" x14ac:dyDescent="0.45">
      <c r="B352" s="160"/>
      <c r="C352" s="160"/>
      <c r="D352" s="160"/>
      <c r="E352" s="160"/>
      <c r="F352" s="160"/>
    </row>
    <row r="353" spans="2:6" ht="15.75" customHeight="1" x14ac:dyDescent="0.45">
      <c r="B353" s="160"/>
      <c r="C353" s="160"/>
      <c r="D353" s="160"/>
      <c r="E353" s="160"/>
      <c r="F353" s="160"/>
    </row>
    <row r="354" spans="2:6" ht="15.75" customHeight="1" x14ac:dyDescent="0.45">
      <c r="B354" s="160"/>
      <c r="C354" s="160"/>
      <c r="D354" s="160"/>
      <c r="E354" s="160"/>
      <c r="F354" s="160"/>
    </row>
    <row r="355" spans="2:6" ht="15.75" customHeight="1" x14ac:dyDescent="0.45">
      <c r="B355" s="160"/>
      <c r="C355" s="160"/>
      <c r="D355" s="160"/>
      <c r="E355" s="160"/>
      <c r="F355" s="160"/>
    </row>
    <row r="356" spans="2:6" ht="15.75" customHeight="1" x14ac:dyDescent="0.45">
      <c r="B356" s="160"/>
      <c r="C356" s="160"/>
      <c r="D356" s="160"/>
      <c r="E356" s="160"/>
      <c r="F356" s="160"/>
    </row>
    <row r="357" spans="2:6" ht="15.75" customHeight="1" x14ac:dyDescent="0.45">
      <c r="B357" s="160"/>
      <c r="C357" s="160"/>
      <c r="D357" s="160"/>
      <c r="E357" s="160"/>
      <c r="F357" s="160"/>
    </row>
    <row r="358" spans="2:6" ht="15.75" customHeight="1" x14ac:dyDescent="0.45">
      <c r="B358" s="160"/>
      <c r="C358" s="160"/>
      <c r="D358" s="160"/>
      <c r="E358" s="160"/>
      <c r="F358" s="160"/>
    </row>
    <row r="359" spans="2:6" ht="15.75" customHeight="1" x14ac:dyDescent="0.45">
      <c r="B359" s="160"/>
      <c r="C359" s="160"/>
      <c r="D359" s="160"/>
      <c r="E359" s="160"/>
      <c r="F359" s="160"/>
    </row>
    <row r="360" spans="2:6" ht="15.75" customHeight="1" x14ac:dyDescent="0.45">
      <c r="B360" s="160"/>
      <c r="C360" s="160"/>
      <c r="D360" s="160"/>
      <c r="E360" s="160"/>
      <c r="F360" s="160"/>
    </row>
    <row r="361" spans="2:6" ht="15.75" customHeight="1" x14ac:dyDescent="0.45">
      <c r="B361" s="160"/>
      <c r="C361" s="160"/>
      <c r="D361" s="160"/>
      <c r="E361" s="160"/>
      <c r="F361" s="160"/>
    </row>
    <row r="362" spans="2:6" ht="15.75" customHeight="1" x14ac:dyDescent="0.45">
      <c r="B362" s="160"/>
      <c r="C362" s="160"/>
      <c r="D362" s="160"/>
      <c r="E362" s="160"/>
      <c r="F362" s="160"/>
    </row>
    <row r="363" spans="2:6" ht="15.75" customHeight="1" x14ac:dyDescent="0.45">
      <c r="B363" s="160"/>
      <c r="C363" s="160"/>
      <c r="D363" s="160"/>
      <c r="E363" s="160"/>
      <c r="F363" s="160"/>
    </row>
    <row r="364" spans="2:6" ht="15.75" customHeight="1" x14ac:dyDescent="0.45">
      <c r="B364" s="160"/>
      <c r="C364" s="160"/>
      <c r="D364" s="160"/>
      <c r="E364" s="160"/>
      <c r="F364" s="160"/>
    </row>
    <row r="365" spans="2:6" ht="15.75" customHeight="1" x14ac:dyDescent="0.45">
      <c r="B365" s="160"/>
      <c r="C365" s="160"/>
      <c r="D365" s="160"/>
      <c r="E365" s="160"/>
      <c r="F365" s="160"/>
    </row>
    <row r="366" spans="2:6" ht="15.75" customHeight="1" x14ac:dyDescent="0.45">
      <c r="B366" s="160"/>
      <c r="C366" s="160"/>
      <c r="D366" s="160"/>
      <c r="E366" s="160"/>
      <c r="F366" s="160"/>
    </row>
    <row r="367" spans="2:6" ht="15.75" customHeight="1" x14ac:dyDescent="0.45">
      <c r="B367" s="160"/>
      <c r="C367" s="160"/>
      <c r="D367" s="160"/>
      <c r="E367" s="160"/>
      <c r="F367" s="160"/>
    </row>
    <row r="368" spans="2:6" ht="15.75" customHeight="1" x14ac:dyDescent="0.45">
      <c r="B368" s="160"/>
      <c r="C368" s="160"/>
      <c r="D368" s="160"/>
      <c r="E368" s="160"/>
      <c r="F368" s="160"/>
    </row>
    <row r="369" spans="2:6" ht="15.75" customHeight="1" x14ac:dyDescent="0.45">
      <c r="B369" s="160"/>
      <c r="C369" s="160"/>
      <c r="D369" s="160"/>
      <c r="E369" s="160"/>
      <c r="F369" s="160"/>
    </row>
    <row r="370" spans="2:6" ht="15.75" customHeight="1" x14ac:dyDescent="0.45">
      <c r="B370" s="160"/>
      <c r="C370" s="160"/>
      <c r="D370" s="160"/>
      <c r="E370" s="160"/>
      <c r="F370" s="160"/>
    </row>
    <row r="371" spans="2:6" ht="15.75" customHeight="1" x14ac:dyDescent="0.45">
      <c r="B371" s="160"/>
      <c r="C371" s="160"/>
      <c r="D371" s="160"/>
      <c r="E371" s="160"/>
      <c r="F371" s="160"/>
    </row>
    <row r="372" spans="2:6" ht="15.75" customHeight="1" x14ac:dyDescent="0.45">
      <c r="B372" s="160"/>
      <c r="C372" s="160"/>
      <c r="D372" s="160"/>
      <c r="E372" s="160"/>
      <c r="F372" s="160"/>
    </row>
    <row r="373" spans="2:6" ht="15.75" customHeight="1" x14ac:dyDescent="0.45">
      <c r="B373" s="160"/>
      <c r="C373" s="160"/>
      <c r="D373" s="160"/>
      <c r="E373" s="160"/>
      <c r="F373" s="160"/>
    </row>
    <row r="374" spans="2:6" ht="15.75" customHeight="1" x14ac:dyDescent="0.45">
      <c r="B374" s="160"/>
      <c r="C374" s="160"/>
      <c r="D374" s="160"/>
      <c r="E374" s="160"/>
      <c r="F374" s="160"/>
    </row>
    <row r="375" spans="2:6" ht="15.75" customHeight="1" x14ac:dyDescent="0.45">
      <c r="B375" s="160"/>
      <c r="C375" s="160"/>
      <c r="D375" s="160"/>
      <c r="E375" s="160"/>
      <c r="F375" s="160"/>
    </row>
    <row r="376" spans="2:6" ht="15.75" customHeight="1" x14ac:dyDescent="0.45">
      <c r="B376" s="160"/>
      <c r="C376" s="160"/>
      <c r="D376" s="160"/>
      <c r="E376" s="160"/>
      <c r="F376" s="160"/>
    </row>
    <row r="377" spans="2:6" ht="15.75" customHeight="1" x14ac:dyDescent="0.45">
      <c r="B377" s="160"/>
      <c r="C377" s="160"/>
      <c r="D377" s="160"/>
      <c r="E377" s="160"/>
      <c r="F377" s="160"/>
    </row>
    <row r="378" spans="2:6" ht="15.75" customHeight="1" x14ac:dyDescent="0.45">
      <c r="B378" s="160"/>
      <c r="C378" s="160"/>
      <c r="D378" s="160"/>
      <c r="E378" s="160"/>
      <c r="F378" s="160"/>
    </row>
    <row r="379" spans="2:6" ht="15.75" customHeight="1" x14ac:dyDescent="0.45">
      <c r="B379" s="160"/>
      <c r="C379" s="160"/>
      <c r="D379" s="160"/>
      <c r="E379" s="160"/>
      <c r="F379" s="160"/>
    </row>
    <row r="380" spans="2:6" ht="15.75" customHeight="1" x14ac:dyDescent="0.45">
      <c r="B380" s="160"/>
      <c r="C380" s="160"/>
      <c r="D380" s="160"/>
      <c r="E380" s="160"/>
      <c r="F380" s="160"/>
    </row>
    <row r="381" spans="2:6" ht="15.75" customHeight="1" x14ac:dyDescent="0.45">
      <c r="B381" s="160"/>
      <c r="C381" s="160"/>
      <c r="D381" s="160"/>
      <c r="E381" s="160"/>
      <c r="F381" s="160"/>
    </row>
    <row r="382" spans="2:6" ht="15.75" customHeight="1" x14ac:dyDescent="0.45">
      <c r="B382" s="160"/>
      <c r="C382" s="160"/>
      <c r="D382" s="160"/>
      <c r="E382" s="160"/>
      <c r="F382" s="160"/>
    </row>
    <row r="383" spans="2:6" ht="15.75" customHeight="1" x14ac:dyDescent="0.45">
      <c r="B383" s="160"/>
      <c r="C383" s="160"/>
      <c r="D383" s="160"/>
      <c r="E383" s="160"/>
      <c r="F383" s="160"/>
    </row>
    <row r="384" spans="2:6" ht="15.75" customHeight="1" x14ac:dyDescent="0.45">
      <c r="B384" s="160"/>
      <c r="C384" s="160"/>
      <c r="D384" s="160"/>
      <c r="E384" s="160"/>
      <c r="F384" s="160"/>
    </row>
    <row r="385" spans="2:6" ht="15.75" customHeight="1" x14ac:dyDescent="0.45">
      <c r="B385" s="160"/>
      <c r="C385" s="160"/>
      <c r="D385" s="160"/>
      <c r="E385" s="160"/>
      <c r="F385" s="160"/>
    </row>
    <row r="386" spans="2:6" ht="15.75" customHeight="1" x14ac:dyDescent="0.45">
      <c r="B386" s="160"/>
      <c r="C386" s="160"/>
      <c r="D386" s="160"/>
      <c r="E386" s="160"/>
      <c r="F386" s="160"/>
    </row>
    <row r="387" spans="2:6" ht="15.75" customHeight="1" x14ac:dyDescent="0.45">
      <c r="B387" s="160"/>
      <c r="C387" s="160"/>
      <c r="D387" s="160"/>
      <c r="E387" s="160"/>
      <c r="F387" s="160"/>
    </row>
    <row r="388" spans="2:6" ht="15.75" customHeight="1" x14ac:dyDescent="0.45">
      <c r="B388" s="160"/>
      <c r="C388" s="160"/>
      <c r="D388" s="160"/>
      <c r="E388" s="160"/>
      <c r="F388" s="160"/>
    </row>
    <row r="389" spans="2:6" ht="15.75" customHeight="1" x14ac:dyDescent="0.45">
      <c r="B389" s="160"/>
      <c r="C389" s="160"/>
      <c r="D389" s="160"/>
      <c r="E389" s="160"/>
      <c r="F389" s="160"/>
    </row>
    <row r="390" spans="2:6" ht="15.75" customHeight="1" x14ac:dyDescent="0.45">
      <c r="B390" s="160"/>
      <c r="C390" s="160"/>
      <c r="D390" s="160"/>
      <c r="E390" s="160"/>
      <c r="F390" s="160"/>
    </row>
    <row r="391" spans="2:6" ht="15.75" customHeight="1" x14ac:dyDescent="0.45">
      <c r="B391" s="160"/>
      <c r="C391" s="160"/>
      <c r="D391" s="160"/>
      <c r="E391" s="160"/>
      <c r="F391" s="160"/>
    </row>
    <row r="392" spans="2:6" ht="15.75" customHeight="1" x14ac:dyDescent="0.45">
      <c r="B392" s="160"/>
      <c r="C392" s="160"/>
      <c r="D392" s="160"/>
      <c r="E392" s="160"/>
      <c r="F392" s="160"/>
    </row>
    <row r="393" spans="2:6" ht="15.75" customHeight="1" x14ac:dyDescent="0.45">
      <c r="B393" s="160"/>
      <c r="C393" s="160"/>
      <c r="D393" s="160"/>
      <c r="E393" s="160"/>
      <c r="F393" s="160"/>
    </row>
    <row r="394" spans="2:6" ht="15.75" customHeight="1" x14ac:dyDescent="0.45">
      <c r="B394" s="160"/>
      <c r="C394" s="160"/>
      <c r="D394" s="160"/>
      <c r="E394" s="160"/>
      <c r="F394" s="160"/>
    </row>
    <row r="395" spans="2:6" ht="15.75" customHeight="1" x14ac:dyDescent="0.45">
      <c r="B395" s="160"/>
      <c r="C395" s="160"/>
      <c r="D395" s="160"/>
      <c r="E395" s="160"/>
      <c r="F395" s="160"/>
    </row>
    <row r="396" spans="2:6" ht="15.75" customHeight="1" x14ac:dyDescent="0.45">
      <c r="B396" s="160"/>
      <c r="C396" s="160"/>
      <c r="D396" s="160"/>
      <c r="E396" s="160"/>
      <c r="F396" s="160"/>
    </row>
    <row r="397" spans="2:6" ht="15.75" customHeight="1" x14ac:dyDescent="0.45">
      <c r="B397" s="160"/>
      <c r="C397" s="160"/>
      <c r="D397" s="160"/>
      <c r="E397" s="160"/>
      <c r="F397" s="160"/>
    </row>
    <row r="398" spans="2:6" ht="15.75" customHeight="1" x14ac:dyDescent="0.45">
      <c r="B398" s="160"/>
      <c r="C398" s="160"/>
      <c r="D398" s="160"/>
      <c r="E398" s="160"/>
      <c r="F398" s="160"/>
    </row>
    <row r="399" spans="2:6" ht="15.75" customHeight="1" x14ac:dyDescent="0.45">
      <c r="B399" s="160"/>
      <c r="C399" s="160"/>
      <c r="D399" s="160"/>
      <c r="E399" s="160"/>
      <c r="F399" s="160"/>
    </row>
    <row r="400" spans="2:6" ht="15.75" customHeight="1" x14ac:dyDescent="0.45">
      <c r="B400" s="160"/>
      <c r="C400" s="160"/>
      <c r="D400" s="160"/>
      <c r="E400" s="160"/>
      <c r="F400" s="160"/>
    </row>
    <row r="401" spans="2:6" ht="15.75" customHeight="1" x14ac:dyDescent="0.45">
      <c r="B401" s="160"/>
      <c r="C401" s="160"/>
      <c r="D401" s="160"/>
      <c r="E401" s="160"/>
      <c r="F401" s="160"/>
    </row>
    <row r="402" spans="2:6" ht="15.75" customHeight="1" x14ac:dyDescent="0.45">
      <c r="B402" s="160"/>
      <c r="C402" s="160"/>
      <c r="D402" s="160"/>
      <c r="E402" s="160"/>
      <c r="F402" s="160"/>
    </row>
    <row r="403" spans="2:6" ht="15.75" customHeight="1" x14ac:dyDescent="0.45">
      <c r="B403" s="160"/>
      <c r="C403" s="160"/>
      <c r="D403" s="160"/>
      <c r="E403" s="160"/>
      <c r="F403" s="160"/>
    </row>
    <row r="404" spans="2:6" ht="15.75" customHeight="1" x14ac:dyDescent="0.45">
      <c r="B404" s="160"/>
      <c r="C404" s="160"/>
      <c r="D404" s="160"/>
      <c r="E404" s="160"/>
      <c r="F404" s="160"/>
    </row>
    <row r="405" spans="2:6" ht="15.75" customHeight="1" x14ac:dyDescent="0.45">
      <c r="B405" s="160"/>
      <c r="C405" s="160"/>
      <c r="D405" s="160"/>
      <c r="E405" s="160"/>
      <c r="F405" s="160"/>
    </row>
    <row r="406" spans="2:6" ht="15.75" customHeight="1" x14ac:dyDescent="0.45">
      <c r="B406" s="160"/>
      <c r="C406" s="160"/>
      <c r="D406" s="160"/>
      <c r="E406" s="160"/>
      <c r="F406" s="160"/>
    </row>
    <row r="407" spans="2:6" ht="15.75" customHeight="1" x14ac:dyDescent="0.45">
      <c r="B407" s="160"/>
      <c r="C407" s="160"/>
      <c r="D407" s="160"/>
      <c r="E407" s="160"/>
      <c r="F407" s="160"/>
    </row>
    <row r="408" spans="2:6" ht="15.75" customHeight="1" x14ac:dyDescent="0.45">
      <c r="B408" s="160"/>
      <c r="C408" s="160"/>
      <c r="D408" s="160"/>
      <c r="E408" s="160"/>
      <c r="F408" s="160"/>
    </row>
    <row r="409" spans="2:6" ht="15.75" customHeight="1" x14ac:dyDescent="0.45">
      <c r="B409" s="160"/>
      <c r="C409" s="160"/>
      <c r="D409" s="160"/>
      <c r="E409" s="160"/>
      <c r="F409" s="160"/>
    </row>
    <row r="410" spans="2:6" ht="15.75" customHeight="1" x14ac:dyDescent="0.45">
      <c r="B410" s="160"/>
      <c r="C410" s="160"/>
      <c r="D410" s="160"/>
      <c r="E410" s="160"/>
      <c r="F410" s="160"/>
    </row>
    <row r="411" spans="2:6" ht="15.75" customHeight="1" x14ac:dyDescent="0.45">
      <c r="B411" s="160"/>
      <c r="C411" s="160"/>
      <c r="D411" s="160"/>
      <c r="E411" s="160"/>
      <c r="F411" s="160"/>
    </row>
    <row r="412" spans="2:6" ht="15.75" customHeight="1" x14ac:dyDescent="0.45">
      <c r="B412" s="160"/>
      <c r="C412" s="160"/>
      <c r="D412" s="160"/>
      <c r="E412" s="160"/>
      <c r="F412" s="160"/>
    </row>
    <row r="413" spans="2:6" ht="15.75" customHeight="1" x14ac:dyDescent="0.45">
      <c r="B413" s="160"/>
      <c r="C413" s="160"/>
      <c r="D413" s="160"/>
      <c r="E413" s="160"/>
      <c r="F413" s="160"/>
    </row>
    <row r="414" spans="2:6" ht="15.75" customHeight="1" x14ac:dyDescent="0.45">
      <c r="B414" s="160"/>
      <c r="C414" s="160"/>
      <c r="D414" s="160"/>
      <c r="E414" s="160"/>
      <c r="F414" s="160"/>
    </row>
    <row r="415" spans="2:6" ht="15.75" customHeight="1" x14ac:dyDescent="0.45">
      <c r="B415" s="160"/>
      <c r="C415" s="160"/>
      <c r="D415" s="160"/>
      <c r="E415" s="160"/>
      <c r="F415" s="160"/>
    </row>
    <row r="416" spans="2:6" ht="15.75" customHeight="1" x14ac:dyDescent="0.45">
      <c r="B416" s="160"/>
      <c r="C416" s="160"/>
      <c r="D416" s="160"/>
      <c r="E416" s="160"/>
      <c r="F416" s="160"/>
    </row>
    <row r="417" spans="2:6" ht="15.75" customHeight="1" x14ac:dyDescent="0.45">
      <c r="B417" s="160"/>
      <c r="C417" s="160"/>
      <c r="D417" s="160"/>
      <c r="E417" s="160"/>
      <c r="F417" s="160"/>
    </row>
    <row r="418" spans="2:6" ht="15.75" customHeight="1" x14ac:dyDescent="0.45">
      <c r="B418" s="160"/>
      <c r="C418" s="160"/>
      <c r="D418" s="160"/>
      <c r="E418" s="160"/>
      <c r="F418" s="160"/>
    </row>
    <row r="419" spans="2:6" ht="15.75" customHeight="1" x14ac:dyDescent="0.45">
      <c r="B419" s="160"/>
      <c r="C419" s="160"/>
      <c r="D419" s="160"/>
      <c r="E419" s="160"/>
      <c r="F419" s="160"/>
    </row>
    <row r="420" spans="2:6" ht="15.75" customHeight="1" x14ac:dyDescent="0.45">
      <c r="B420" s="160"/>
      <c r="C420" s="160"/>
      <c r="D420" s="160"/>
      <c r="E420" s="160"/>
      <c r="F420" s="160"/>
    </row>
    <row r="421" spans="2:6" ht="15.75" customHeight="1" x14ac:dyDescent="0.45">
      <c r="B421" s="160"/>
      <c r="C421" s="160"/>
      <c r="D421" s="160"/>
      <c r="E421" s="160"/>
      <c r="F421" s="160"/>
    </row>
    <row r="422" spans="2:6" ht="15.75" customHeight="1" x14ac:dyDescent="0.45">
      <c r="B422" s="160"/>
      <c r="C422" s="160"/>
      <c r="D422" s="160"/>
      <c r="E422" s="160"/>
      <c r="F422" s="160"/>
    </row>
    <row r="423" spans="2:6" ht="15.75" customHeight="1" x14ac:dyDescent="0.45">
      <c r="B423" s="160"/>
      <c r="C423" s="160"/>
      <c r="D423" s="160"/>
      <c r="E423" s="160"/>
      <c r="F423" s="160"/>
    </row>
    <row r="424" spans="2:6" ht="15.75" customHeight="1" x14ac:dyDescent="0.45">
      <c r="B424" s="160"/>
      <c r="C424" s="160"/>
      <c r="D424" s="160"/>
      <c r="E424" s="160"/>
      <c r="F424" s="160"/>
    </row>
    <row r="425" spans="2:6" ht="15.75" customHeight="1" x14ac:dyDescent="0.45">
      <c r="B425" s="160"/>
      <c r="C425" s="160"/>
      <c r="D425" s="160"/>
      <c r="E425" s="160"/>
      <c r="F425" s="160"/>
    </row>
    <row r="426" spans="2:6" ht="15.75" customHeight="1" x14ac:dyDescent="0.45">
      <c r="B426" s="160"/>
      <c r="C426" s="160"/>
      <c r="D426" s="160"/>
      <c r="E426" s="160"/>
      <c r="F426" s="160"/>
    </row>
    <row r="427" spans="2:6" ht="15.75" customHeight="1" x14ac:dyDescent="0.45">
      <c r="B427" s="160"/>
      <c r="C427" s="160"/>
      <c r="D427" s="160"/>
      <c r="E427" s="160"/>
      <c r="F427" s="160"/>
    </row>
    <row r="428" spans="2:6" ht="15.75" customHeight="1" x14ac:dyDescent="0.45">
      <c r="B428" s="160"/>
      <c r="C428" s="160"/>
      <c r="D428" s="160"/>
      <c r="E428" s="160"/>
      <c r="F428" s="160"/>
    </row>
    <row r="429" spans="2:6" ht="15.75" customHeight="1" x14ac:dyDescent="0.45">
      <c r="B429" s="160"/>
      <c r="C429" s="160"/>
      <c r="D429" s="160"/>
      <c r="E429" s="160"/>
      <c r="F429" s="160"/>
    </row>
    <row r="430" spans="2:6" ht="15.75" customHeight="1" x14ac:dyDescent="0.45">
      <c r="B430" s="160"/>
      <c r="C430" s="160"/>
      <c r="D430" s="160"/>
      <c r="E430" s="160"/>
      <c r="F430" s="160"/>
    </row>
    <row r="431" spans="2:6" ht="15.75" customHeight="1" x14ac:dyDescent="0.45">
      <c r="B431" s="160"/>
      <c r="C431" s="160"/>
      <c r="D431" s="160"/>
      <c r="E431" s="160"/>
      <c r="F431" s="160"/>
    </row>
    <row r="432" spans="2:6" ht="15.75" customHeight="1" x14ac:dyDescent="0.45">
      <c r="B432" s="160"/>
      <c r="C432" s="160"/>
      <c r="D432" s="160"/>
      <c r="E432" s="160"/>
      <c r="F432" s="160"/>
    </row>
    <row r="433" spans="2:6" ht="15.75" customHeight="1" x14ac:dyDescent="0.45">
      <c r="B433" s="160"/>
      <c r="C433" s="160"/>
      <c r="D433" s="160"/>
      <c r="E433" s="160"/>
      <c r="F433" s="160"/>
    </row>
    <row r="434" spans="2:6" ht="15.75" customHeight="1" x14ac:dyDescent="0.45">
      <c r="B434" s="160"/>
      <c r="C434" s="160"/>
      <c r="D434" s="160"/>
      <c r="E434" s="160"/>
      <c r="F434" s="160"/>
    </row>
    <row r="435" spans="2:6" ht="15.75" customHeight="1" x14ac:dyDescent="0.45">
      <c r="B435" s="160"/>
      <c r="C435" s="160"/>
      <c r="D435" s="160"/>
      <c r="E435" s="160"/>
      <c r="F435" s="160"/>
    </row>
    <row r="436" spans="2:6" ht="15.75" customHeight="1" x14ac:dyDescent="0.45">
      <c r="B436" s="160"/>
      <c r="C436" s="160"/>
      <c r="D436" s="160"/>
      <c r="E436" s="160"/>
      <c r="F436" s="160"/>
    </row>
    <row r="437" spans="2:6" ht="15.75" customHeight="1" x14ac:dyDescent="0.45">
      <c r="B437" s="160"/>
      <c r="C437" s="160"/>
      <c r="D437" s="160"/>
      <c r="E437" s="160"/>
      <c r="F437" s="160"/>
    </row>
    <row r="438" spans="2:6" ht="15.75" customHeight="1" x14ac:dyDescent="0.45">
      <c r="B438" s="160"/>
      <c r="C438" s="160"/>
      <c r="D438" s="160"/>
      <c r="E438" s="160"/>
      <c r="F438" s="160"/>
    </row>
    <row r="439" spans="2:6" ht="15.75" customHeight="1" x14ac:dyDescent="0.45">
      <c r="B439" s="160"/>
      <c r="C439" s="160"/>
      <c r="D439" s="160"/>
      <c r="E439" s="160"/>
      <c r="F439" s="160"/>
    </row>
    <row r="440" spans="2:6" ht="15.75" customHeight="1" x14ac:dyDescent="0.45">
      <c r="B440" s="160"/>
      <c r="C440" s="160"/>
      <c r="D440" s="160"/>
      <c r="E440" s="160"/>
      <c r="F440" s="160"/>
    </row>
    <row r="441" spans="2:6" ht="15.75" customHeight="1" x14ac:dyDescent="0.45">
      <c r="B441" s="160"/>
      <c r="C441" s="160"/>
      <c r="D441" s="160"/>
      <c r="E441" s="160"/>
      <c r="F441" s="160"/>
    </row>
    <row r="442" spans="2:6" ht="15.75" customHeight="1" x14ac:dyDescent="0.45">
      <c r="B442" s="160"/>
      <c r="C442" s="160"/>
      <c r="D442" s="160"/>
      <c r="E442" s="160"/>
      <c r="F442" s="160"/>
    </row>
    <row r="443" spans="2:6" ht="15.75" customHeight="1" x14ac:dyDescent="0.45">
      <c r="B443" s="160"/>
      <c r="C443" s="160"/>
      <c r="D443" s="160"/>
      <c r="E443" s="160"/>
      <c r="F443" s="160"/>
    </row>
    <row r="444" spans="2:6" ht="15.75" customHeight="1" x14ac:dyDescent="0.45">
      <c r="B444" s="160"/>
      <c r="C444" s="160"/>
      <c r="D444" s="160"/>
      <c r="E444" s="160"/>
      <c r="F444" s="160"/>
    </row>
    <row r="445" spans="2:6" ht="15.75" customHeight="1" x14ac:dyDescent="0.45">
      <c r="B445" s="160"/>
      <c r="C445" s="160"/>
      <c r="D445" s="160"/>
      <c r="E445" s="160"/>
      <c r="F445" s="160"/>
    </row>
    <row r="446" spans="2:6" ht="15.75" customHeight="1" x14ac:dyDescent="0.45">
      <c r="B446" s="160"/>
      <c r="C446" s="160"/>
      <c r="D446" s="160"/>
      <c r="E446" s="160"/>
      <c r="F446" s="160"/>
    </row>
    <row r="447" spans="2:6" ht="15.75" customHeight="1" x14ac:dyDescent="0.45">
      <c r="B447" s="160"/>
      <c r="C447" s="160"/>
      <c r="D447" s="160"/>
      <c r="E447" s="160"/>
      <c r="F447" s="160"/>
    </row>
    <row r="448" spans="2:6" ht="15.75" customHeight="1" x14ac:dyDescent="0.45">
      <c r="B448" s="160"/>
      <c r="C448" s="160"/>
      <c r="D448" s="160"/>
      <c r="E448" s="160"/>
      <c r="F448" s="160"/>
    </row>
    <row r="449" spans="2:6" ht="15.75" customHeight="1" x14ac:dyDescent="0.45">
      <c r="B449" s="160"/>
      <c r="C449" s="160"/>
      <c r="D449" s="160"/>
      <c r="E449" s="160"/>
      <c r="F449" s="160"/>
    </row>
    <row r="450" spans="2:6" ht="15.75" customHeight="1" x14ac:dyDescent="0.45">
      <c r="B450" s="160"/>
      <c r="C450" s="160"/>
      <c r="D450" s="160"/>
      <c r="E450" s="160"/>
      <c r="F450" s="160"/>
    </row>
    <row r="451" spans="2:6" ht="15.75" customHeight="1" x14ac:dyDescent="0.45">
      <c r="B451" s="160"/>
      <c r="C451" s="160"/>
      <c r="D451" s="160"/>
      <c r="E451" s="160"/>
      <c r="F451" s="160"/>
    </row>
    <row r="452" spans="2:6" ht="15.75" customHeight="1" x14ac:dyDescent="0.45">
      <c r="B452" s="160"/>
      <c r="C452" s="160"/>
      <c r="D452" s="160"/>
      <c r="E452" s="160"/>
      <c r="F452" s="160"/>
    </row>
    <row r="453" spans="2:6" ht="15.75" customHeight="1" x14ac:dyDescent="0.45">
      <c r="B453" s="160"/>
      <c r="C453" s="160"/>
      <c r="D453" s="160"/>
      <c r="E453" s="160"/>
      <c r="F453" s="160"/>
    </row>
    <row r="454" spans="2:6" ht="15.75" customHeight="1" x14ac:dyDescent="0.45">
      <c r="B454" s="160"/>
      <c r="C454" s="160"/>
      <c r="D454" s="160"/>
      <c r="E454" s="160"/>
      <c r="F454" s="160"/>
    </row>
    <row r="455" spans="2:6" ht="15.75" customHeight="1" x14ac:dyDescent="0.45">
      <c r="B455" s="160"/>
      <c r="C455" s="160"/>
      <c r="D455" s="160"/>
      <c r="E455" s="160"/>
      <c r="F455" s="160"/>
    </row>
    <row r="456" spans="2:6" ht="15.75" customHeight="1" x14ac:dyDescent="0.45">
      <c r="B456" s="160"/>
      <c r="C456" s="160"/>
      <c r="D456" s="160"/>
      <c r="E456" s="160"/>
      <c r="F456" s="160"/>
    </row>
    <row r="457" spans="2:6" ht="15.75" customHeight="1" x14ac:dyDescent="0.45">
      <c r="B457" s="160"/>
      <c r="C457" s="160"/>
      <c r="D457" s="160"/>
      <c r="E457" s="160"/>
      <c r="F457" s="160"/>
    </row>
    <row r="458" spans="2:6" ht="15.75" customHeight="1" x14ac:dyDescent="0.45">
      <c r="B458" s="160"/>
      <c r="C458" s="160"/>
      <c r="D458" s="160"/>
      <c r="E458" s="160"/>
      <c r="F458" s="160"/>
    </row>
    <row r="459" spans="2:6" ht="15.75" customHeight="1" x14ac:dyDescent="0.45">
      <c r="B459" s="160"/>
      <c r="C459" s="160"/>
      <c r="D459" s="160"/>
      <c r="E459" s="160"/>
      <c r="F459" s="160"/>
    </row>
    <row r="460" spans="2:6" ht="15.75" customHeight="1" x14ac:dyDescent="0.45">
      <c r="B460" s="160"/>
      <c r="C460" s="160"/>
      <c r="D460" s="160"/>
      <c r="E460" s="160"/>
      <c r="F460" s="160"/>
    </row>
    <row r="461" spans="2:6" ht="15.75" customHeight="1" x14ac:dyDescent="0.45">
      <c r="B461" s="160"/>
      <c r="C461" s="160"/>
      <c r="D461" s="160"/>
      <c r="E461" s="160"/>
      <c r="F461" s="160"/>
    </row>
    <row r="462" spans="2:6" ht="15.75" customHeight="1" x14ac:dyDescent="0.45">
      <c r="B462" s="160"/>
      <c r="C462" s="160"/>
      <c r="D462" s="160"/>
      <c r="E462" s="160"/>
      <c r="F462" s="160"/>
    </row>
    <row r="463" spans="2:6" ht="15.75" customHeight="1" x14ac:dyDescent="0.45">
      <c r="B463" s="160"/>
      <c r="C463" s="160"/>
      <c r="D463" s="160"/>
      <c r="E463" s="160"/>
      <c r="F463" s="160"/>
    </row>
    <row r="464" spans="2:6" ht="15.75" customHeight="1" x14ac:dyDescent="0.45">
      <c r="B464" s="160"/>
      <c r="C464" s="160"/>
      <c r="D464" s="160"/>
      <c r="E464" s="160"/>
      <c r="F464" s="160"/>
    </row>
    <row r="465" spans="2:6" ht="15.75" customHeight="1" x14ac:dyDescent="0.45">
      <c r="B465" s="160"/>
      <c r="C465" s="160"/>
      <c r="D465" s="160"/>
      <c r="E465" s="160"/>
      <c r="F465" s="160"/>
    </row>
    <row r="466" spans="2:6" ht="15.75" customHeight="1" x14ac:dyDescent="0.45">
      <c r="B466" s="160"/>
      <c r="C466" s="160"/>
      <c r="D466" s="160"/>
      <c r="E466" s="160"/>
      <c r="F466" s="160"/>
    </row>
    <row r="467" spans="2:6" ht="15.75" customHeight="1" x14ac:dyDescent="0.45">
      <c r="B467" s="160"/>
      <c r="C467" s="160"/>
      <c r="D467" s="160"/>
      <c r="E467" s="160"/>
      <c r="F467" s="160"/>
    </row>
    <row r="468" spans="2:6" ht="15.75" customHeight="1" x14ac:dyDescent="0.45">
      <c r="B468" s="160"/>
      <c r="C468" s="160"/>
      <c r="D468" s="160"/>
      <c r="E468" s="160"/>
      <c r="F468" s="160"/>
    </row>
    <row r="469" spans="2:6" ht="15.75" customHeight="1" x14ac:dyDescent="0.45">
      <c r="B469" s="160"/>
      <c r="C469" s="160"/>
      <c r="D469" s="160"/>
      <c r="E469" s="160"/>
      <c r="F469" s="160"/>
    </row>
    <row r="470" spans="2:6" ht="15.75" customHeight="1" x14ac:dyDescent="0.45">
      <c r="B470" s="160"/>
      <c r="C470" s="160"/>
      <c r="D470" s="160"/>
      <c r="E470" s="160"/>
      <c r="F470" s="160"/>
    </row>
    <row r="471" spans="2:6" ht="15.75" customHeight="1" x14ac:dyDescent="0.45">
      <c r="B471" s="160"/>
      <c r="C471" s="160"/>
      <c r="D471" s="160"/>
      <c r="E471" s="160"/>
      <c r="F471" s="160"/>
    </row>
    <row r="472" spans="2:6" ht="15.75" customHeight="1" x14ac:dyDescent="0.45">
      <c r="B472" s="160"/>
      <c r="C472" s="160"/>
      <c r="D472" s="160"/>
      <c r="E472" s="160"/>
      <c r="F472" s="160"/>
    </row>
    <row r="473" spans="2:6" ht="15.75" customHeight="1" x14ac:dyDescent="0.45">
      <c r="B473" s="160"/>
      <c r="C473" s="160"/>
      <c r="D473" s="160"/>
      <c r="E473" s="160"/>
      <c r="F473" s="160"/>
    </row>
    <row r="474" spans="2:6" ht="15.75" customHeight="1" x14ac:dyDescent="0.45">
      <c r="B474" s="160"/>
      <c r="C474" s="160"/>
      <c r="D474" s="160"/>
      <c r="E474" s="160"/>
      <c r="F474" s="160"/>
    </row>
    <row r="475" spans="2:6" ht="15.75" customHeight="1" x14ac:dyDescent="0.45">
      <c r="B475" s="160"/>
      <c r="C475" s="160"/>
      <c r="D475" s="160"/>
      <c r="E475" s="160"/>
      <c r="F475" s="160"/>
    </row>
    <row r="476" spans="2:6" ht="15.75" customHeight="1" x14ac:dyDescent="0.45">
      <c r="B476" s="160"/>
      <c r="C476" s="160"/>
      <c r="D476" s="160"/>
      <c r="E476" s="160"/>
      <c r="F476" s="160"/>
    </row>
    <row r="477" spans="2:6" ht="15.75" customHeight="1" x14ac:dyDescent="0.45">
      <c r="B477" s="160"/>
      <c r="C477" s="160"/>
      <c r="D477" s="160"/>
      <c r="E477" s="160"/>
      <c r="F477" s="160"/>
    </row>
    <row r="478" spans="2:6" ht="15.75" customHeight="1" x14ac:dyDescent="0.45">
      <c r="B478" s="160"/>
      <c r="C478" s="160"/>
      <c r="D478" s="160"/>
      <c r="E478" s="160"/>
      <c r="F478" s="160"/>
    </row>
    <row r="479" spans="2:6" ht="15.75" customHeight="1" x14ac:dyDescent="0.45">
      <c r="B479" s="160"/>
      <c r="C479" s="160"/>
      <c r="D479" s="160"/>
      <c r="E479" s="160"/>
      <c r="F479" s="160"/>
    </row>
    <row r="480" spans="2:6" ht="15.75" customHeight="1" x14ac:dyDescent="0.45">
      <c r="B480" s="160"/>
      <c r="C480" s="160"/>
      <c r="D480" s="160"/>
      <c r="E480" s="160"/>
      <c r="F480" s="160"/>
    </row>
    <row r="481" spans="2:6" ht="15.75" customHeight="1" x14ac:dyDescent="0.45">
      <c r="B481" s="160"/>
      <c r="C481" s="160"/>
      <c r="D481" s="160"/>
      <c r="E481" s="160"/>
      <c r="F481" s="160"/>
    </row>
    <row r="482" spans="2:6" ht="15.75" customHeight="1" x14ac:dyDescent="0.45">
      <c r="B482" s="160"/>
      <c r="C482" s="160"/>
      <c r="D482" s="160"/>
      <c r="E482" s="160"/>
      <c r="F482" s="160"/>
    </row>
    <row r="483" spans="2:6" ht="15.75" customHeight="1" x14ac:dyDescent="0.45">
      <c r="B483" s="160"/>
      <c r="C483" s="160"/>
      <c r="D483" s="160"/>
      <c r="E483" s="160"/>
      <c r="F483" s="160"/>
    </row>
    <row r="484" spans="2:6" ht="15.75" customHeight="1" x14ac:dyDescent="0.45">
      <c r="B484" s="160"/>
      <c r="C484" s="160"/>
      <c r="D484" s="160"/>
      <c r="E484" s="160"/>
      <c r="F484" s="160"/>
    </row>
    <row r="485" spans="2:6" ht="15.75" customHeight="1" x14ac:dyDescent="0.45">
      <c r="B485" s="160"/>
      <c r="C485" s="160"/>
      <c r="D485" s="160"/>
      <c r="E485" s="160"/>
      <c r="F485" s="160"/>
    </row>
    <row r="486" spans="2:6" ht="15.75" customHeight="1" x14ac:dyDescent="0.45">
      <c r="B486" s="160"/>
      <c r="C486" s="160"/>
      <c r="D486" s="160"/>
      <c r="E486" s="160"/>
      <c r="F486" s="160"/>
    </row>
    <row r="487" spans="2:6" ht="15.75" customHeight="1" x14ac:dyDescent="0.45">
      <c r="B487" s="160"/>
      <c r="C487" s="160"/>
      <c r="D487" s="160"/>
      <c r="E487" s="160"/>
      <c r="F487" s="160"/>
    </row>
    <row r="488" spans="2:6" ht="15.75" customHeight="1" x14ac:dyDescent="0.45">
      <c r="B488" s="160"/>
      <c r="C488" s="160"/>
      <c r="D488" s="160"/>
      <c r="E488" s="160"/>
      <c r="F488" s="160"/>
    </row>
    <row r="489" spans="2:6" ht="15.75" customHeight="1" x14ac:dyDescent="0.45">
      <c r="B489" s="160"/>
      <c r="C489" s="160"/>
      <c r="D489" s="160"/>
      <c r="E489" s="160"/>
      <c r="F489" s="160"/>
    </row>
    <row r="490" spans="2:6" ht="15.75" customHeight="1" x14ac:dyDescent="0.45">
      <c r="B490" s="160"/>
      <c r="C490" s="160"/>
      <c r="D490" s="160"/>
      <c r="E490" s="160"/>
      <c r="F490" s="160"/>
    </row>
    <row r="491" spans="2:6" ht="15.75" customHeight="1" x14ac:dyDescent="0.45">
      <c r="B491" s="160"/>
      <c r="C491" s="160"/>
      <c r="D491" s="160"/>
      <c r="E491" s="160"/>
      <c r="F491" s="160"/>
    </row>
    <row r="492" spans="2:6" ht="15.75" customHeight="1" x14ac:dyDescent="0.45">
      <c r="B492" s="160"/>
      <c r="C492" s="160"/>
      <c r="D492" s="160"/>
      <c r="E492" s="160"/>
      <c r="F492" s="160"/>
    </row>
    <row r="493" spans="2:6" ht="15.75" customHeight="1" x14ac:dyDescent="0.45">
      <c r="B493" s="160"/>
      <c r="C493" s="160"/>
      <c r="D493" s="160"/>
      <c r="E493" s="160"/>
      <c r="F493" s="160"/>
    </row>
    <row r="494" spans="2:6" ht="15.75" customHeight="1" x14ac:dyDescent="0.45">
      <c r="B494" s="160"/>
      <c r="C494" s="160"/>
      <c r="D494" s="160"/>
      <c r="E494" s="160"/>
      <c r="F494" s="160"/>
    </row>
    <row r="495" spans="2:6" ht="15.75" customHeight="1" x14ac:dyDescent="0.45">
      <c r="B495" s="160"/>
      <c r="C495" s="160"/>
      <c r="D495" s="160"/>
      <c r="E495" s="160"/>
      <c r="F495" s="160"/>
    </row>
    <row r="496" spans="2:6" ht="15.75" customHeight="1" x14ac:dyDescent="0.45">
      <c r="B496" s="160"/>
      <c r="C496" s="160"/>
      <c r="D496" s="160"/>
      <c r="E496" s="160"/>
      <c r="F496" s="160"/>
    </row>
    <row r="497" spans="2:6" ht="15.75" customHeight="1" x14ac:dyDescent="0.45">
      <c r="B497" s="160"/>
      <c r="C497" s="160"/>
      <c r="D497" s="160"/>
      <c r="E497" s="160"/>
      <c r="F497" s="160"/>
    </row>
    <row r="498" spans="2:6" ht="15.75" customHeight="1" x14ac:dyDescent="0.45">
      <c r="B498" s="160"/>
      <c r="C498" s="160"/>
      <c r="D498" s="160"/>
      <c r="E498" s="160"/>
      <c r="F498" s="160"/>
    </row>
    <row r="499" spans="2:6" ht="15.75" customHeight="1" x14ac:dyDescent="0.45">
      <c r="B499" s="160"/>
      <c r="C499" s="160"/>
      <c r="D499" s="160"/>
      <c r="E499" s="160"/>
      <c r="F499" s="160"/>
    </row>
    <row r="500" spans="2:6" ht="15.75" customHeight="1" x14ac:dyDescent="0.45">
      <c r="B500" s="160"/>
      <c r="C500" s="160"/>
      <c r="D500" s="160"/>
      <c r="E500" s="160"/>
      <c r="F500" s="160"/>
    </row>
    <row r="501" spans="2:6" ht="15.75" customHeight="1" x14ac:dyDescent="0.45">
      <c r="B501" s="160"/>
      <c r="C501" s="160"/>
      <c r="D501" s="160"/>
      <c r="E501" s="160"/>
      <c r="F501" s="160"/>
    </row>
    <row r="502" spans="2:6" ht="15.75" customHeight="1" x14ac:dyDescent="0.45">
      <c r="B502" s="160"/>
      <c r="C502" s="160"/>
      <c r="D502" s="160"/>
      <c r="E502" s="160"/>
      <c r="F502" s="160"/>
    </row>
    <row r="503" spans="2:6" ht="15.75" customHeight="1" x14ac:dyDescent="0.45">
      <c r="B503" s="160"/>
      <c r="C503" s="160"/>
      <c r="D503" s="160"/>
      <c r="E503" s="160"/>
      <c r="F503" s="160"/>
    </row>
    <row r="504" spans="2:6" ht="15.75" customHeight="1" x14ac:dyDescent="0.45">
      <c r="B504" s="160"/>
      <c r="C504" s="160"/>
      <c r="D504" s="160"/>
      <c r="E504" s="160"/>
      <c r="F504" s="160"/>
    </row>
    <row r="505" spans="2:6" ht="15.75" customHeight="1" x14ac:dyDescent="0.45">
      <c r="B505" s="160"/>
      <c r="C505" s="160"/>
      <c r="D505" s="160"/>
      <c r="E505" s="160"/>
      <c r="F505" s="160"/>
    </row>
    <row r="506" spans="2:6" ht="15.75" customHeight="1" x14ac:dyDescent="0.45">
      <c r="B506" s="160"/>
      <c r="C506" s="160"/>
      <c r="D506" s="160"/>
      <c r="E506" s="160"/>
      <c r="F506" s="160"/>
    </row>
    <row r="507" spans="2:6" ht="15.75" customHeight="1" x14ac:dyDescent="0.45">
      <c r="B507" s="160"/>
      <c r="C507" s="160"/>
      <c r="D507" s="160"/>
      <c r="E507" s="160"/>
      <c r="F507" s="160"/>
    </row>
    <row r="508" spans="2:6" ht="15.75" customHeight="1" x14ac:dyDescent="0.45">
      <c r="B508" s="160"/>
      <c r="C508" s="160"/>
      <c r="D508" s="160"/>
      <c r="E508" s="160"/>
      <c r="F508" s="160"/>
    </row>
    <row r="509" spans="2:6" ht="15.75" customHeight="1" x14ac:dyDescent="0.45">
      <c r="B509" s="160"/>
      <c r="C509" s="160"/>
      <c r="D509" s="160"/>
      <c r="E509" s="160"/>
      <c r="F509" s="160"/>
    </row>
    <row r="510" spans="2:6" ht="15.75" customHeight="1" x14ac:dyDescent="0.45">
      <c r="B510" s="160"/>
      <c r="C510" s="160"/>
      <c r="D510" s="160"/>
      <c r="E510" s="160"/>
      <c r="F510" s="160"/>
    </row>
    <row r="511" spans="2:6" ht="15.75" customHeight="1" x14ac:dyDescent="0.45">
      <c r="B511" s="160"/>
      <c r="C511" s="160"/>
      <c r="D511" s="160"/>
      <c r="E511" s="160"/>
      <c r="F511" s="160"/>
    </row>
    <row r="512" spans="2:6" ht="15.75" customHeight="1" x14ac:dyDescent="0.45">
      <c r="B512" s="160"/>
      <c r="C512" s="160"/>
      <c r="D512" s="160"/>
      <c r="E512" s="160"/>
      <c r="F512" s="160"/>
    </row>
    <row r="513" spans="2:6" ht="15.75" customHeight="1" x14ac:dyDescent="0.45">
      <c r="B513" s="160"/>
      <c r="C513" s="160"/>
      <c r="D513" s="160"/>
      <c r="E513" s="160"/>
      <c r="F513" s="160"/>
    </row>
    <row r="514" spans="2:6" ht="15.75" customHeight="1" x14ac:dyDescent="0.45">
      <c r="B514" s="160"/>
      <c r="C514" s="160"/>
      <c r="D514" s="160"/>
      <c r="E514" s="160"/>
      <c r="F514" s="160"/>
    </row>
    <row r="515" spans="2:6" ht="15.75" customHeight="1" x14ac:dyDescent="0.45">
      <c r="B515" s="160"/>
      <c r="C515" s="160"/>
      <c r="D515" s="160"/>
      <c r="E515" s="160"/>
      <c r="F515" s="160"/>
    </row>
    <row r="516" spans="2:6" ht="15.75" customHeight="1" x14ac:dyDescent="0.45">
      <c r="B516" s="160"/>
      <c r="C516" s="160"/>
      <c r="D516" s="160"/>
      <c r="E516" s="160"/>
      <c r="F516" s="160"/>
    </row>
    <row r="517" spans="2:6" ht="15.75" customHeight="1" x14ac:dyDescent="0.45">
      <c r="B517" s="160"/>
      <c r="C517" s="160"/>
      <c r="D517" s="160"/>
      <c r="E517" s="160"/>
      <c r="F517" s="160"/>
    </row>
    <row r="518" spans="2:6" ht="15.75" customHeight="1" x14ac:dyDescent="0.45">
      <c r="B518" s="160"/>
      <c r="C518" s="160"/>
      <c r="D518" s="160"/>
      <c r="E518" s="160"/>
      <c r="F518" s="160"/>
    </row>
    <row r="519" spans="2:6" ht="15.75" customHeight="1" x14ac:dyDescent="0.45">
      <c r="B519" s="160"/>
      <c r="C519" s="160"/>
      <c r="D519" s="160"/>
      <c r="E519" s="160"/>
      <c r="F519" s="160"/>
    </row>
    <row r="520" spans="2:6" ht="15.75" customHeight="1" x14ac:dyDescent="0.45">
      <c r="B520" s="160"/>
      <c r="C520" s="160"/>
      <c r="D520" s="160"/>
      <c r="E520" s="160"/>
      <c r="F520" s="160"/>
    </row>
    <row r="521" spans="2:6" ht="15.75" customHeight="1" x14ac:dyDescent="0.45">
      <c r="B521" s="160"/>
      <c r="C521" s="160"/>
      <c r="D521" s="160"/>
      <c r="E521" s="160"/>
      <c r="F521" s="160"/>
    </row>
    <row r="522" spans="2:6" ht="15.75" customHeight="1" x14ac:dyDescent="0.45">
      <c r="B522" s="160"/>
      <c r="C522" s="160"/>
      <c r="D522" s="160"/>
      <c r="E522" s="160"/>
      <c r="F522" s="160"/>
    </row>
    <row r="523" spans="2:6" ht="15.75" customHeight="1" x14ac:dyDescent="0.45">
      <c r="B523" s="160"/>
      <c r="C523" s="160"/>
      <c r="D523" s="160"/>
      <c r="E523" s="160"/>
      <c r="F523" s="160"/>
    </row>
    <row r="524" spans="2:6" ht="15.75" customHeight="1" x14ac:dyDescent="0.45">
      <c r="B524" s="160"/>
      <c r="C524" s="160"/>
      <c r="D524" s="160"/>
      <c r="E524" s="160"/>
      <c r="F524" s="160"/>
    </row>
    <row r="525" spans="2:6" ht="15.75" customHeight="1" x14ac:dyDescent="0.45">
      <c r="B525" s="160"/>
      <c r="C525" s="160"/>
      <c r="D525" s="160"/>
      <c r="E525" s="160"/>
      <c r="F525" s="160"/>
    </row>
    <row r="526" spans="2:6" ht="15.75" customHeight="1" x14ac:dyDescent="0.45">
      <c r="B526" s="160"/>
      <c r="C526" s="160"/>
      <c r="D526" s="160"/>
      <c r="E526" s="160"/>
      <c r="F526" s="160"/>
    </row>
    <row r="527" spans="2:6" ht="15.75" customHeight="1" x14ac:dyDescent="0.45">
      <c r="B527" s="160"/>
      <c r="C527" s="160"/>
      <c r="D527" s="160"/>
      <c r="E527" s="160"/>
      <c r="F527" s="160"/>
    </row>
    <row r="528" spans="2:6" ht="15.75" customHeight="1" x14ac:dyDescent="0.45">
      <c r="B528" s="160"/>
      <c r="C528" s="160"/>
      <c r="D528" s="160"/>
      <c r="E528" s="160"/>
      <c r="F528" s="160"/>
    </row>
    <row r="529" spans="2:6" ht="15.75" customHeight="1" x14ac:dyDescent="0.45">
      <c r="B529" s="160"/>
      <c r="C529" s="160"/>
      <c r="D529" s="160"/>
      <c r="E529" s="160"/>
      <c r="F529" s="160"/>
    </row>
    <row r="530" spans="2:6" ht="15.75" customHeight="1" x14ac:dyDescent="0.45">
      <c r="B530" s="160"/>
      <c r="C530" s="160"/>
      <c r="D530" s="160"/>
      <c r="E530" s="160"/>
      <c r="F530" s="160"/>
    </row>
    <row r="531" spans="2:6" ht="15.75" customHeight="1" x14ac:dyDescent="0.45">
      <c r="B531" s="160"/>
      <c r="C531" s="160"/>
      <c r="D531" s="160"/>
      <c r="E531" s="160"/>
      <c r="F531" s="160"/>
    </row>
    <row r="532" spans="2:6" ht="15.75" customHeight="1" x14ac:dyDescent="0.45">
      <c r="B532" s="160"/>
      <c r="C532" s="160"/>
      <c r="D532" s="160"/>
      <c r="E532" s="160"/>
      <c r="F532" s="160"/>
    </row>
    <row r="533" spans="2:6" ht="15.75" customHeight="1" x14ac:dyDescent="0.45">
      <c r="B533" s="160"/>
      <c r="C533" s="160"/>
      <c r="D533" s="160"/>
      <c r="E533" s="160"/>
      <c r="F533" s="160"/>
    </row>
    <row r="534" spans="2:6" ht="15.75" customHeight="1" x14ac:dyDescent="0.45">
      <c r="B534" s="160"/>
      <c r="C534" s="160"/>
      <c r="D534" s="160"/>
      <c r="E534" s="160"/>
      <c r="F534" s="160"/>
    </row>
    <row r="535" spans="2:6" ht="15.75" customHeight="1" x14ac:dyDescent="0.45">
      <c r="B535" s="160"/>
      <c r="C535" s="160"/>
      <c r="D535" s="160"/>
      <c r="E535" s="160"/>
      <c r="F535" s="160"/>
    </row>
    <row r="536" spans="2:6" ht="15.75" customHeight="1" x14ac:dyDescent="0.45">
      <c r="B536" s="160"/>
      <c r="C536" s="160"/>
      <c r="D536" s="160"/>
      <c r="E536" s="160"/>
      <c r="F536" s="160"/>
    </row>
    <row r="537" spans="2:6" ht="15.75" customHeight="1" x14ac:dyDescent="0.45">
      <c r="B537" s="160"/>
      <c r="C537" s="160"/>
      <c r="D537" s="160"/>
      <c r="E537" s="160"/>
      <c r="F537" s="160"/>
    </row>
    <row r="538" spans="2:6" ht="15.75" customHeight="1" x14ac:dyDescent="0.45">
      <c r="B538" s="160"/>
      <c r="C538" s="160"/>
      <c r="D538" s="160"/>
      <c r="E538" s="160"/>
      <c r="F538" s="160"/>
    </row>
    <row r="539" spans="2:6" ht="15.75" customHeight="1" x14ac:dyDescent="0.45">
      <c r="B539" s="160"/>
      <c r="C539" s="160"/>
      <c r="D539" s="160"/>
      <c r="E539" s="160"/>
      <c r="F539" s="160"/>
    </row>
    <row r="540" spans="2:6" ht="15.75" customHeight="1" x14ac:dyDescent="0.45">
      <c r="B540" s="160"/>
      <c r="C540" s="160"/>
      <c r="D540" s="160"/>
      <c r="E540" s="160"/>
      <c r="F540" s="160"/>
    </row>
    <row r="541" spans="2:6" ht="15.75" customHeight="1" x14ac:dyDescent="0.45">
      <c r="B541" s="160"/>
      <c r="C541" s="160"/>
      <c r="D541" s="160"/>
      <c r="E541" s="160"/>
      <c r="F541" s="160"/>
    </row>
    <row r="542" spans="2:6" ht="15.75" customHeight="1" x14ac:dyDescent="0.45">
      <c r="B542" s="160"/>
      <c r="C542" s="160"/>
      <c r="D542" s="160"/>
      <c r="E542" s="160"/>
      <c r="F542" s="160"/>
    </row>
    <row r="543" spans="2:6" ht="15.75" customHeight="1" x14ac:dyDescent="0.45">
      <c r="B543" s="160"/>
      <c r="C543" s="160"/>
      <c r="D543" s="160"/>
      <c r="E543" s="160"/>
      <c r="F543" s="160"/>
    </row>
    <row r="544" spans="2:6" ht="15.75" customHeight="1" x14ac:dyDescent="0.45">
      <c r="B544" s="160"/>
      <c r="C544" s="160"/>
      <c r="D544" s="160"/>
      <c r="E544" s="160"/>
      <c r="F544" s="160"/>
    </row>
    <row r="545" spans="2:6" ht="15.75" customHeight="1" x14ac:dyDescent="0.45">
      <c r="B545" s="160"/>
      <c r="C545" s="160"/>
      <c r="D545" s="160"/>
      <c r="E545" s="160"/>
      <c r="F545" s="160"/>
    </row>
    <row r="546" spans="2:6" ht="15.75" customHeight="1" x14ac:dyDescent="0.45">
      <c r="B546" s="160"/>
      <c r="C546" s="160"/>
      <c r="D546" s="160"/>
      <c r="E546" s="160"/>
      <c r="F546" s="160"/>
    </row>
    <row r="547" spans="2:6" ht="15.75" customHeight="1" x14ac:dyDescent="0.45">
      <c r="B547" s="160"/>
      <c r="C547" s="160"/>
      <c r="D547" s="160"/>
      <c r="E547" s="160"/>
      <c r="F547" s="160"/>
    </row>
    <row r="548" spans="2:6" ht="15.75" customHeight="1" x14ac:dyDescent="0.45">
      <c r="B548" s="160"/>
      <c r="C548" s="160"/>
      <c r="D548" s="160"/>
      <c r="E548" s="160"/>
      <c r="F548" s="160"/>
    </row>
    <row r="549" spans="2:6" ht="15.75" customHeight="1" x14ac:dyDescent="0.45">
      <c r="B549" s="160"/>
      <c r="C549" s="160"/>
      <c r="D549" s="160"/>
      <c r="E549" s="160"/>
      <c r="F549" s="160"/>
    </row>
    <row r="550" spans="2:6" ht="15.75" customHeight="1" x14ac:dyDescent="0.45">
      <c r="B550" s="160"/>
      <c r="C550" s="160"/>
      <c r="D550" s="160"/>
      <c r="E550" s="160"/>
      <c r="F550" s="160"/>
    </row>
    <row r="551" spans="2:6" ht="15.75" customHeight="1" x14ac:dyDescent="0.45">
      <c r="B551" s="160"/>
      <c r="C551" s="160"/>
      <c r="D551" s="160"/>
      <c r="E551" s="160"/>
      <c r="F551" s="160"/>
    </row>
    <row r="552" spans="2:6" ht="15.75" customHeight="1" x14ac:dyDescent="0.45">
      <c r="B552" s="160"/>
      <c r="C552" s="160"/>
      <c r="D552" s="160"/>
      <c r="E552" s="160"/>
      <c r="F552" s="160"/>
    </row>
    <row r="553" spans="2:6" ht="15.75" customHeight="1" x14ac:dyDescent="0.45">
      <c r="B553" s="160"/>
      <c r="C553" s="160"/>
      <c r="D553" s="160"/>
      <c r="E553" s="160"/>
      <c r="F553" s="160"/>
    </row>
    <row r="554" spans="2:6" ht="15.75" customHeight="1" x14ac:dyDescent="0.45">
      <c r="B554" s="160"/>
      <c r="C554" s="160"/>
      <c r="D554" s="160"/>
      <c r="E554" s="160"/>
      <c r="F554" s="160"/>
    </row>
    <row r="555" spans="2:6" ht="15.75" customHeight="1" x14ac:dyDescent="0.45">
      <c r="B555" s="160"/>
      <c r="C555" s="160"/>
      <c r="D555" s="160"/>
      <c r="E555" s="160"/>
      <c r="F555" s="160"/>
    </row>
    <row r="556" spans="2:6" ht="15.75" customHeight="1" x14ac:dyDescent="0.45">
      <c r="B556" s="160"/>
      <c r="C556" s="160"/>
      <c r="D556" s="160"/>
      <c r="E556" s="160"/>
      <c r="F556" s="160"/>
    </row>
    <row r="557" spans="2:6" ht="15.75" customHeight="1" x14ac:dyDescent="0.45">
      <c r="B557" s="160"/>
      <c r="C557" s="160"/>
      <c r="D557" s="160"/>
      <c r="E557" s="160"/>
      <c r="F557" s="160"/>
    </row>
    <row r="558" spans="2:6" ht="15.75" customHeight="1" x14ac:dyDescent="0.45">
      <c r="B558" s="160"/>
      <c r="C558" s="160"/>
      <c r="D558" s="160"/>
      <c r="E558" s="160"/>
      <c r="F558" s="160"/>
    </row>
    <row r="559" spans="2:6" ht="15.75" customHeight="1" x14ac:dyDescent="0.45">
      <c r="B559" s="160"/>
      <c r="C559" s="160"/>
      <c r="D559" s="160"/>
      <c r="E559" s="160"/>
      <c r="F559" s="160"/>
    </row>
    <row r="560" spans="2:6" ht="15.75" customHeight="1" x14ac:dyDescent="0.45">
      <c r="B560" s="160"/>
      <c r="C560" s="160"/>
      <c r="D560" s="160"/>
      <c r="E560" s="160"/>
      <c r="F560" s="160"/>
    </row>
    <row r="561" spans="2:6" ht="15.75" customHeight="1" x14ac:dyDescent="0.45">
      <c r="B561" s="160"/>
      <c r="C561" s="160"/>
      <c r="D561" s="160"/>
      <c r="E561" s="160"/>
      <c r="F561" s="160"/>
    </row>
    <row r="562" spans="2:6" ht="15.75" customHeight="1" x14ac:dyDescent="0.45">
      <c r="B562" s="160"/>
      <c r="C562" s="160"/>
      <c r="D562" s="160"/>
      <c r="E562" s="160"/>
      <c r="F562" s="160"/>
    </row>
    <row r="563" spans="2:6" ht="15.75" customHeight="1" x14ac:dyDescent="0.45">
      <c r="B563" s="160"/>
      <c r="C563" s="160"/>
      <c r="D563" s="160"/>
      <c r="E563" s="160"/>
      <c r="F563" s="160"/>
    </row>
    <row r="564" spans="2:6" ht="15.75" customHeight="1" x14ac:dyDescent="0.45">
      <c r="B564" s="160"/>
      <c r="C564" s="160"/>
      <c r="D564" s="160"/>
      <c r="E564" s="160"/>
      <c r="F564" s="160"/>
    </row>
    <row r="565" spans="2:6" ht="15.75" customHeight="1" x14ac:dyDescent="0.45">
      <c r="B565" s="160"/>
      <c r="C565" s="160"/>
      <c r="D565" s="160"/>
      <c r="E565" s="160"/>
      <c r="F565" s="160"/>
    </row>
    <row r="566" spans="2:6" ht="15.75" customHeight="1" x14ac:dyDescent="0.45">
      <c r="B566" s="160"/>
      <c r="C566" s="160"/>
      <c r="D566" s="160"/>
      <c r="E566" s="160"/>
      <c r="F566" s="160"/>
    </row>
    <row r="567" spans="2:6" ht="15.75" customHeight="1" x14ac:dyDescent="0.45">
      <c r="B567" s="160"/>
      <c r="C567" s="160"/>
      <c r="D567" s="160"/>
      <c r="E567" s="160"/>
      <c r="F567" s="160"/>
    </row>
    <row r="568" spans="2:6" ht="15.75" customHeight="1" x14ac:dyDescent="0.45">
      <c r="B568" s="160"/>
      <c r="C568" s="160"/>
      <c r="D568" s="160"/>
      <c r="E568" s="160"/>
      <c r="F568" s="160"/>
    </row>
    <row r="569" spans="2:6" ht="15.75" customHeight="1" x14ac:dyDescent="0.45">
      <c r="B569" s="160"/>
      <c r="C569" s="160"/>
      <c r="D569" s="160"/>
      <c r="E569" s="160"/>
      <c r="F569" s="160"/>
    </row>
    <row r="570" spans="2:6" ht="15.75" customHeight="1" x14ac:dyDescent="0.45">
      <c r="B570" s="160"/>
      <c r="C570" s="160"/>
      <c r="D570" s="160"/>
      <c r="E570" s="160"/>
      <c r="F570" s="160"/>
    </row>
    <row r="571" spans="2:6" ht="15.75" customHeight="1" x14ac:dyDescent="0.45">
      <c r="B571" s="160"/>
      <c r="C571" s="160"/>
      <c r="D571" s="160"/>
      <c r="E571" s="160"/>
      <c r="F571" s="160"/>
    </row>
    <row r="572" spans="2:6" ht="15.75" customHeight="1" x14ac:dyDescent="0.45">
      <c r="B572" s="160"/>
      <c r="C572" s="160"/>
      <c r="D572" s="160"/>
      <c r="E572" s="160"/>
      <c r="F572" s="160"/>
    </row>
    <row r="573" spans="2:6" ht="15.75" customHeight="1" x14ac:dyDescent="0.45">
      <c r="B573" s="160"/>
      <c r="C573" s="160"/>
      <c r="D573" s="160"/>
      <c r="E573" s="160"/>
      <c r="F573" s="160"/>
    </row>
    <row r="574" spans="2:6" ht="15.75" customHeight="1" x14ac:dyDescent="0.45">
      <c r="B574" s="160"/>
      <c r="C574" s="160"/>
      <c r="D574" s="160"/>
      <c r="E574" s="160"/>
      <c r="F574" s="160"/>
    </row>
    <row r="575" spans="2:6" ht="15.75" customHeight="1" x14ac:dyDescent="0.45">
      <c r="B575" s="160"/>
      <c r="C575" s="160"/>
      <c r="D575" s="160"/>
      <c r="E575" s="160"/>
      <c r="F575" s="160"/>
    </row>
    <row r="576" spans="2:6" ht="15.75" customHeight="1" x14ac:dyDescent="0.45">
      <c r="B576" s="160"/>
      <c r="C576" s="160"/>
      <c r="D576" s="160"/>
      <c r="E576" s="160"/>
      <c r="F576" s="160"/>
    </row>
    <row r="577" spans="2:6" ht="15.75" customHeight="1" x14ac:dyDescent="0.45">
      <c r="B577" s="160"/>
      <c r="C577" s="160"/>
      <c r="D577" s="160"/>
      <c r="E577" s="160"/>
      <c r="F577" s="160"/>
    </row>
    <row r="578" spans="2:6" ht="15.75" customHeight="1" x14ac:dyDescent="0.45">
      <c r="B578" s="160"/>
      <c r="C578" s="160"/>
      <c r="D578" s="160"/>
      <c r="E578" s="160"/>
      <c r="F578" s="160"/>
    </row>
    <row r="579" spans="2:6" ht="15.75" customHeight="1" x14ac:dyDescent="0.45">
      <c r="B579" s="160"/>
      <c r="C579" s="160"/>
      <c r="D579" s="160"/>
      <c r="E579" s="160"/>
      <c r="F579" s="160"/>
    </row>
    <row r="580" spans="2:6" ht="15.75" customHeight="1" x14ac:dyDescent="0.45">
      <c r="B580" s="160"/>
      <c r="C580" s="160"/>
      <c r="D580" s="160"/>
      <c r="E580" s="160"/>
      <c r="F580" s="160"/>
    </row>
    <row r="581" spans="2:6" ht="15.75" customHeight="1" x14ac:dyDescent="0.45">
      <c r="B581" s="160"/>
      <c r="C581" s="160"/>
      <c r="D581" s="160"/>
      <c r="E581" s="160"/>
      <c r="F581" s="160"/>
    </row>
    <row r="582" spans="2:6" ht="15.75" customHeight="1" x14ac:dyDescent="0.45">
      <c r="B582" s="160"/>
      <c r="C582" s="160"/>
      <c r="D582" s="160"/>
      <c r="E582" s="160"/>
      <c r="F582" s="160"/>
    </row>
    <row r="583" spans="2:6" ht="15.75" customHeight="1" x14ac:dyDescent="0.45">
      <c r="B583" s="160"/>
      <c r="C583" s="160"/>
      <c r="D583" s="160"/>
      <c r="E583" s="160"/>
      <c r="F583" s="160"/>
    </row>
    <row r="584" spans="2:6" ht="15.75" customHeight="1" x14ac:dyDescent="0.45">
      <c r="B584" s="160"/>
      <c r="C584" s="160"/>
      <c r="D584" s="160"/>
      <c r="E584" s="160"/>
      <c r="F584" s="160"/>
    </row>
    <row r="585" spans="2:6" ht="15.75" customHeight="1" x14ac:dyDescent="0.45">
      <c r="B585" s="160"/>
      <c r="C585" s="160"/>
      <c r="D585" s="160"/>
      <c r="E585" s="160"/>
      <c r="F585" s="160"/>
    </row>
    <row r="586" spans="2:6" ht="15.75" customHeight="1" x14ac:dyDescent="0.45">
      <c r="B586" s="160"/>
      <c r="C586" s="160"/>
      <c r="D586" s="160"/>
      <c r="E586" s="160"/>
      <c r="F586" s="160"/>
    </row>
    <row r="587" spans="2:6" ht="15.75" customHeight="1" x14ac:dyDescent="0.45">
      <c r="B587" s="160"/>
      <c r="C587" s="160"/>
      <c r="D587" s="160"/>
      <c r="E587" s="160"/>
      <c r="F587" s="160"/>
    </row>
    <row r="588" spans="2:6" ht="15.75" customHeight="1" x14ac:dyDescent="0.45">
      <c r="B588" s="160"/>
      <c r="C588" s="160"/>
      <c r="D588" s="160"/>
      <c r="E588" s="160"/>
      <c r="F588" s="160"/>
    </row>
    <row r="589" spans="2:6" ht="15.75" customHeight="1" x14ac:dyDescent="0.45">
      <c r="B589" s="160"/>
      <c r="C589" s="160"/>
      <c r="D589" s="160"/>
      <c r="E589" s="160"/>
      <c r="F589" s="160"/>
    </row>
    <row r="590" spans="2:6" ht="15.75" customHeight="1" x14ac:dyDescent="0.45">
      <c r="B590" s="160"/>
      <c r="C590" s="160"/>
      <c r="D590" s="160"/>
      <c r="E590" s="160"/>
      <c r="F590" s="160"/>
    </row>
    <row r="591" spans="2:6" ht="15.75" customHeight="1" x14ac:dyDescent="0.45">
      <c r="B591" s="160"/>
      <c r="C591" s="160"/>
      <c r="D591" s="160"/>
      <c r="E591" s="160"/>
      <c r="F591" s="160"/>
    </row>
    <row r="592" spans="2:6" ht="15.75" customHeight="1" x14ac:dyDescent="0.45">
      <c r="B592" s="160"/>
      <c r="C592" s="160"/>
      <c r="D592" s="160"/>
      <c r="E592" s="160"/>
      <c r="F592" s="160"/>
    </row>
    <row r="593" spans="2:6" ht="15.75" customHeight="1" x14ac:dyDescent="0.45">
      <c r="B593" s="160"/>
      <c r="C593" s="160"/>
      <c r="D593" s="160"/>
      <c r="E593" s="160"/>
      <c r="F593" s="160"/>
    </row>
    <row r="594" spans="2:6" ht="15.75" customHeight="1" x14ac:dyDescent="0.45">
      <c r="B594" s="160"/>
      <c r="C594" s="160"/>
      <c r="D594" s="160"/>
      <c r="E594" s="160"/>
      <c r="F594" s="160"/>
    </row>
    <row r="595" spans="2:6" ht="15.75" customHeight="1" x14ac:dyDescent="0.45">
      <c r="B595" s="160"/>
      <c r="C595" s="160"/>
      <c r="D595" s="160"/>
      <c r="E595" s="160"/>
      <c r="F595" s="160"/>
    </row>
    <row r="596" spans="2:6" ht="15.75" customHeight="1" x14ac:dyDescent="0.45">
      <c r="B596" s="160"/>
      <c r="C596" s="160"/>
      <c r="D596" s="160"/>
      <c r="E596" s="160"/>
      <c r="F596" s="160"/>
    </row>
    <row r="597" spans="2:6" ht="15.75" customHeight="1" x14ac:dyDescent="0.45">
      <c r="B597" s="160"/>
      <c r="C597" s="160"/>
      <c r="D597" s="160"/>
      <c r="E597" s="160"/>
      <c r="F597" s="160"/>
    </row>
    <row r="598" spans="2:6" ht="15.75" customHeight="1" x14ac:dyDescent="0.45">
      <c r="B598" s="160"/>
      <c r="C598" s="160"/>
      <c r="D598" s="160"/>
      <c r="E598" s="160"/>
      <c r="F598" s="160"/>
    </row>
    <row r="599" spans="2:6" ht="15.75" customHeight="1" x14ac:dyDescent="0.45">
      <c r="B599" s="160"/>
      <c r="C599" s="160"/>
      <c r="D599" s="160"/>
      <c r="E599" s="160"/>
      <c r="F599" s="160"/>
    </row>
    <row r="600" spans="2:6" ht="15.75" customHeight="1" x14ac:dyDescent="0.45">
      <c r="B600" s="160"/>
      <c r="C600" s="160"/>
      <c r="D600" s="160"/>
      <c r="E600" s="160"/>
      <c r="F600" s="160"/>
    </row>
    <row r="601" spans="2:6" ht="15.75" customHeight="1" x14ac:dyDescent="0.45">
      <c r="B601" s="160"/>
      <c r="C601" s="160"/>
      <c r="D601" s="160"/>
      <c r="E601" s="160"/>
      <c r="F601" s="160"/>
    </row>
    <row r="602" spans="2:6" ht="15.75" customHeight="1" x14ac:dyDescent="0.45">
      <c r="B602" s="160"/>
      <c r="C602" s="160"/>
      <c r="D602" s="160"/>
      <c r="E602" s="160"/>
      <c r="F602" s="160"/>
    </row>
    <row r="603" spans="2:6" ht="15.75" customHeight="1" x14ac:dyDescent="0.45">
      <c r="B603" s="160"/>
      <c r="C603" s="160"/>
      <c r="D603" s="160"/>
      <c r="E603" s="160"/>
      <c r="F603" s="160"/>
    </row>
    <row r="604" spans="2:6" ht="15.75" customHeight="1" x14ac:dyDescent="0.45">
      <c r="B604" s="160"/>
      <c r="C604" s="160"/>
      <c r="D604" s="160"/>
      <c r="E604" s="160"/>
      <c r="F604" s="160"/>
    </row>
    <row r="605" spans="2:6" ht="15.75" customHeight="1" x14ac:dyDescent="0.45">
      <c r="B605" s="160"/>
      <c r="C605" s="160"/>
      <c r="D605" s="160"/>
      <c r="E605" s="160"/>
      <c r="F605" s="160"/>
    </row>
    <row r="606" spans="2:6" ht="15.75" customHeight="1" x14ac:dyDescent="0.45">
      <c r="B606" s="160"/>
      <c r="C606" s="160"/>
      <c r="D606" s="160"/>
      <c r="E606" s="160"/>
      <c r="F606" s="160"/>
    </row>
    <row r="607" spans="2:6" ht="15.75" customHeight="1" x14ac:dyDescent="0.45">
      <c r="B607" s="160"/>
      <c r="C607" s="160"/>
      <c r="D607" s="160"/>
      <c r="E607" s="160"/>
      <c r="F607" s="160"/>
    </row>
    <row r="608" spans="2:6" ht="15.75" customHeight="1" x14ac:dyDescent="0.45">
      <c r="B608" s="160"/>
      <c r="C608" s="160"/>
      <c r="D608" s="160"/>
      <c r="E608" s="160"/>
      <c r="F608" s="160"/>
    </row>
    <row r="609" spans="2:6" ht="15.75" customHeight="1" x14ac:dyDescent="0.45">
      <c r="B609" s="160"/>
      <c r="C609" s="160"/>
      <c r="D609" s="160"/>
      <c r="E609" s="160"/>
      <c r="F609" s="160"/>
    </row>
    <row r="610" spans="2:6" ht="15.75" customHeight="1" x14ac:dyDescent="0.45">
      <c r="B610" s="160"/>
      <c r="C610" s="160"/>
      <c r="D610" s="160"/>
      <c r="E610" s="160"/>
      <c r="F610" s="160"/>
    </row>
    <row r="611" spans="2:6" ht="15.75" customHeight="1" x14ac:dyDescent="0.45">
      <c r="B611" s="160"/>
      <c r="C611" s="160"/>
      <c r="D611" s="160"/>
      <c r="E611" s="160"/>
      <c r="F611" s="160"/>
    </row>
    <row r="612" spans="2:6" ht="15.75" customHeight="1" x14ac:dyDescent="0.45">
      <c r="B612" s="160"/>
      <c r="C612" s="160"/>
      <c r="D612" s="160"/>
      <c r="E612" s="160"/>
      <c r="F612" s="160"/>
    </row>
    <row r="613" spans="2:6" ht="15.75" customHeight="1" x14ac:dyDescent="0.45">
      <c r="B613" s="160"/>
      <c r="C613" s="160"/>
      <c r="D613" s="160"/>
      <c r="E613" s="160"/>
      <c r="F613" s="160"/>
    </row>
    <row r="614" spans="2:6" ht="15.75" customHeight="1" x14ac:dyDescent="0.45">
      <c r="B614" s="160"/>
      <c r="C614" s="160"/>
      <c r="D614" s="160"/>
      <c r="E614" s="160"/>
      <c r="F614" s="160"/>
    </row>
    <row r="615" spans="2:6" ht="15.75" customHeight="1" x14ac:dyDescent="0.45">
      <c r="B615" s="160"/>
      <c r="C615" s="160"/>
      <c r="D615" s="160"/>
      <c r="E615" s="160"/>
      <c r="F615" s="160"/>
    </row>
    <row r="616" spans="2:6" ht="15.75" customHeight="1" x14ac:dyDescent="0.45">
      <c r="B616" s="160"/>
      <c r="C616" s="160"/>
      <c r="D616" s="160"/>
      <c r="E616" s="160"/>
      <c r="F616" s="160"/>
    </row>
    <row r="617" spans="2:6" ht="15.75" customHeight="1" x14ac:dyDescent="0.45">
      <c r="B617" s="160"/>
      <c r="C617" s="160"/>
      <c r="D617" s="160"/>
      <c r="E617" s="160"/>
      <c r="F617" s="160"/>
    </row>
    <row r="618" spans="2:6" ht="15.75" customHeight="1" x14ac:dyDescent="0.45">
      <c r="B618" s="160"/>
      <c r="C618" s="160"/>
      <c r="D618" s="160"/>
      <c r="E618" s="160"/>
      <c r="F618" s="160"/>
    </row>
    <row r="619" spans="2:6" ht="15.75" customHeight="1" x14ac:dyDescent="0.45">
      <c r="B619" s="160"/>
      <c r="C619" s="160"/>
      <c r="D619" s="160"/>
      <c r="E619" s="160"/>
      <c r="F619" s="160"/>
    </row>
    <row r="620" spans="2:6" ht="15.75" customHeight="1" x14ac:dyDescent="0.45">
      <c r="B620" s="160"/>
      <c r="C620" s="160"/>
      <c r="D620" s="160"/>
      <c r="E620" s="160"/>
      <c r="F620" s="160"/>
    </row>
    <row r="621" spans="2:6" ht="15.75" customHeight="1" x14ac:dyDescent="0.45">
      <c r="B621" s="160"/>
      <c r="C621" s="160"/>
      <c r="D621" s="160"/>
      <c r="E621" s="160"/>
      <c r="F621" s="160"/>
    </row>
    <row r="622" spans="2:6" ht="15.75" customHeight="1" x14ac:dyDescent="0.45">
      <c r="B622" s="160"/>
      <c r="C622" s="160"/>
      <c r="D622" s="160"/>
      <c r="E622" s="160"/>
      <c r="F622" s="160"/>
    </row>
    <row r="623" spans="2:6" ht="15.75" customHeight="1" x14ac:dyDescent="0.45">
      <c r="B623" s="160"/>
      <c r="C623" s="160"/>
      <c r="D623" s="160"/>
      <c r="E623" s="160"/>
      <c r="F623" s="160"/>
    </row>
    <row r="624" spans="2:6" ht="15.75" customHeight="1" x14ac:dyDescent="0.45">
      <c r="B624" s="160"/>
      <c r="C624" s="160"/>
      <c r="D624" s="160"/>
      <c r="E624" s="160"/>
      <c r="F624" s="160"/>
    </row>
    <row r="625" spans="2:6" ht="15.75" customHeight="1" x14ac:dyDescent="0.45">
      <c r="B625" s="160"/>
      <c r="C625" s="160"/>
      <c r="D625" s="160"/>
      <c r="E625" s="160"/>
      <c r="F625" s="160"/>
    </row>
    <row r="626" spans="2:6" ht="15.75" customHeight="1" x14ac:dyDescent="0.45">
      <c r="B626" s="160"/>
      <c r="C626" s="160"/>
      <c r="D626" s="160"/>
      <c r="E626" s="160"/>
      <c r="F626" s="160"/>
    </row>
    <row r="627" spans="2:6" ht="15.75" customHeight="1" x14ac:dyDescent="0.45">
      <c r="B627" s="160"/>
      <c r="C627" s="160"/>
      <c r="D627" s="160"/>
      <c r="E627" s="160"/>
      <c r="F627" s="160"/>
    </row>
    <row r="628" spans="2:6" ht="15.75" customHeight="1" x14ac:dyDescent="0.45">
      <c r="B628" s="160"/>
      <c r="C628" s="160"/>
      <c r="D628" s="160"/>
      <c r="E628" s="160"/>
      <c r="F628" s="160"/>
    </row>
    <row r="629" spans="2:6" ht="15.75" customHeight="1" x14ac:dyDescent="0.45">
      <c r="B629" s="160"/>
      <c r="C629" s="160"/>
      <c r="D629" s="160"/>
      <c r="E629" s="160"/>
      <c r="F629" s="160"/>
    </row>
    <row r="630" spans="2:6" ht="15.75" customHeight="1" x14ac:dyDescent="0.45">
      <c r="B630" s="160"/>
      <c r="C630" s="160"/>
      <c r="D630" s="160"/>
      <c r="E630" s="160"/>
      <c r="F630" s="160"/>
    </row>
    <row r="631" spans="2:6" ht="15.75" customHeight="1" x14ac:dyDescent="0.45">
      <c r="B631" s="160"/>
      <c r="C631" s="160"/>
      <c r="D631" s="160"/>
      <c r="E631" s="160"/>
      <c r="F631" s="160"/>
    </row>
    <row r="632" spans="2:6" ht="15.75" customHeight="1" x14ac:dyDescent="0.45">
      <c r="B632" s="160"/>
      <c r="C632" s="160"/>
      <c r="D632" s="160"/>
      <c r="E632" s="160"/>
      <c r="F632" s="160"/>
    </row>
    <row r="633" spans="2:6" ht="15.75" customHeight="1" x14ac:dyDescent="0.45">
      <c r="B633" s="160"/>
      <c r="C633" s="160"/>
      <c r="D633" s="160"/>
      <c r="E633" s="160"/>
      <c r="F633" s="160"/>
    </row>
    <row r="634" spans="2:6" ht="15.75" customHeight="1" x14ac:dyDescent="0.45">
      <c r="B634" s="160"/>
      <c r="C634" s="160"/>
      <c r="D634" s="160"/>
      <c r="E634" s="160"/>
      <c r="F634" s="160"/>
    </row>
    <row r="635" spans="2:6" ht="15.75" customHeight="1" x14ac:dyDescent="0.45">
      <c r="B635" s="160"/>
      <c r="C635" s="160"/>
      <c r="D635" s="160"/>
      <c r="E635" s="160"/>
      <c r="F635" s="160"/>
    </row>
    <row r="636" spans="2:6" ht="15.75" customHeight="1" x14ac:dyDescent="0.45">
      <c r="B636" s="160"/>
      <c r="C636" s="160"/>
      <c r="D636" s="160"/>
      <c r="E636" s="160"/>
      <c r="F636" s="160"/>
    </row>
    <row r="637" spans="2:6" ht="15.75" customHeight="1" x14ac:dyDescent="0.45">
      <c r="B637" s="160"/>
      <c r="C637" s="160"/>
      <c r="D637" s="160"/>
      <c r="E637" s="160"/>
      <c r="F637" s="160"/>
    </row>
    <row r="638" spans="2:6" ht="15.75" customHeight="1" x14ac:dyDescent="0.45">
      <c r="B638" s="160"/>
      <c r="C638" s="160"/>
      <c r="D638" s="160"/>
      <c r="E638" s="160"/>
      <c r="F638" s="160"/>
    </row>
    <row r="639" spans="2:6" ht="15.75" customHeight="1" x14ac:dyDescent="0.45">
      <c r="B639" s="160"/>
      <c r="C639" s="160"/>
      <c r="D639" s="160"/>
      <c r="E639" s="160"/>
      <c r="F639" s="160"/>
    </row>
    <row r="640" spans="2:6" ht="15.75" customHeight="1" x14ac:dyDescent="0.45">
      <c r="B640" s="160"/>
      <c r="C640" s="160"/>
      <c r="D640" s="160"/>
      <c r="E640" s="160"/>
      <c r="F640" s="160"/>
    </row>
    <row r="641" spans="2:6" ht="15.75" customHeight="1" x14ac:dyDescent="0.45">
      <c r="B641" s="160"/>
      <c r="C641" s="160"/>
      <c r="D641" s="160"/>
      <c r="E641" s="160"/>
      <c r="F641" s="160"/>
    </row>
    <row r="642" spans="2:6" ht="15.75" customHeight="1" x14ac:dyDescent="0.45">
      <c r="B642" s="160"/>
      <c r="C642" s="160"/>
      <c r="D642" s="160"/>
      <c r="E642" s="160"/>
      <c r="F642" s="160"/>
    </row>
    <row r="643" spans="2:6" ht="15.75" customHeight="1" x14ac:dyDescent="0.45">
      <c r="B643" s="160"/>
      <c r="C643" s="160"/>
      <c r="D643" s="160"/>
      <c r="E643" s="160"/>
      <c r="F643" s="160"/>
    </row>
    <row r="644" spans="2:6" ht="15.75" customHeight="1" x14ac:dyDescent="0.45">
      <c r="B644" s="160"/>
      <c r="C644" s="160"/>
      <c r="D644" s="160"/>
      <c r="E644" s="160"/>
      <c r="F644" s="160"/>
    </row>
    <row r="645" spans="2:6" ht="15.75" customHeight="1" x14ac:dyDescent="0.45">
      <c r="B645" s="160"/>
      <c r="C645" s="160"/>
      <c r="D645" s="160"/>
      <c r="E645" s="160"/>
      <c r="F645" s="160"/>
    </row>
    <row r="646" spans="2:6" ht="15.75" customHeight="1" x14ac:dyDescent="0.45">
      <c r="B646" s="160"/>
      <c r="C646" s="160"/>
      <c r="D646" s="160"/>
      <c r="E646" s="160"/>
      <c r="F646" s="160"/>
    </row>
    <row r="647" spans="2:6" ht="15.75" customHeight="1" x14ac:dyDescent="0.45">
      <c r="B647" s="160"/>
      <c r="C647" s="160"/>
      <c r="D647" s="160"/>
      <c r="E647" s="160"/>
      <c r="F647" s="160"/>
    </row>
    <row r="648" spans="2:6" ht="15.75" customHeight="1" x14ac:dyDescent="0.45">
      <c r="B648" s="160"/>
      <c r="C648" s="160"/>
      <c r="D648" s="160"/>
      <c r="E648" s="160"/>
      <c r="F648" s="160"/>
    </row>
    <row r="649" spans="2:6" ht="15.75" customHeight="1" x14ac:dyDescent="0.45">
      <c r="B649" s="160"/>
      <c r="C649" s="160"/>
      <c r="D649" s="160"/>
      <c r="E649" s="160"/>
      <c r="F649" s="160"/>
    </row>
    <row r="650" spans="2:6" ht="15.75" customHeight="1" x14ac:dyDescent="0.45">
      <c r="B650" s="160"/>
      <c r="C650" s="160"/>
      <c r="D650" s="160"/>
      <c r="E650" s="160"/>
      <c r="F650" s="160"/>
    </row>
    <row r="651" spans="2:6" ht="15.75" customHeight="1" x14ac:dyDescent="0.45">
      <c r="B651" s="160"/>
      <c r="C651" s="160"/>
      <c r="D651" s="160"/>
      <c r="E651" s="160"/>
      <c r="F651" s="160"/>
    </row>
    <row r="652" spans="2:6" ht="15.75" customHeight="1" x14ac:dyDescent="0.45">
      <c r="B652" s="160"/>
      <c r="C652" s="160"/>
      <c r="D652" s="160"/>
      <c r="E652" s="160"/>
      <c r="F652" s="160"/>
    </row>
    <row r="653" spans="2:6" ht="15.75" customHeight="1" x14ac:dyDescent="0.45">
      <c r="B653" s="160"/>
      <c r="C653" s="160"/>
      <c r="D653" s="160"/>
      <c r="E653" s="160"/>
      <c r="F653" s="160"/>
    </row>
    <row r="654" spans="2:6" ht="15.75" customHeight="1" x14ac:dyDescent="0.45">
      <c r="B654" s="160"/>
      <c r="C654" s="160"/>
      <c r="D654" s="160"/>
      <c r="E654" s="160"/>
      <c r="F654" s="160"/>
    </row>
    <row r="655" spans="2:6" ht="15.75" customHeight="1" x14ac:dyDescent="0.45">
      <c r="B655" s="160"/>
      <c r="C655" s="160"/>
      <c r="D655" s="160"/>
      <c r="E655" s="160"/>
      <c r="F655" s="160"/>
    </row>
    <row r="656" spans="2:6" ht="15.75" customHeight="1" x14ac:dyDescent="0.45">
      <c r="B656" s="160"/>
      <c r="C656" s="160"/>
      <c r="D656" s="160"/>
      <c r="E656" s="160"/>
      <c r="F656" s="160"/>
    </row>
    <row r="657" spans="2:6" ht="15.75" customHeight="1" x14ac:dyDescent="0.45">
      <c r="B657" s="160"/>
      <c r="C657" s="160"/>
      <c r="D657" s="160"/>
      <c r="E657" s="160"/>
      <c r="F657" s="160"/>
    </row>
    <row r="658" spans="2:6" ht="15.75" customHeight="1" x14ac:dyDescent="0.45">
      <c r="B658" s="160"/>
      <c r="C658" s="160"/>
      <c r="D658" s="160"/>
      <c r="E658" s="160"/>
      <c r="F658" s="160"/>
    </row>
    <row r="659" spans="2:6" ht="15.75" customHeight="1" x14ac:dyDescent="0.45">
      <c r="B659" s="160"/>
      <c r="C659" s="160"/>
      <c r="D659" s="160"/>
      <c r="E659" s="160"/>
      <c r="F659" s="160"/>
    </row>
    <row r="660" spans="2:6" ht="15.75" customHeight="1" x14ac:dyDescent="0.45">
      <c r="B660" s="160"/>
      <c r="C660" s="160"/>
      <c r="D660" s="160"/>
      <c r="E660" s="160"/>
      <c r="F660" s="160"/>
    </row>
    <row r="661" spans="2:6" ht="15.75" customHeight="1" x14ac:dyDescent="0.45">
      <c r="B661" s="160"/>
      <c r="C661" s="160"/>
      <c r="D661" s="160"/>
      <c r="E661" s="160"/>
      <c r="F661" s="160"/>
    </row>
    <row r="662" spans="2:6" ht="15.75" customHeight="1" x14ac:dyDescent="0.45">
      <c r="B662" s="160"/>
      <c r="C662" s="160"/>
      <c r="D662" s="160"/>
      <c r="E662" s="160"/>
      <c r="F662" s="160"/>
    </row>
    <row r="663" spans="2:6" ht="15.75" customHeight="1" x14ac:dyDescent="0.45">
      <c r="B663" s="160"/>
      <c r="C663" s="160"/>
      <c r="D663" s="160"/>
      <c r="E663" s="160"/>
      <c r="F663" s="160"/>
    </row>
    <row r="664" spans="2:6" ht="15.75" customHeight="1" x14ac:dyDescent="0.45">
      <c r="B664" s="160"/>
      <c r="C664" s="160"/>
      <c r="D664" s="160"/>
      <c r="E664" s="160"/>
      <c r="F664" s="160"/>
    </row>
    <row r="665" spans="2:6" ht="15.75" customHeight="1" x14ac:dyDescent="0.45">
      <c r="B665" s="160"/>
      <c r="C665" s="160"/>
      <c r="D665" s="160"/>
      <c r="E665" s="160"/>
      <c r="F665" s="160"/>
    </row>
    <row r="666" spans="2:6" ht="15.75" customHeight="1" x14ac:dyDescent="0.45">
      <c r="B666" s="160"/>
      <c r="C666" s="160"/>
      <c r="D666" s="160"/>
      <c r="E666" s="160"/>
      <c r="F666" s="160"/>
    </row>
    <row r="667" spans="2:6" ht="15.75" customHeight="1" x14ac:dyDescent="0.45">
      <c r="B667" s="160"/>
      <c r="C667" s="160"/>
      <c r="D667" s="160"/>
      <c r="E667" s="160"/>
      <c r="F667" s="160"/>
    </row>
    <row r="668" spans="2:6" ht="15.75" customHeight="1" x14ac:dyDescent="0.45">
      <c r="B668" s="160"/>
      <c r="C668" s="160"/>
      <c r="D668" s="160"/>
      <c r="E668" s="160"/>
      <c r="F668" s="160"/>
    </row>
    <row r="669" spans="2:6" ht="15.75" customHeight="1" x14ac:dyDescent="0.45">
      <c r="B669" s="160"/>
      <c r="C669" s="160"/>
      <c r="D669" s="160"/>
      <c r="E669" s="160"/>
      <c r="F669" s="160"/>
    </row>
    <row r="670" spans="2:6" ht="15.75" customHeight="1" x14ac:dyDescent="0.45">
      <c r="B670" s="160"/>
      <c r="C670" s="160"/>
      <c r="D670" s="160"/>
      <c r="E670" s="160"/>
      <c r="F670" s="160"/>
    </row>
    <row r="671" spans="2:6" ht="15.75" customHeight="1" x14ac:dyDescent="0.45">
      <c r="B671" s="160"/>
      <c r="C671" s="160"/>
      <c r="D671" s="160"/>
      <c r="E671" s="160"/>
      <c r="F671" s="160"/>
    </row>
    <row r="672" spans="2:6" ht="15.75" customHeight="1" x14ac:dyDescent="0.45">
      <c r="B672" s="160"/>
      <c r="C672" s="160"/>
      <c r="D672" s="160"/>
      <c r="E672" s="160"/>
      <c r="F672" s="160"/>
    </row>
    <row r="673" spans="2:6" ht="15.75" customHeight="1" x14ac:dyDescent="0.45">
      <c r="B673" s="160"/>
      <c r="C673" s="160"/>
      <c r="D673" s="160"/>
      <c r="E673" s="160"/>
      <c r="F673" s="160"/>
    </row>
    <row r="674" spans="2:6" ht="15.75" customHeight="1" x14ac:dyDescent="0.45">
      <c r="B674" s="160"/>
      <c r="C674" s="160"/>
      <c r="D674" s="160"/>
      <c r="E674" s="160"/>
      <c r="F674" s="160"/>
    </row>
    <row r="675" spans="2:6" ht="15.75" customHeight="1" x14ac:dyDescent="0.45">
      <c r="B675" s="160"/>
      <c r="C675" s="160"/>
      <c r="D675" s="160"/>
      <c r="E675" s="160"/>
      <c r="F675" s="160"/>
    </row>
    <row r="676" spans="2:6" ht="15.75" customHeight="1" x14ac:dyDescent="0.45">
      <c r="B676" s="160"/>
      <c r="C676" s="160"/>
      <c r="D676" s="160"/>
      <c r="E676" s="160"/>
      <c r="F676" s="160"/>
    </row>
    <row r="677" spans="2:6" ht="15.75" customHeight="1" x14ac:dyDescent="0.45">
      <c r="B677" s="160"/>
      <c r="C677" s="160"/>
      <c r="D677" s="160"/>
      <c r="E677" s="160"/>
      <c r="F677" s="160"/>
    </row>
    <row r="678" spans="2:6" ht="15.75" customHeight="1" x14ac:dyDescent="0.45">
      <c r="B678" s="160"/>
      <c r="C678" s="160"/>
      <c r="D678" s="160"/>
      <c r="E678" s="160"/>
      <c r="F678" s="160"/>
    </row>
    <row r="679" spans="2:6" ht="15.75" customHeight="1" x14ac:dyDescent="0.45">
      <c r="B679" s="160"/>
      <c r="C679" s="160"/>
      <c r="D679" s="160"/>
      <c r="E679" s="160"/>
      <c r="F679" s="160"/>
    </row>
    <row r="680" spans="2:6" ht="15.75" customHeight="1" x14ac:dyDescent="0.45">
      <c r="B680" s="160"/>
      <c r="C680" s="160"/>
      <c r="D680" s="160"/>
      <c r="E680" s="160"/>
      <c r="F680" s="160"/>
    </row>
    <row r="681" spans="2:6" ht="15.75" customHeight="1" x14ac:dyDescent="0.45">
      <c r="B681" s="160"/>
      <c r="C681" s="160"/>
      <c r="D681" s="160"/>
      <c r="E681" s="160"/>
      <c r="F681" s="160"/>
    </row>
    <row r="682" spans="2:6" ht="15.75" customHeight="1" x14ac:dyDescent="0.45">
      <c r="B682" s="160"/>
      <c r="C682" s="160"/>
      <c r="D682" s="160"/>
      <c r="E682" s="160"/>
      <c r="F682" s="160"/>
    </row>
    <row r="683" spans="2:6" ht="15.75" customHeight="1" x14ac:dyDescent="0.45">
      <c r="B683" s="160"/>
      <c r="C683" s="160"/>
      <c r="D683" s="160"/>
      <c r="E683" s="160"/>
      <c r="F683" s="160"/>
    </row>
    <row r="684" spans="2:6" ht="15.75" customHeight="1" x14ac:dyDescent="0.45">
      <c r="B684" s="160"/>
      <c r="C684" s="160"/>
      <c r="D684" s="160"/>
      <c r="E684" s="160"/>
      <c r="F684" s="160"/>
    </row>
    <row r="685" spans="2:6" ht="15.75" customHeight="1" x14ac:dyDescent="0.45">
      <c r="B685" s="160"/>
      <c r="C685" s="160"/>
      <c r="D685" s="160"/>
      <c r="E685" s="160"/>
      <c r="F685" s="160"/>
    </row>
    <row r="686" spans="2:6" ht="15.75" customHeight="1" x14ac:dyDescent="0.45">
      <c r="B686" s="160"/>
      <c r="C686" s="160"/>
      <c r="D686" s="160"/>
      <c r="E686" s="160"/>
      <c r="F686" s="160"/>
    </row>
    <row r="687" spans="2:6" ht="15.75" customHeight="1" x14ac:dyDescent="0.45">
      <c r="B687" s="160"/>
      <c r="C687" s="160"/>
      <c r="D687" s="160"/>
      <c r="E687" s="160"/>
      <c r="F687" s="160"/>
    </row>
    <row r="688" spans="2:6" ht="15.75" customHeight="1" x14ac:dyDescent="0.45">
      <c r="B688" s="160"/>
      <c r="C688" s="160"/>
      <c r="D688" s="160"/>
      <c r="E688" s="160"/>
      <c r="F688" s="160"/>
    </row>
    <row r="689" spans="2:6" ht="15.75" customHeight="1" x14ac:dyDescent="0.45">
      <c r="B689" s="160"/>
      <c r="C689" s="160"/>
      <c r="D689" s="160"/>
      <c r="E689" s="160"/>
      <c r="F689" s="160"/>
    </row>
    <row r="690" spans="2:6" ht="15.75" customHeight="1" x14ac:dyDescent="0.45">
      <c r="B690" s="160"/>
      <c r="C690" s="160"/>
      <c r="D690" s="160"/>
      <c r="E690" s="160"/>
      <c r="F690" s="160"/>
    </row>
    <row r="691" spans="2:6" ht="15.75" customHeight="1" x14ac:dyDescent="0.45">
      <c r="B691" s="160"/>
      <c r="C691" s="160"/>
      <c r="D691" s="160"/>
      <c r="E691" s="160"/>
      <c r="F691" s="160"/>
    </row>
    <row r="692" spans="2:6" ht="15.75" customHeight="1" x14ac:dyDescent="0.45">
      <c r="B692" s="160"/>
      <c r="C692" s="160"/>
      <c r="D692" s="160"/>
      <c r="E692" s="160"/>
      <c r="F692" s="160"/>
    </row>
    <row r="693" spans="2:6" ht="15.75" customHeight="1" x14ac:dyDescent="0.45">
      <c r="B693" s="160"/>
      <c r="C693" s="160"/>
      <c r="D693" s="160"/>
      <c r="E693" s="160"/>
      <c r="F693" s="160"/>
    </row>
    <row r="694" spans="2:6" ht="15.75" customHeight="1" x14ac:dyDescent="0.45">
      <c r="B694" s="160"/>
      <c r="C694" s="160"/>
      <c r="D694" s="160"/>
      <c r="E694" s="160"/>
      <c r="F694" s="160"/>
    </row>
    <row r="695" spans="2:6" ht="15.75" customHeight="1" x14ac:dyDescent="0.45">
      <c r="B695" s="160"/>
      <c r="C695" s="160"/>
      <c r="D695" s="160"/>
      <c r="E695" s="160"/>
      <c r="F695" s="160"/>
    </row>
    <row r="696" spans="2:6" ht="15.75" customHeight="1" x14ac:dyDescent="0.45">
      <c r="B696" s="160"/>
      <c r="C696" s="160"/>
      <c r="D696" s="160"/>
      <c r="E696" s="160"/>
      <c r="F696" s="160"/>
    </row>
    <row r="697" spans="2:6" ht="15.75" customHeight="1" x14ac:dyDescent="0.45">
      <c r="B697" s="160"/>
      <c r="C697" s="160"/>
      <c r="D697" s="160"/>
      <c r="E697" s="160"/>
      <c r="F697" s="160"/>
    </row>
    <row r="698" spans="2:6" ht="15.75" customHeight="1" x14ac:dyDescent="0.45">
      <c r="B698" s="160"/>
      <c r="C698" s="160"/>
      <c r="D698" s="160"/>
      <c r="E698" s="160"/>
      <c r="F698" s="160"/>
    </row>
    <row r="699" spans="2:6" ht="15.75" customHeight="1" x14ac:dyDescent="0.45">
      <c r="B699" s="160"/>
      <c r="C699" s="160"/>
      <c r="D699" s="160"/>
      <c r="E699" s="160"/>
      <c r="F699" s="160"/>
    </row>
    <row r="700" spans="2:6" ht="15.75" customHeight="1" x14ac:dyDescent="0.45">
      <c r="B700" s="160"/>
      <c r="C700" s="160"/>
      <c r="D700" s="160"/>
      <c r="E700" s="160"/>
      <c r="F700" s="160"/>
    </row>
    <row r="701" spans="2:6" ht="15.75" customHeight="1" x14ac:dyDescent="0.45">
      <c r="B701" s="160"/>
      <c r="C701" s="160"/>
      <c r="D701" s="160"/>
      <c r="E701" s="160"/>
      <c r="F701" s="160"/>
    </row>
    <row r="702" spans="2:6" ht="15.75" customHeight="1" x14ac:dyDescent="0.45">
      <c r="B702" s="160"/>
      <c r="C702" s="160"/>
      <c r="D702" s="160"/>
      <c r="E702" s="160"/>
      <c r="F702" s="160"/>
    </row>
    <row r="703" spans="2:6" ht="15.75" customHeight="1" x14ac:dyDescent="0.45">
      <c r="B703" s="160"/>
      <c r="C703" s="160"/>
      <c r="D703" s="160"/>
      <c r="E703" s="160"/>
      <c r="F703" s="160"/>
    </row>
    <row r="704" spans="2:6" ht="15.75" customHeight="1" x14ac:dyDescent="0.45">
      <c r="B704" s="160"/>
      <c r="C704" s="160"/>
      <c r="D704" s="160"/>
      <c r="E704" s="160"/>
      <c r="F704" s="160"/>
    </row>
    <row r="705" spans="2:6" ht="15.75" customHeight="1" x14ac:dyDescent="0.45">
      <c r="B705" s="160"/>
      <c r="C705" s="160"/>
      <c r="D705" s="160"/>
      <c r="E705" s="160"/>
      <c r="F705" s="160"/>
    </row>
    <row r="706" spans="2:6" ht="15.75" customHeight="1" x14ac:dyDescent="0.45">
      <c r="B706" s="160"/>
      <c r="C706" s="160"/>
      <c r="D706" s="160"/>
      <c r="E706" s="160"/>
      <c r="F706" s="160"/>
    </row>
    <row r="707" spans="2:6" ht="15.75" customHeight="1" x14ac:dyDescent="0.45">
      <c r="B707" s="160"/>
      <c r="C707" s="160"/>
      <c r="D707" s="160"/>
      <c r="E707" s="160"/>
      <c r="F707" s="160"/>
    </row>
    <row r="708" spans="2:6" ht="15.75" customHeight="1" x14ac:dyDescent="0.45">
      <c r="B708" s="160"/>
      <c r="C708" s="160"/>
      <c r="D708" s="160"/>
      <c r="E708" s="160"/>
      <c r="F708" s="160"/>
    </row>
    <row r="709" spans="2:6" ht="15.75" customHeight="1" x14ac:dyDescent="0.45">
      <c r="B709" s="160"/>
      <c r="C709" s="160"/>
      <c r="D709" s="160"/>
      <c r="E709" s="160"/>
      <c r="F709" s="160"/>
    </row>
    <row r="710" spans="2:6" ht="15.75" customHeight="1" x14ac:dyDescent="0.45">
      <c r="B710" s="160"/>
      <c r="C710" s="160"/>
      <c r="D710" s="160"/>
      <c r="E710" s="160"/>
      <c r="F710" s="160"/>
    </row>
    <row r="711" spans="2:6" ht="15.75" customHeight="1" x14ac:dyDescent="0.45">
      <c r="B711" s="160"/>
      <c r="C711" s="160"/>
      <c r="D711" s="160"/>
      <c r="E711" s="160"/>
      <c r="F711" s="160"/>
    </row>
    <row r="712" spans="2:6" ht="15.75" customHeight="1" x14ac:dyDescent="0.45">
      <c r="B712" s="160"/>
      <c r="C712" s="160"/>
      <c r="D712" s="160"/>
      <c r="E712" s="160"/>
      <c r="F712" s="160"/>
    </row>
    <row r="713" spans="2:6" ht="15.75" customHeight="1" x14ac:dyDescent="0.45">
      <c r="B713" s="160"/>
      <c r="C713" s="160"/>
      <c r="D713" s="160"/>
      <c r="E713" s="160"/>
      <c r="F713" s="160"/>
    </row>
    <row r="714" spans="2:6" ht="15.75" customHeight="1" x14ac:dyDescent="0.45">
      <c r="B714" s="160"/>
      <c r="C714" s="160"/>
      <c r="D714" s="160"/>
      <c r="E714" s="160"/>
      <c r="F714" s="160"/>
    </row>
    <row r="715" spans="2:6" ht="15.75" customHeight="1" x14ac:dyDescent="0.45">
      <c r="B715" s="160"/>
      <c r="C715" s="160"/>
      <c r="D715" s="160"/>
      <c r="E715" s="160"/>
      <c r="F715" s="160"/>
    </row>
    <row r="716" spans="2:6" ht="15.75" customHeight="1" x14ac:dyDescent="0.45">
      <c r="B716" s="160"/>
      <c r="C716" s="160"/>
      <c r="D716" s="160"/>
      <c r="E716" s="160"/>
      <c r="F716" s="160"/>
    </row>
    <row r="717" spans="2:6" ht="15.75" customHeight="1" x14ac:dyDescent="0.45">
      <c r="B717" s="160"/>
      <c r="C717" s="160"/>
      <c r="D717" s="160"/>
      <c r="E717" s="160"/>
      <c r="F717" s="160"/>
    </row>
    <row r="718" spans="2:6" ht="15.75" customHeight="1" x14ac:dyDescent="0.45">
      <c r="B718" s="160"/>
      <c r="C718" s="160"/>
      <c r="D718" s="160"/>
      <c r="E718" s="160"/>
      <c r="F718" s="160"/>
    </row>
    <row r="719" spans="2:6" ht="15.75" customHeight="1" x14ac:dyDescent="0.45">
      <c r="B719" s="160"/>
      <c r="C719" s="160"/>
      <c r="D719" s="160"/>
      <c r="E719" s="160"/>
      <c r="F719" s="160"/>
    </row>
    <row r="720" spans="2:6" ht="15.75" customHeight="1" x14ac:dyDescent="0.45">
      <c r="B720" s="160"/>
      <c r="C720" s="160"/>
      <c r="D720" s="160"/>
      <c r="E720" s="160"/>
      <c r="F720" s="160"/>
    </row>
    <row r="721" spans="2:6" ht="15.75" customHeight="1" x14ac:dyDescent="0.45">
      <c r="B721" s="160"/>
      <c r="C721" s="160"/>
      <c r="D721" s="160"/>
      <c r="E721" s="160"/>
      <c r="F721" s="160"/>
    </row>
    <row r="722" spans="2:6" ht="15.75" customHeight="1" x14ac:dyDescent="0.45">
      <c r="B722" s="160"/>
      <c r="C722" s="160"/>
      <c r="D722" s="160"/>
      <c r="E722" s="160"/>
      <c r="F722" s="160"/>
    </row>
    <row r="723" spans="2:6" ht="15.75" customHeight="1" x14ac:dyDescent="0.45">
      <c r="B723" s="160"/>
      <c r="C723" s="160"/>
      <c r="D723" s="160"/>
      <c r="E723" s="160"/>
      <c r="F723" s="160"/>
    </row>
    <row r="724" spans="2:6" ht="15.75" customHeight="1" x14ac:dyDescent="0.45">
      <c r="B724" s="160"/>
      <c r="C724" s="160"/>
      <c r="D724" s="160"/>
      <c r="E724" s="160"/>
      <c r="F724" s="160"/>
    </row>
    <row r="725" spans="2:6" ht="15.75" customHeight="1" x14ac:dyDescent="0.45">
      <c r="B725" s="160"/>
      <c r="C725" s="160"/>
      <c r="D725" s="160"/>
      <c r="E725" s="160"/>
      <c r="F725" s="160"/>
    </row>
    <row r="726" spans="2:6" ht="15.75" customHeight="1" x14ac:dyDescent="0.45">
      <c r="B726" s="160"/>
      <c r="C726" s="160"/>
      <c r="D726" s="160"/>
      <c r="E726" s="160"/>
      <c r="F726" s="160"/>
    </row>
    <row r="727" spans="2:6" ht="15.75" customHeight="1" x14ac:dyDescent="0.45">
      <c r="B727" s="160"/>
      <c r="C727" s="160"/>
      <c r="D727" s="160"/>
      <c r="E727" s="160"/>
      <c r="F727" s="160"/>
    </row>
    <row r="728" spans="2:6" ht="15.75" customHeight="1" x14ac:dyDescent="0.45">
      <c r="B728" s="160"/>
      <c r="C728" s="160"/>
      <c r="D728" s="160"/>
      <c r="E728" s="160"/>
      <c r="F728" s="160"/>
    </row>
    <row r="729" spans="2:6" ht="15.75" customHeight="1" x14ac:dyDescent="0.45">
      <c r="B729" s="160"/>
      <c r="C729" s="160"/>
      <c r="D729" s="160"/>
      <c r="E729" s="160"/>
      <c r="F729" s="160"/>
    </row>
    <row r="730" spans="2:6" ht="15.75" customHeight="1" x14ac:dyDescent="0.45">
      <c r="B730" s="160"/>
      <c r="C730" s="160"/>
      <c r="D730" s="160"/>
      <c r="E730" s="160"/>
      <c r="F730" s="160"/>
    </row>
    <row r="731" spans="2:6" ht="15.75" customHeight="1" x14ac:dyDescent="0.45">
      <c r="B731" s="160"/>
      <c r="C731" s="160"/>
      <c r="D731" s="160"/>
      <c r="E731" s="160"/>
      <c r="F731" s="160"/>
    </row>
    <row r="732" spans="2:6" ht="15.75" customHeight="1" x14ac:dyDescent="0.45">
      <c r="B732" s="160"/>
      <c r="C732" s="160"/>
      <c r="D732" s="160"/>
      <c r="E732" s="160"/>
      <c r="F732" s="160"/>
    </row>
    <row r="733" spans="2:6" ht="15.75" customHeight="1" x14ac:dyDescent="0.45">
      <c r="B733" s="160"/>
      <c r="C733" s="160"/>
      <c r="D733" s="160"/>
      <c r="E733" s="160"/>
      <c r="F733" s="160"/>
    </row>
    <row r="734" spans="2:6" ht="15.75" customHeight="1" x14ac:dyDescent="0.45">
      <c r="B734" s="160"/>
      <c r="C734" s="160"/>
      <c r="D734" s="160"/>
      <c r="E734" s="160"/>
      <c r="F734" s="160"/>
    </row>
    <row r="735" spans="2:6" ht="15.75" customHeight="1" x14ac:dyDescent="0.45">
      <c r="B735" s="160"/>
      <c r="C735" s="160"/>
      <c r="D735" s="160"/>
      <c r="E735" s="160"/>
      <c r="F735" s="160"/>
    </row>
    <row r="736" spans="2:6" ht="15.75" customHeight="1" x14ac:dyDescent="0.45">
      <c r="B736" s="160"/>
      <c r="C736" s="160"/>
      <c r="D736" s="160"/>
      <c r="E736" s="160"/>
      <c r="F736" s="160"/>
    </row>
    <row r="737" spans="2:6" ht="15.75" customHeight="1" x14ac:dyDescent="0.45">
      <c r="B737" s="160"/>
      <c r="C737" s="160"/>
      <c r="D737" s="160"/>
      <c r="E737" s="160"/>
      <c r="F737" s="160"/>
    </row>
    <row r="738" spans="2:6" ht="15.75" customHeight="1" x14ac:dyDescent="0.45">
      <c r="B738" s="160"/>
      <c r="C738" s="160"/>
      <c r="D738" s="160"/>
      <c r="E738" s="160"/>
      <c r="F738" s="160"/>
    </row>
    <row r="739" spans="2:6" ht="15.75" customHeight="1" x14ac:dyDescent="0.45">
      <c r="B739" s="160"/>
      <c r="C739" s="160"/>
      <c r="D739" s="160"/>
      <c r="E739" s="160"/>
      <c r="F739" s="160"/>
    </row>
    <row r="740" spans="2:6" ht="15.75" customHeight="1" x14ac:dyDescent="0.45">
      <c r="B740" s="160"/>
      <c r="C740" s="160"/>
      <c r="D740" s="160"/>
      <c r="E740" s="160"/>
      <c r="F740" s="160"/>
    </row>
    <row r="741" spans="2:6" ht="15.75" customHeight="1" x14ac:dyDescent="0.45">
      <c r="B741" s="160"/>
      <c r="C741" s="160"/>
      <c r="D741" s="160"/>
      <c r="E741" s="160"/>
      <c r="F741" s="160"/>
    </row>
    <row r="742" spans="2:6" ht="15.75" customHeight="1" x14ac:dyDescent="0.45">
      <c r="B742" s="160"/>
      <c r="C742" s="160"/>
      <c r="D742" s="160"/>
      <c r="E742" s="160"/>
      <c r="F742" s="160"/>
    </row>
    <row r="743" spans="2:6" ht="15.75" customHeight="1" x14ac:dyDescent="0.45">
      <c r="B743" s="160"/>
      <c r="C743" s="160"/>
      <c r="D743" s="160"/>
      <c r="E743" s="160"/>
      <c r="F743" s="160"/>
    </row>
    <row r="744" spans="2:6" ht="15.75" customHeight="1" x14ac:dyDescent="0.45">
      <c r="B744" s="160"/>
      <c r="C744" s="160"/>
      <c r="D744" s="160"/>
      <c r="E744" s="160"/>
      <c r="F744" s="160"/>
    </row>
    <row r="745" spans="2:6" ht="15.75" customHeight="1" x14ac:dyDescent="0.45">
      <c r="B745" s="160"/>
      <c r="C745" s="160"/>
      <c r="D745" s="160"/>
      <c r="E745" s="160"/>
      <c r="F745" s="160"/>
    </row>
    <row r="746" spans="2:6" ht="15.75" customHeight="1" x14ac:dyDescent="0.45">
      <c r="B746" s="160"/>
      <c r="C746" s="160"/>
      <c r="D746" s="160"/>
      <c r="E746" s="160"/>
      <c r="F746" s="160"/>
    </row>
    <row r="747" spans="2:6" ht="15.75" customHeight="1" x14ac:dyDescent="0.45">
      <c r="B747" s="160"/>
      <c r="C747" s="160"/>
      <c r="D747" s="160"/>
      <c r="E747" s="160"/>
      <c r="F747" s="160"/>
    </row>
    <row r="748" spans="2:6" ht="15.75" customHeight="1" x14ac:dyDescent="0.45">
      <c r="B748" s="160"/>
      <c r="C748" s="160"/>
      <c r="D748" s="160"/>
      <c r="E748" s="160"/>
      <c r="F748" s="160"/>
    </row>
    <row r="749" spans="2:6" ht="15.75" customHeight="1" x14ac:dyDescent="0.45">
      <c r="B749" s="160"/>
      <c r="C749" s="160"/>
      <c r="D749" s="160"/>
      <c r="E749" s="160"/>
      <c r="F749" s="160"/>
    </row>
    <row r="750" spans="2:6" ht="15.75" customHeight="1" x14ac:dyDescent="0.45">
      <c r="B750" s="160"/>
      <c r="C750" s="160"/>
      <c r="D750" s="160"/>
      <c r="E750" s="160"/>
      <c r="F750" s="160"/>
    </row>
    <row r="751" spans="2:6" ht="15.75" customHeight="1" x14ac:dyDescent="0.45">
      <c r="B751" s="160"/>
      <c r="C751" s="160"/>
      <c r="D751" s="160"/>
      <c r="E751" s="160"/>
      <c r="F751" s="160"/>
    </row>
    <row r="752" spans="2:6" ht="15.75" customHeight="1" x14ac:dyDescent="0.45">
      <c r="B752" s="160"/>
      <c r="C752" s="160"/>
      <c r="D752" s="160"/>
      <c r="E752" s="160"/>
      <c r="F752" s="160"/>
    </row>
    <row r="753" spans="2:6" ht="15.75" customHeight="1" x14ac:dyDescent="0.45">
      <c r="B753" s="160"/>
      <c r="C753" s="160"/>
      <c r="D753" s="160"/>
      <c r="E753" s="160"/>
      <c r="F753" s="160"/>
    </row>
    <row r="754" spans="2:6" ht="15.75" customHeight="1" x14ac:dyDescent="0.45">
      <c r="B754" s="160"/>
      <c r="C754" s="160"/>
      <c r="D754" s="160"/>
      <c r="E754" s="160"/>
      <c r="F754" s="160"/>
    </row>
    <row r="755" spans="2:6" ht="15.75" customHeight="1" x14ac:dyDescent="0.45">
      <c r="B755" s="160"/>
      <c r="C755" s="160"/>
      <c r="D755" s="160"/>
      <c r="E755" s="160"/>
      <c r="F755" s="160"/>
    </row>
    <row r="756" spans="2:6" ht="15.75" customHeight="1" x14ac:dyDescent="0.45">
      <c r="B756" s="160"/>
      <c r="C756" s="160"/>
      <c r="D756" s="160"/>
      <c r="E756" s="160"/>
      <c r="F756" s="160"/>
    </row>
    <row r="757" spans="2:6" ht="15.75" customHeight="1" x14ac:dyDescent="0.45">
      <c r="B757" s="160"/>
      <c r="C757" s="160"/>
      <c r="D757" s="160"/>
      <c r="E757" s="160"/>
      <c r="F757" s="160"/>
    </row>
    <row r="758" spans="2:6" ht="15.75" customHeight="1" x14ac:dyDescent="0.45">
      <c r="B758" s="160"/>
      <c r="C758" s="160"/>
      <c r="D758" s="160"/>
      <c r="E758" s="160"/>
      <c r="F758" s="160"/>
    </row>
    <row r="759" spans="2:6" ht="15.75" customHeight="1" x14ac:dyDescent="0.45">
      <c r="B759" s="160"/>
      <c r="C759" s="160"/>
      <c r="D759" s="160"/>
      <c r="E759" s="160"/>
      <c r="F759" s="160"/>
    </row>
    <row r="760" spans="2:6" ht="15.75" customHeight="1" x14ac:dyDescent="0.45">
      <c r="B760" s="160"/>
      <c r="C760" s="160"/>
      <c r="D760" s="160"/>
      <c r="E760" s="160"/>
      <c r="F760" s="160"/>
    </row>
    <row r="761" spans="2:6" ht="15.75" customHeight="1" x14ac:dyDescent="0.45">
      <c r="B761" s="160"/>
      <c r="C761" s="160"/>
      <c r="D761" s="160"/>
      <c r="E761" s="160"/>
      <c r="F761" s="160"/>
    </row>
    <row r="762" spans="2:6" ht="15.75" customHeight="1" x14ac:dyDescent="0.45">
      <c r="B762" s="160"/>
      <c r="C762" s="160"/>
      <c r="D762" s="160"/>
      <c r="E762" s="160"/>
      <c r="F762" s="160"/>
    </row>
    <row r="763" spans="2:6" ht="15.75" customHeight="1" x14ac:dyDescent="0.45">
      <c r="B763" s="160"/>
      <c r="C763" s="160"/>
      <c r="D763" s="160"/>
      <c r="E763" s="160"/>
      <c r="F763" s="160"/>
    </row>
    <row r="764" spans="2:6" ht="15.75" customHeight="1" x14ac:dyDescent="0.45">
      <c r="B764" s="160"/>
      <c r="C764" s="160"/>
      <c r="D764" s="160"/>
      <c r="E764" s="160"/>
      <c r="F764" s="160"/>
    </row>
    <row r="765" spans="2:6" ht="15.75" customHeight="1" x14ac:dyDescent="0.45">
      <c r="B765" s="160"/>
      <c r="C765" s="160"/>
      <c r="D765" s="160"/>
      <c r="E765" s="160"/>
      <c r="F765" s="160"/>
    </row>
    <row r="766" spans="2:6" ht="15.75" customHeight="1" x14ac:dyDescent="0.45">
      <c r="B766" s="160"/>
      <c r="C766" s="160"/>
      <c r="D766" s="160"/>
      <c r="E766" s="160"/>
      <c r="F766" s="160"/>
    </row>
    <row r="767" spans="2:6" ht="15.75" customHeight="1" x14ac:dyDescent="0.45">
      <c r="B767" s="160"/>
      <c r="C767" s="160"/>
      <c r="D767" s="160"/>
      <c r="E767" s="160"/>
      <c r="F767" s="160"/>
    </row>
    <row r="768" spans="2:6" ht="15.75" customHeight="1" x14ac:dyDescent="0.45">
      <c r="B768" s="160"/>
      <c r="C768" s="160"/>
      <c r="D768" s="160"/>
      <c r="E768" s="160"/>
      <c r="F768" s="160"/>
    </row>
    <row r="769" spans="2:6" ht="15.75" customHeight="1" x14ac:dyDescent="0.45">
      <c r="B769" s="160"/>
      <c r="C769" s="160"/>
      <c r="D769" s="160"/>
      <c r="E769" s="160"/>
      <c r="F769" s="160"/>
    </row>
    <row r="770" spans="2:6" ht="15.75" customHeight="1" x14ac:dyDescent="0.45">
      <c r="B770" s="160"/>
      <c r="C770" s="160"/>
      <c r="D770" s="160"/>
      <c r="E770" s="160"/>
      <c r="F770" s="160"/>
    </row>
    <row r="771" spans="2:6" ht="15.75" customHeight="1" x14ac:dyDescent="0.45">
      <c r="B771" s="160"/>
      <c r="C771" s="160"/>
      <c r="D771" s="160"/>
      <c r="E771" s="160"/>
      <c r="F771" s="160"/>
    </row>
    <row r="772" spans="2:6" ht="15.75" customHeight="1" x14ac:dyDescent="0.45">
      <c r="B772" s="160"/>
      <c r="C772" s="160"/>
      <c r="D772" s="160"/>
      <c r="E772" s="160"/>
      <c r="F772" s="160"/>
    </row>
    <row r="773" spans="2:6" ht="15.75" customHeight="1" x14ac:dyDescent="0.45">
      <c r="B773" s="160"/>
      <c r="C773" s="160"/>
      <c r="D773" s="160"/>
      <c r="E773" s="160"/>
      <c r="F773" s="160"/>
    </row>
    <row r="774" spans="2:6" ht="15.75" customHeight="1" x14ac:dyDescent="0.45">
      <c r="B774" s="160"/>
      <c r="C774" s="160"/>
      <c r="D774" s="160"/>
      <c r="E774" s="160"/>
      <c r="F774" s="160"/>
    </row>
    <row r="775" spans="2:6" ht="15.75" customHeight="1" x14ac:dyDescent="0.45">
      <c r="B775" s="160"/>
      <c r="C775" s="160"/>
      <c r="D775" s="160"/>
      <c r="E775" s="160"/>
      <c r="F775" s="160"/>
    </row>
    <row r="776" spans="2:6" ht="15.75" customHeight="1" x14ac:dyDescent="0.45">
      <c r="B776" s="160"/>
      <c r="C776" s="160"/>
      <c r="D776" s="160"/>
      <c r="E776" s="160"/>
      <c r="F776" s="160"/>
    </row>
    <row r="777" spans="2:6" ht="15.75" customHeight="1" x14ac:dyDescent="0.45">
      <c r="B777" s="160"/>
      <c r="C777" s="160"/>
      <c r="D777" s="160"/>
      <c r="E777" s="160"/>
      <c r="F777" s="160"/>
    </row>
    <row r="778" spans="2:6" ht="15.75" customHeight="1" x14ac:dyDescent="0.45">
      <c r="B778" s="160"/>
      <c r="C778" s="160"/>
      <c r="D778" s="160"/>
      <c r="E778" s="160"/>
      <c r="F778" s="160"/>
    </row>
    <row r="779" spans="2:6" ht="15.75" customHeight="1" x14ac:dyDescent="0.45">
      <c r="B779" s="160"/>
      <c r="C779" s="160"/>
      <c r="D779" s="160"/>
      <c r="E779" s="160"/>
      <c r="F779" s="160"/>
    </row>
    <row r="780" spans="2:6" ht="15.75" customHeight="1" x14ac:dyDescent="0.45">
      <c r="B780" s="160"/>
      <c r="C780" s="160"/>
      <c r="D780" s="160"/>
      <c r="E780" s="160"/>
      <c r="F780" s="160"/>
    </row>
    <row r="781" spans="2:6" ht="15.75" customHeight="1" x14ac:dyDescent="0.45">
      <c r="B781" s="160"/>
      <c r="C781" s="160"/>
      <c r="D781" s="160"/>
      <c r="E781" s="160"/>
      <c r="F781" s="160"/>
    </row>
    <row r="782" spans="2:6" ht="15.75" customHeight="1" x14ac:dyDescent="0.45">
      <c r="B782" s="160"/>
      <c r="C782" s="160"/>
      <c r="D782" s="160"/>
      <c r="E782" s="160"/>
      <c r="F782" s="160"/>
    </row>
    <row r="783" spans="2:6" ht="15.75" customHeight="1" x14ac:dyDescent="0.45">
      <c r="B783" s="160"/>
      <c r="C783" s="160"/>
      <c r="D783" s="160"/>
      <c r="E783" s="160"/>
      <c r="F783" s="160"/>
    </row>
    <row r="784" spans="2:6" ht="15.75" customHeight="1" x14ac:dyDescent="0.45">
      <c r="B784" s="160"/>
      <c r="C784" s="160"/>
      <c r="D784" s="160"/>
      <c r="E784" s="160"/>
      <c r="F784" s="160"/>
    </row>
    <row r="785" spans="2:6" ht="15.75" customHeight="1" x14ac:dyDescent="0.45">
      <c r="B785" s="160"/>
      <c r="C785" s="160"/>
      <c r="D785" s="160"/>
      <c r="E785" s="160"/>
      <c r="F785" s="160"/>
    </row>
    <row r="786" spans="2:6" ht="15.75" customHeight="1" x14ac:dyDescent="0.45">
      <c r="B786" s="160"/>
      <c r="C786" s="160"/>
      <c r="D786" s="160"/>
      <c r="E786" s="160"/>
      <c r="F786" s="160"/>
    </row>
    <row r="787" spans="2:6" ht="15.75" customHeight="1" x14ac:dyDescent="0.45">
      <c r="B787" s="160"/>
      <c r="C787" s="160"/>
      <c r="D787" s="160"/>
      <c r="E787" s="160"/>
      <c r="F787" s="160"/>
    </row>
    <row r="788" spans="2:6" ht="15.75" customHeight="1" x14ac:dyDescent="0.45">
      <c r="B788" s="160"/>
      <c r="C788" s="160"/>
      <c r="D788" s="160"/>
      <c r="E788" s="160"/>
      <c r="F788" s="160"/>
    </row>
    <row r="789" spans="2:6" ht="15.75" customHeight="1" x14ac:dyDescent="0.45">
      <c r="B789" s="160"/>
      <c r="C789" s="160"/>
      <c r="D789" s="160"/>
      <c r="E789" s="160"/>
      <c r="F789" s="160"/>
    </row>
    <row r="790" spans="2:6" ht="15.75" customHeight="1" x14ac:dyDescent="0.45">
      <c r="B790" s="160"/>
      <c r="C790" s="160"/>
      <c r="D790" s="160"/>
      <c r="E790" s="160"/>
      <c r="F790" s="160"/>
    </row>
    <row r="791" spans="2:6" ht="15.75" customHeight="1" x14ac:dyDescent="0.45">
      <c r="B791" s="160"/>
      <c r="C791" s="160"/>
      <c r="D791" s="160"/>
      <c r="E791" s="160"/>
      <c r="F791" s="160"/>
    </row>
    <row r="792" spans="2:6" ht="15.75" customHeight="1" x14ac:dyDescent="0.45">
      <c r="B792" s="160"/>
      <c r="C792" s="160"/>
      <c r="D792" s="160"/>
      <c r="E792" s="160"/>
      <c r="F792" s="160"/>
    </row>
    <row r="793" spans="2:6" ht="15.75" customHeight="1" x14ac:dyDescent="0.45">
      <c r="B793" s="160"/>
      <c r="C793" s="160"/>
      <c r="D793" s="160"/>
      <c r="E793" s="160"/>
      <c r="F793" s="160"/>
    </row>
    <row r="794" spans="2:6" ht="15.75" customHeight="1" x14ac:dyDescent="0.45">
      <c r="B794" s="160"/>
      <c r="C794" s="160"/>
      <c r="D794" s="160"/>
      <c r="E794" s="160"/>
      <c r="F794" s="160"/>
    </row>
    <row r="795" spans="2:6" ht="15.75" customHeight="1" x14ac:dyDescent="0.45">
      <c r="B795" s="160"/>
      <c r="C795" s="160"/>
      <c r="D795" s="160"/>
      <c r="E795" s="160"/>
      <c r="F795" s="160"/>
    </row>
    <row r="796" spans="2:6" ht="15.75" customHeight="1" x14ac:dyDescent="0.45">
      <c r="B796" s="160"/>
      <c r="C796" s="160"/>
      <c r="D796" s="160"/>
      <c r="E796" s="160"/>
      <c r="F796" s="160"/>
    </row>
    <row r="797" spans="2:6" ht="15.75" customHeight="1" x14ac:dyDescent="0.45">
      <c r="B797" s="160"/>
      <c r="C797" s="160"/>
      <c r="D797" s="160"/>
      <c r="E797" s="160"/>
      <c r="F797" s="160"/>
    </row>
    <row r="798" spans="2:6" ht="15.75" customHeight="1" x14ac:dyDescent="0.45">
      <c r="B798" s="160"/>
      <c r="C798" s="160"/>
      <c r="D798" s="160"/>
      <c r="E798" s="160"/>
      <c r="F798" s="160"/>
    </row>
    <row r="799" spans="2:6" ht="15.75" customHeight="1" x14ac:dyDescent="0.45">
      <c r="B799" s="160"/>
      <c r="C799" s="160"/>
      <c r="D799" s="160"/>
      <c r="E799" s="160"/>
      <c r="F799" s="160"/>
    </row>
    <row r="800" spans="2:6" ht="15.75" customHeight="1" x14ac:dyDescent="0.45">
      <c r="B800" s="160"/>
      <c r="C800" s="160"/>
      <c r="D800" s="160"/>
      <c r="E800" s="160"/>
      <c r="F800" s="160"/>
    </row>
    <row r="801" spans="2:6" ht="15.75" customHeight="1" x14ac:dyDescent="0.45">
      <c r="B801" s="160"/>
      <c r="C801" s="160"/>
      <c r="D801" s="160"/>
      <c r="E801" s="160"/>
      <c r="F801" s="160"/>
    </row>
    <row r="802" spans="2:6" ht="15.75" customHeight="1" x14ac:dyDescent="0.45">
      <c r="B802" s="160"/>
      <c r="C802" s="160"/>
      <c r="D802" s="160"/>
      <c r="E802" s="160"/>
      <c r="F802" s="160"/>
    </row>
    <row r="803" spans="2:6" ht="15.75" customHeight="1" x14ac:dyDescent="0.45">
      <c r="B803" s="160"/>
      <c r="C803" s="160"/>
      <c r="D803" s="160"/>
      <c r="E803" s="160"/>
      <c r="F803" s="160"/>
    </row>
    <row r="804" spans="2:6" ht="15.75" customHeight="1" x14ac:dyDescent="0.45">
      <c r="B804" s="160"/>
      <c r="C804" s="160"/>
      <c r="D804" s="160"/>
      <c r="E804" s="160"/>
      <c r="F804" s="160"/>
    </row>
    <row r="805" spans="2:6" ht="15.75" customHeight="1" x14ac:dyDescent="0.45">
      <c r="B805" s="160"/>
      <c r="C805" s="160"/>
      <c r="D805" s="160"/>
      <c r="E805" s="160"/>
      <c r="F805" s="160"/>
    </row>
    <row r="806" spans="2:6" ht="15.75" customHeight="1" x14ac:dyDescent="0.45">
      <c r="B806" s="160"/>
      <c r="C806" s="160"/>
      <c r="D806" s="160"/>
      <c r="E806" s="160"/>
      <c r="F806" s="160"/>
    </row>
    <row r="807" spans="2:6" ht="15.75" customHeight="1" x14ac:dyDescent="0.45">
      <c r="B807" s="160"/>
      <c r="C807" s="160"/>
      <c r="D807" s="160"/>
      <c r="E807" s="160"/>
      <c r="F807" s="160"/>
    </row>
    <row r="808" spans="2:6" ht="15.75" customHeight="1" x14ac:dyDescent="0.45">
      <c r="B808" s="160"/>
      <c r="C808" s="160"/>
      <c r="D808" s="160"/>
      <c r="E808" s="160"/>
      <c r="F808" s="160"/>
    </row>
    <row r="809" spans="2:6" ht="15.75" customHeight="1" x14ac:dyDescent="0.45">
      <c r="B809" s="160"/>
      <c r="C809" s="160"/>
      <c r="D809" s="160"/>
      <c r="E809" s="160"/>
      <c r="F809" s="160"/>
    </row>
    <row r="810" spans="2:6" ht="15.75" customHeight="1" x14ac:dyDescent="0.45">
      <c r="B810" s="160"/>
      <c r="C810" s="160"/>
      <c r="D810" s="160"/>
      <c r="E810" s="160"/>
      <c r="F810" s="160"/>
    </row>
    <row r="811" spans="2:6" ht="15.75" customHeight="1" x14ac:dyDescent="0.45">
      <c r="B811" s="160"/>
      <c r="C811" s="160"/>
      <c r="D811" s="160"/>
      <c r="E811" s="160"/>
      <c r="F811" s="160"/>
    </row>
    <row r="812" spans="2:6" ht="15.75" customHeight="1" x14ac:dyDescent="0.45">
      <c r="B812" s="160"/>
      <c r="C812" s="160"/>
      <c r="D812" s="160"/>
      <c r="E812" s="160"/>
      <c r="F812" s="160"/>
    </row>
    <row r="813" spans="2:6" ht="15.75" customHeight="1" x14ac:dyDescent="0.45">
      <c r="B813" s="160"/>
      <c r="C813" s="160"/>
      <c r="D813" s="160"/>
      <c r="E813" s="160"/>
      <c r="F813" s="160"/>
    </row>
    <row r="814" spans="2:6" ht="15.75" customHeight="1" x14ac:dyDescent="0.45">
      <c r="B814" s="160"/>
      <c r="C814" s="160"/>
      <c r="D814" s="160"/>
      <c r="E814" s="160"/>
      <c r="F814" s="160"/>
    </row>
    <row r="815" spans="2:6" ht="15.75" customHeight="1" x14ac:dyDescent="0.45">
      <c r="B815" s="160"/>
      <c r="C815" s="160"/>
      <c r="D815" s="160"/>
      <c r="E815" s="160"/>
      <c r="F815" s="160"/>
    </row>
    <row r="816" spans="2:6" ht="15.75" customHeight="1" x14ac:dyDescent="0.45">
      <c r="B816" s="160"/>
      <c r="C816" s="160"/>
      <c r="D816" s="160"/>
      <c r="E816" s="160"/>
      <c r="F816" s="160"/>
    </row>
    <row r="817" spans="2:6" ht="15.75" customHeight="1" x14ac:dyDescent="0.45">
      <c r="B817" s="160"/>
      <c r="C817" s="160"/>
      <c r="D817" s="160"/>
      <c r="E817" s="160"/>
      <c r="F817" s="160"/>
    </row>
    <row r="818" spans="2:6" ht="15.75" customHeight="1" x14ac:dyDescent="0.45">
      <c r="B818" s="160"/>
      <c r="C818" s="160"/>
      <c r="D818" s="160"/>
      <c r="E818" s="160"/>
      <c r="F818" s="160"/>
    </row>
    <row r="819" spans="2:6" ht="15.75" customHeight="1" x14ac:dyDescent="0.45">
      <c r="B819" s="160"/>
      <c r="C819" s="160"/>
      <c r="D819" s="160"/>
      <c r="E819" s="160"/>
      <c r="F819" s="160"/>
    </row>
    <row r="820" spans="2:6" ht="15.75" customHeight="1" x14ac:dyDescent="0.45">
      <c r="B820" s="160"/>
      <c r="C820" s="160"/>
      <c r="D820" s="160"/>
      <c r="E820" s="160"/>
      <c r="F820" s="160"/>
    </row>
    <row r="821" spans="2:6" ht="15.75" customHeight="1" x14ac:dyDescent="0.45">
      <c r="B821" s="160"/>
      <c r="C821" s="160"/>
      <c r="D821" s="160"/>
      <c r="E821" s="160"/>
      <c r="F821" s="160"/>
    </row>
    <row r="822" spans="2:6" ht="15.75" customHeight="1" x14ac:dyDescent="0.45">
      <c r="B822" s="160"/>
      <c r="C822" s="160"/>
      <c r="D822" s="160"/>
      <c r="E822" s="160"/>
      <c r="F822" s="160"/>
    </row>
    <row r="823" spans="2:6" ht="15.75" customHeight="1" x14ac:dyDescent="0.45">
      <c r="B823" s="160"/>
      <c r="C823" s="160"/>
      <c r="D823" s="160"/>
      <c r="E823" s="160"/>
      <c r="F823" s="160"/>
    </row>
    <row r="824" spans="2:6" ht="15.75" customHeight="1" x14ac:dyDescent="0.45">
      <c r="B824" s="160"/>
      <c r="C824" s="160"/>
      <c r="D824" s="160"/>
      <c r="E824" s="160"/>
      <c r="F824" s="160"/>
    </row>
    <row r="825" spans="2:6" ht="15.75" customHeight="1" x14ac:dyDescent="0.45">
      <c r="B825" s="160"/>
      <c r="C825" s="160"/>
      <c r="D825" s="160"/>
      <c r="E825" s="160"/>
      <c r="F825" s="160"/>
    </row>
    <row r="826" spans="2:6" ht="15.75" customHeight="1" x14ac:dyDescent="0.45">
      <c r="B826" s="160"/>
      <c r="C826" s="160"/>
      <c r="D826" s="160"/>
      <c r="E826" s="160"/>
      <c r="F826" s="160"/>
    </row>
    <row r="827" spans="2:6" ht="15.75" customHeight="1" x14ac:dyDescent="0.45">
      <c r="B827" s="160"/>
      <c r="C827" s="160"/>
      <c r="D827" s="160"/>
      <c r="E827" s="160"/>
      <c r="F827" s="160"/>
    </row>
    <row r="828" spans="2:6" ht="15.75" customHeight="1" x14ac:dyDescent="0.45">
      <c r="B828" s="160"/>
      <c r="C828" s="160"/>
      <c r="D828" s="160"/>
      <c r="E828" s="160"/>
      <c r="F828" s="160"/>
    </row>
    <row r="829" spans="2:6" ht="15.75" customHeight="1" x14ac:dyDescent="0.45">
      <c r="B829" s="160"/>
      <c r="C829" s="160"/>
      <c r="D829" s="160"/>
      <c r="E829" s="160"/>
      <c r="F829" s="160"/>
    </row>
    <row r="830" spans="2:6" ht="15.75" customHeight="1" x14ac:dyDescent="0.45">
      <c r="B830" s="160"/>
      <c r="C830" s="160"/>
      <c r="D830" s="160"/>
      <c r="E830" s="160"/>
      <c r="F830" s="160"/>
    </row>
    <row r="831" spans="2:6" ht="15.75" customHeight="1" x14ac:dyDescent="0.45">
      <c r="B831" s="160"/>
      <c r="C831" s="160"/>
      <c r="D831" s="160"/>
      <c r="E831" s="160"/>
      <c r="F831" s="160"/>
    </row>
    <row r="832" spans="2:6" ht="15.75" customHeight="1" x14ac:dyDescent="0.45">
      <c r="B832" s="160"/>
      <c r="C832" s="160"/>
      <c r="D832" s="160"/>
      <c r="E832" s="160"/>
      <c r="F832" s="160"/>
    </row>
    <row r="833" spans="2:6" ht="15.75" customHeight="1" x14ac:dyDescent="0.45">
      <c r="B833" s="160"/>
      <c r="C833" s="160"/>
      <c r="D833" s="160"/>
      <c r="E833" s="160"/>
      <c r="F833" s="160"/>
    </row>
    <row r="834" spans="2:6" ht="15.75" customHeight="1" x14ac:dyDescent="0.45">
      <c r="B834" s="160"/>
      <c r="C834" s="160"/>
      <c r="D834" s="160"/>
      <c r="E834" s="160"/>
      <c r="F834" s="160"/>
    </row>
    <row r="835" spans="2:6" ht="15.75" customHeight="1" x14ac:dyDescent="0.45">
      <c r="B835" s="160"/>
      <c r="C835" s="160"/>
      <c r="D835" s="160"/>
      <c r="E835" s="160"/>
      <c r="F835" s="160"/>
    </row>
    <row r="836" spans="2:6" ht="15.75" customHeight="1" x14ac:dyDescent="0.45">
      <c r="B836" s="160"/>
      <c r="C836" s="160"/>
      <c r="D836" s="160"/>
      <c r="E836" s="160"/>
      <c r="F836" s="160"/>
    </row>
    <row r="837" spans="2:6" ht="15.75" customHeight="1" x14ac:dyDescent="0.45">
      <c r="B837" s="160"/>
      <c r="C837" s="160"/>
      <c r="D837" s="160"/>
      <c r="E837" s="160"/>
      <c r="F837" s="160"/>
    </row>
    <row r="838" spans="2:6" ht="15.75" customHeight="1" x14ac:dyDescent="0.45">
      <c r="B838" s="160"/>
      <c r="C838" s="160"/>
      <c r="D838" s="160"/>
      <c r="E838" s="160"/>
      <c r="F838" s="160"/>
    </row>
    <row r="839" spans="2:6" ht="15.75" customHeight="1" x14ac:dyDescent="0.45">
      <c r="B839" s="160"/>
      <c r="C839" s="160"/>
      <c r="D839" s="160"/>
      <c r="E839" s="160"/>
      <c r="F839" s="160"/>
    </row>
    <row r="840" spans="2:6" ht="15.75" customHeight="1" x14ac:dyDescent="0.45">
      <c r="B840" s="160"/>
      <c r="C840" s="160"/>
      <c r="D840" s="160"/>
      <c r="E840" s="160"/>
      <c r="F840" s="160"/>
    </row>
    <row r="841" spans="2:6" ht="15.75" customHeight="1" x14ac:dyDescent="0.45">
      <c r="B841" s="160"/>
      <c r="C841" s="160"/>
      <c r="D841" s="160"/>
      <c r="E841" s="160"/>
      <c r="F841" s="160"/>
    </row>
    <row r="842" spans="2:6" ht="15.75" customHeight="1" x14ac:dyDescent="0.45">
      <c r="B842" s="160"/>
      <c r="C842" s="160"/>
      <c r="D842" s="160"/>
      <c r="E842" s="160"/>
      <c r="F842" s="160"/>
    </row>
    <row r="843" spans="2:6" ht="15.75" customHeight="1" x14ac:dyDescent="0.45">
      <c r="B843" s="160"/>
      <c r="C843" s="160"/>
      <c r="D843" s="160"/>
      <c r="E843" s="160"/>
      <c r="F843" s="160"/>
    </row>
    <row r="844" spans="2:6" ht="15.75" customHeight="1" x14ac:dyDescent="0.45">
      <c r="B844" s="160"/>
      <c r="C844" s="160"/>
      <c r="D844" s="160"/>
      <c r="E844" s="160"/>
      <c r="F844" s="160"/>
    </row>
    <row r="845" spans="2:6" ht="15.75" customHeight="1" x14ac:dyDescent="0.45">
      <c r="B845" s="160"/>
      <c r="C845" s="160"/>
      <c r="D845" s="160"/>
      <c r="E845" s="160"/>
      <c r="F845" s="160"/>
    </row>
    <row r="846" spans="2:6" ht="15.75" customHeight="1" x14ac:dyDescent="0.45">
      <c r="B846" s="160"/>
      <c r="C846" s="160"/>
      <c r="D846" s="160"/>
      <c r="E846" s="160"/>
      <c r="F846" s="160"/>
    </row>
    <row r="847" spans="2:6" ht="15.75" customHeight="1" x14ac:dyDescent="0.45">
      <c r="B847" s="160"/>
      <c r="C847" s="160"/>
      <c r="D847" s="160"/>
      <c r="E847" s="160"/>
      <c r="F847" s="160"/>
    </row>
    <row r="848" spans="2:6" ht="15.75" customHeight="1" x14ac:dyDescent="0.45">
      <c r="B848" s="160"/>
      <c r="C848" s="160"/>
      <c r="D848" s="160"/>
      <c r="E848" s="160"/>
      <c r="F848" s="160"/>
    </row>
    <row r="849" spans="2:6" ht="15.75" customHeight="1" x14ac:dyDescent="0.45">
      <c r="B849" s="160"/>
      <c r="C849" s="160"/>
      <c r="D849" s="160"/>
      <c r="E849" s="160"/>
      <c r="F849" s="160"/>
    </row>
    <row r="850" spans="2:6" ht="15.75" customHeight="1" x14ac:dyDescent="0.45">
      <c r="B850" s="160"/>
      <c r="C850" s="160"/>
      <c r="D850" s="160"/>
      <c r="E850" s="160"/>
      <c r="F850" s="160"/>
    </row>
    <row r="851" spans="2:6" ht="15.75" customHeight="1" x14ac:dyDescent="0.45">
      <c r="B851" s="160"/>
      <c r="C851" s="160"/>
      <c r="D851" s="160"/>
      <c r="E851" s="160"/>
      <c r="F851" s="160"/>
    </row>
    <row r="852" spans="2:6" ht="15.75" customHeight="1" x14ac:dyDescent="0.45">
      <c r="B852" s="160"/>
      <c r="C852" s="160"/>
      <c r="D852" s="160"/>
      <c r="E852" s="160"/>
      <c r="F852" s="160"/>
    </row>
    <row r="853" spans="2:6" ht="15.75" customHeight="1" x14ac:dyDescent="0.45">
      <c r="B853" s="160"/>
      <c r="C853" s="160"/>
      <c r="D853" s="160"/>
      <c r="E853" s="160"/>
      <c r="F853" s="160"/>
    </row>
    <row r="854" spans="2:6" ht="15.75" customHeight="1" x14ac:dyDescent="0.45">
      <c r="B854" s="160"/>
      <c r="C854" s="160"/>
      <c r="D854" s="160"/>
      <c r="E854" s="160"/>
      <c r="F854" s="160"/>
    </row>
    <row r="855" spans="2:6" ht="15.75" customHeight="1" x14ac:dyDescent="0.45">
      <c r="B855" s="160"/>
      <c r="C855" s="160"/>
      <c r="D855" s="160"/>
      <c r="E855" s="160"/>
      <c r="F855" s="160"/>
    </row>
    <row r="856" spans="2:6" ht="15.75" customHeight="1" x14ac:dyDescent="0.45">
      <c r="B856" s="160"/>
      <c r="C856" s="160"/>
      <c r="D856" s="160"/>
      <c r="E856" s="160"/>
      <c r="F856" s="160"/>
    </row>
    <row r="857" spans="2:6" ht="15.75" customHeight="1" x14ac:dyDescent="0.45">
      <c r="B857" s="160"/>
      <c r="C857" s="160"/>
      <c r="D857" s="160"/>
      <c r="E857" s="160"/>
      <c r="F857" s="160"/>
    </row>
    <row r="858" spans="2:6" ht="15.75" customHeight="1" x14ac:dyDescent="0.45">
      <c r="B858" s="160"/>
      <c r="C858" s="160"/>
      <c r="D858" s="160"/>
      <c r="E858" s="160"/>
      <c r="F858" s="160"/>
    </row>
    <row r="859" spans="2:6" ht="15.75" customHeight="1" x14ac:dyDescent="0.45">
      <c r="B859" s="160"/>
      <c r="C859" s="160"/>
      <c r="D859" s="160"/>
      <c r="E859" s="160"/>
      <c r="F859" s="160"/>
    </row>
    <row r="860" spans="2:6" ht="15.75" customHeight="1" x14ac:dyDescent="0.45">
      <c r="B860" s="160"/>
      <c r="C860" s="160"/>
      <c r="D860" s="160"/>
      <c r="E860" s="160"/>
      <c r="F860" s="160"/>
    </row>
    <row r="861" spans="2:6" ht="15.75" customHeight="1" x14ac:dyDescent="0.45">
      <c r="B861" s="160"/>
      <c r="C861" s="160"/>
      <c r="D861" s="160"/>
      <c r="E861" s="160"/>
      <c r="F861" s="160"/>
    </row>
    <row r="862" spans="2:6" ht="15.75" customHeight="1" x14ac:dyDescent="0.45">
      <c r="B862" s="160"/>
      <c r="C862" s="160"/>
      <c r="D862" s="160"/>
      <c r="E862" s="160"/>
      <c r="F862" s="160"/>
    </row>
    <row r="863" spans="2:6" ht="15.75" customHeight="1" x14ac:dyDescent="0.45">
      <c r="B863" s="160"/>
      <c r="C863" s="160"/>
      <c r="D863" s="160"/>
      <c r="E863" s="160"/>
      <c r="F863" s="160"/>
    </row>
    <row r="864" spans="2:6" ht="15.75" customHeight="1" x14ac:dyDescent="0.45">
      <c r="B864" s="160"/>
      <c r="C864" s="160"/>
      <c r="D864" s="160"/>
      <c r="E864" s="160"/>
      <c r="F864" s="160"/>
    </row>
    <row r="865" spans="2:6" ht="15.75" customHeight="1" x14ac:dyDescent="0.45">
      <c r="B865" s="160"/>
      <c r="C865" s="160"/>
      <c r="D865" s="160"/>
      <c r="E865" s="160"/>
      <c r="F865" s="160"/>
    </row>
    <row r="866" spans="2:6" ht="15.75" customHeight="1" x14ac:dyDescent="0.45">
      <c r="B866" s="160"/>
      <c r="C866" s="160"/>
      <c r="D866" s="160"/>
      <c r="E866" s="160"/>
      <c r="F866" s="160"/>
    </row>
    <row r="867" spans="2:6" ht="15.75" customHeight="1" x14ac:dyDescent="0.45">
      <c r="B867" s="160"/>
      <c r="C867" s="160"/>
      <c r="D867" s="160"/>
      <c r="E867" s="160"/>
      <c r="F867" s="160"/>
    </row>
    <row r="868" spans="2:6" ht="15.75" customHeight="1" x14ac:dyDescent="0.45">
      <c r="B868" s="160"/>
      <c r="C868" s="160"/>
      <c r="D868" s="160"/>
      <c r="E868" s="160"/>
      <c r="F868" s="160"/>
    </row>
    <row r="869" spans="2:6" ht="15.75" customHeight="1" x14ac:dyDescent="0.45">
      <c r="B869" s="160"/>
      <c r="C869" s="160"/>
      <c r="D869" s="160"/>
      <c r="E869" s="160"/>
      <c r="F869" s="160"/>
    </row>
    <row r="870" spans="2:6" ht="15.75" customHeight="1" x14ac:dyDescent="0.45">
      <c r="B870" s="160"/>
      <c r="C870" s="160"/>
      <c r="D870" s="160"/>
      <c r="E870" s="160"/>
      <c r="F870" s="160"/>
    </row>
    <row r="871" spans="2:6" ht="15.75" customHeight="1" x14ac:dyDescent="0.45">
      <c r="B871" s="160"/>
      <c r="C871" s="160"/>
      <c r="D871" s="160"/>
      <c r="E871" s="160"/>
      <c r="F871" s="160"/>
    </row>
    <row r="872" spans="2:6" ht="15.75" customHeight="1" x14ac:dyDescent="0.45">
      <c r="B872" s="160"/>
      <c r="C872" s="160"/>
      <c r="D872" s="160"/>
      <c r="E872" s="160"/>
      <c r="F872" s="160"/>
    </row>
    <row r="873" spans="2:6" ht="15.75" customHeight="1" x14ac:dyDescent="0.45">
      <c r="B873" s="160"/>
      <c r="C873" s="160"/>
      <c r="D873" s="160"/>
      <c r="E873" s="160"/>
      <c r="F873" s="160"/>
    </row>
    <row r="874" spans="2:6" ht="15.75" customHeight="1" x14ac:dyDescent="0.45">
      <c r="B874" s="160"/>
      <c r="C874" s="160"/>
      <c r="D874" s="160"/>
      <c r="E874" s="160"/>
      <c r="F874" s="160"/>
    </row>
    <row r="875" spans="2:6" ht="15.75" customHeight="1" x14ac:dyDescent="0.45">
      <c r="B875" s="160"/>
      <c r="C875" s="160"/>
      <c r="D875" s="160"/>
      <c r="E875" s="160"/>
      <c r="F875" s="160"/>
    </row>
    <row r="876" spans="2:6" ht="15.75" customHeight="1" x14ac:dyDescent="0.45">
      <c r="B876" s="160"/>
      <c r="C876" s="160"/>
      <c r="D876" s="160"/>
      <c r="E876" s="160"/>
      <c r="F876" s="160"/>
    </row>
    <row r="877" spans="2:6" ht="15.75" customHeight="1" x14ac:dyDescent="0.45">
      <c r="B877" s="160"/>
      <c r="C877" s="160"/>
      <c r="D877" s="160"/>
      <c r="E877" s="160"/>
      <c r="F877" s="160"/>
    </row>
    <row r="878" spans="2:6" ht="15.75" customHeight="1" x14ac:dyDescent="0.45">
      <c r="B878" s="160"/>
      <c r="C878" s="160"/>
      <c r="D878" s="160"/>
      <c r="E878" s="160"/>
      <c r="F878" s="160"/>
    </row>
    <row r="879" spans="2:6" ht="15.75" customHeight="1" x14ac:dyDescent="0.45">
      <c r="B879" s="160"/>
      <c r="C879" s="160"/>
      <c r="D879" s="160"/>
      <c r="E879" s="160"/>
      <c r="F879" s="160"/>
    </row>
    <row r="880" spans="2:6" ht="15.75" customHeight="1" x14ac:dyDescent="0.45">
      <c r="B880" s="160"/>
      <c r="C880" s="160"/>
      <c r="D880" s="160"/>
      <c r="E880" s="160"/>
      <c r="F880" s="160"/>
    </row>
    <row r="881" spans="2:6" ht="15.75" customHeight="1" x14ac:dyDescent="0.45">
      <c r="B881" s="160"/>
      <c r="C881" s="160"/>
      <c r="D881" s="160"/>
      <c r="E881" s="160"/>
      <c r="F881" s="160"/>
    </row>
    <row r="882" spans="2:6" ht="15.75" customHeight="1" x14ac:dyDescent="0.45">
      <c r="B882" s="160"/>
      <c r="C882" s="160"/>
      <c r="D882" s="160"/>
      <c r="E882" s="160"/>
      <c r="F882" s="160"/>
    </row>
    <row r="883" spans="2:6" ht="15.75" customHeight="1" x14ac:dyDescent="0.45">
      <c r="B883" s="160"/>
      <c r="C883" s="160"/>
      <c r="D883" s="160"/>
      <c r="E883" s="160"/>
      <c r="F883" s="160"/>
    </row>
    <row r="884" spans="2:6" ht="15.75" customHeight="1" x14ac:dyDescent="0.45">
      <c r="B884" s="160"/>
      <c r="C884" s="160"/>
      <c r="D884" s="160"/>
      <c r="E884" s="160"/>
      <c r="F884" s="160"/>
    </row>
    <row r="885" spans="2:6" ht="15.75" customHeight="1" x14ac:dyDescent="0.45">
      <c r="B885" s="160"/>
      <c r="C885" s="160"/>
      <c r="D885" s="160"/>
      <c r="E885" s="160"/>
      <c r="F885" s="160"/>
    </row>
    <row r="886" spans="2:6" ht="15.75" customHeight="1" x14ac:dyDescent="0.45">
      <c r="B886" s="160"/>
      <c r="C886" s="160"/>
      <c r="D886" s="160"/>
      <c r="E886" s="160"/>
      <c r="F886" s="160"/>
    </row>
    <row r="887" spans="2:6" ht="15.75" customHeight="1" x14ac:dyDescent="0.45">
      <c r="B887" s="160"/>
      <c r="C887" s="160"/>
      <c r="D887" s="160"/>
      <c r="E887" s="160"/>
      <c r="F887" s="160"/>
    </row>
    <row r="888" spans="2:6" ht="15.75" customHeight="1" x14ac:dyDescent="0.45">
      <c r="B888" s="160"/>
      <c r="C888" s="160"/>
      <c r="D888" s="160"/>
      <c r="E888" s="160"/>
      <c r="F888" s="160"/>
    </row>
    <row r="889" spans="2:6" ht="15.75" customHeight="1" x14ac:dyDescent="0.45">
      <c r="B889" s="160"/>
      <c r="C889" s="160"/>
      <c r="D889" s="160"/>
      <c r="E889" s="160"/>
      <c r="F889" s="160"/>
    </row>
    <row r="890" spans="2:6" ht="15.75" customHeight="1" x14ac:dyDescent="0.45">
      <c r="B890" s="160"/>
      <c r="C890" s="160"/>
      <c r="D890" s="160"/>
      <c r="E890" s="160"/>
      <c r="F890" s="160"/>
    </row>
    <row r="891" spans="2:6" ht="15.75" customHeight="1" x14ac:dyDescent="0.45">
      <c r="B891" s="160"/>
      <c r="C891" s="160"/>
      <c r="D891" s="160"/>
      <c r="E891" s="160"/>
      <c r="F891" s="160"/>
    </row>
    <row r="892" spans="2:6" ht="15.75" customHeight="1" x14ac:dyDescent="0.45">
      <c r="B892" s="160"/>
      <c r="C892" s="160"/>
      <c r="D892" s="160"/>
      <c r="E892" s="160"/>
      <c r="F892" s="160"/>
    </row>
    <row r="893" spans="2:6" ht="15.75" customHeight="1" x14ac:dyDescent="0.45">
      <c r="B893" s="160"/>
      <c r="C893" s="160"/>
      <c r="D893" s="160"/>
      <c r="E893" s="160"/>
      <c r="F893" s="160"/>
    </row>
    <row r="894" spans="2:6" ht="15.75" customHeight="1" x14ac:dyDescent="0.45">
      <c r="B894" s="160"/>
      <c r="C894" s="160"/>
      <c r="D894" s="160"/>
      <c r="E894" s="160"/>
      <c r="F894" s="160"/>
    </row>
    <row r="895" spans="2:6" ht="15.75" customHeight="1" x14ac:dyDescent="0.45">
      <c r="B895" s="160"/>
      <c r="C895" s="160"/>
      <c r="D895" s="160"/>
      <c r="E895" s="160"/>
      <c r="F895" s="160"/>
    </row>
    <row r="896" spans="2:6" ht="15.75" customHeight="1" x14ac:dyDescent="0.45">
      <c r="B896" s="160"/>
      <c r="C896" s="160"/>
      <c r="D896" s="160"/>
      <c r="E896" s="160"/>
      <c r="F896" s="160"/>
    </row>
    <row r="897" spans="2:6" ht="15.75" customHeight="1" x14ac:dyDescent="0.45">
      <c r="B897" s="160"/>
      <c r="C897" s="160"/>
      <c r="D897" s="160"/>
      <c r="E897" s="160"/>
      <c r="F897" s="160"/>
    </row>
    <row r="898" spans="2:6" ht="15.75" customHeight="1" x14ac:dyDescent="0.45">
      <c r="B898" s="160"/>
      <c r="C898" s="160"/>
      <c r="D898" s="160"/>
      <c r="E898" s="160"/>
      <c r="F898" s="160"/>
    </row>
    <row r="899" spans="2:6" ht="15.75" customHeight="1" x14ac:dyDescent="0.45">
      <c r="B899" s="160"/>
      <c r="C899" s="160"/>
      <c r="D899" s="160"/>
      <c r="E899" s="160"/>
      <c r="F899" s="160"/>
    </row>
    <row r="900" spans="2:6" ht="15.75" customHeight="1" x14ac:dyDescent="0.45">
      <c r="B900" s="160"/>
      <c r="C900" s="160"/>
      <c r="D900" s="160"/>
      <c r="E900" s="160"/>
      <c r="F900" s="160"/>
    </row>
    <row r="901" spans="2:6" ht="15.75" customHeight="1" x14ac:dyDescent="0.45">
      <c r="B901" s="160"/>
      <c r="C901" s="160"/>
      <c r="D901" s="160"/>
      <c r="E901" s="160"/>
      <c r="F901" s="160"/>
    </row>
    <row r="902" spans="2:6" ht="15.75" customHeight="1" x14ac:dyDescent="0.45">
      <c r="B902" s="160"/>
      <c r="C902" s="160"/>
      <c r="D902" s="160"/>
      <c r="E902" s="160"/>
      <c r="F902" s="160"/>
    </row>
    <row r="903" spans="2:6" ht="15.75" customHeight="1" x14ac:dyDescent="0.45">
      <c r="B903" s="160"/>
      <c r="C903" s="160"/>
      <c r="D903" s="160"/>
      <c r="E903" s="160"/>
      <c r="F903" s="160"/>
    </row>
    <row r="904" spans="2:6" ht="15.75" customHeight="1" x14ac:dyDescent="0.45">
      <c r="B904" s="160"/>
      <c r="C904" s="160"/>
      <c r="D904" s="160"/>
      <c r="E904" s="160"/>
      <c r="F904" s="160"/>
    </row>
    <row r="905" spans="2:6" ht="15.75" customHeight="1" x14ac:dyDescent="0.45">
      <c r="B905" s="160"/>
      <c r="C905" s="160"/>
      <c r="D905" s="160"/>
      <c r="E905" s="160"/>
      <c r="F905" s="160"/>
    </row>
    <row r="906" spans="2:6" ht="15.75" customHeight="1" x14ac:dyDescent="0.45">
      <c r="B906" s="160"/>
      <c r="C906" s="160"/>
      <c r="D906" s="160"/>
      <c r="E906" s="160"/>
      <c r="F906" s="160"/>
    </row>
    <row r="907" spans="2:6" ht="15.75" customHeight="1" x14ac:dyDescent="0.45">
      <c r="B907" s="160"/>
      <c r="C907" s="160"/>
      <c r="D907" s="160"/>
      <c r="E907" s="160"/>
      <c r="F907" s="160"/>
    </row>
    <row r="908" spans="2:6" ht="15.75" customHeight="1" x14ac:dyDescent="0.45">
      <c r="B908" s="160"/>
      <c r="C908" s="160"/>
      <c r="D908" s="160"/>
      <c r="E908" s="160"/>
      <c r="F908" s="160"/>
    </row>
    <row r="909" spans="2:6" ht="15.75" customHeight="1" x14ac:dyDescent="0.45">
      <c r="B909" s="160"/>
      <c r="C909" s="160"/>
      <c r="D909" s="160"/>
      <c r="E909" s="160"/>
      <c r="F909" s="160"/>
    </row>
    <row r="910" spans="2:6" ht="15.75" customHeight="1" x14ac:dyDescent="0.45">
      <c r="B910" s="160"/>
      <c r="C910" s="160"/>
      <c r="D910" s="160"/>
      <c r="E910" s="160"/>
      <c r="F910" s="160"/>
    </row>
    <row r="911" spans="2:6" ht="15.75" customHeight="1" x14ac:dyDescent="0.45">
      <c r="B911" s="160"/>
      <c r="C911" s="160"/>
      <c r="D911" s="160"/>
      <c r="E911" s="160"/>
      <c r="F911" s="160"/>
    </row>
    <row r="912" spans="2:6" ht="15.75" customHeight="1" x14ac:dyDescent="0.45">
      <c r="B912" s="160"/>
      <c r="C912" s="160"/>
      <c r="D912" s="160"/>
      <c r="E912" s="160"/>
      <c r="F912" s="160"/>
    </row>
    <row r="913" spans="2:6" ht="15.75" customHeight="1" x14ac:dyDescent="0.45">
      <c r="B913" s="160"/>
      <c r="C913" s="160"/>
      <c r="D913" s="160"/>
      <c r="E913" s="160"/>
      <c r="F913" s="160"/>
    </row>
    <row r="914" spans="2:6" ht="15.75" customHeight="1" x14ac:dyDescent="0.45">
      <c r="B914" s="160"/>
      <c r="C914" s="160"/>
      <c r="D914" s="160"/>
      <c r="E914" s="160"/>
      <c r="F914" s="160"/>
    </row>
    <row r="915" spans="2:6" ht="15.75" customHeight="1" x14ac:dyDescent="0.45">
      <c r="B915" s="160"/>
      <c r="C915" s="160"/>
      <c r="D915" s="160"/>
      <c r="E915" s="160"/>
      <c r="F915" s="160"/>
    </row>
    <row r="916" spans="2:6" ht="15.75" customHeight="1" x14ac:dyDescent="0.45">
      <c r="B916" s="160"/>
      <c r="C916" s="160"/>
      <c r="D916" s="160"/>
      <c r="E916" s="160"/>
      <c r="F916" s="160"/>
    </row>
    <row r="917" spans="2:6" ht="15.75" customHeight="1" x14ac:dyDescent="0.45">
      <c r="B917" s="160"/>
      <c r="C917" s="160"/>
      <c r="D917" s="160"/>
      <c r="E917" s="160"/>
      <c r="F917" s="160"/>
    </row>
    <row r="918" spans="2:6" ht="15.75" customHeight="1" x14ac:dyDescent="0.45">
      <c r="B918" s="160"/>
      <c r="C918" s="160"/>
      <c r="D918" s="160"/>
      <c r="E918" s="160"/>
      <c r="F918" s="160"/>
    </row>
    <row r="919" spans="2:6" ht="15.75" customHeight="1" x14ac:dyDescent="0.45">
      <c r="B919" s="160"/>
      <c r="C919" s="160"/>
      <c r="D919" s="160"/>
      <c r="E919" s="160"/>
      <c r="F919" s="160"/>
    </row>
    <row r="920" spans="2:6" ht="15.75" customHeight="1" x14ac:dyDescent="0.45">
      <c r="B920" s="160"/>
      <c r="C920" s="160"/>
      <c r="D920" s="160"/>
      <c r="E920" s="160"/>
      <c r="F920" s="160"/>
    </row>
    <row r="921" spans="2:6" ht="15.75" customHeight="1" x14ac:dyDescent="0.45">
      <c r="B921" s="160"/>
      <c r="C921" s="160"/>
      <c r="D921" s="160"/>
      <c r="E921" s="160"/>
      <c r="F921" s="160"/>
    </row>
    <row r="922" spans="2:6" ht="15.75" customHeight="1" x14ac:dyDescent="0.45">
      <c r="B922" s="160"/>
      <c r="C922" s="160"/>
      <c r="D922" s="160"/>
      <c r="E922" s="160"/>
      <c r="F922" s="160"/>
    </row>
    <row r="923" spans="2:6" ht="15.75" customHeight="1" x14ac:dyDescent="0.45">
      <c r="B923" s="160"/>
      <c r="C923" s="160"/>
      <c r="D923" s="160"/>
      <c r="E923" s="160"/>
      <c r="F923" s="160"/>
    </row>
    <row r="924" spans="2:6" ht="15.75" customHeight="1" x14ac:dyDescent="0.45">
      <c r="B924" s="160"/>
      <c r="C924" s="160"/>
      <c r="D924" s="160"/>
      <c r="E924" s="160"/>
      <c r="F924" s="160"/>
    </row>
    <row r="925" spans="2:6" ht="15.75" customHeight="1" x14ac:dyDescent="0.45">
      <c r="B925" s="160"/>
      <c r="C925" s="160"/>
      <c r="D925" s="160"/>
      <c r="E925" s="160"/>
      <c r="F925" s="160"/>
    </row>
    <row r="926" spans="2:6" ht="15.75" customHeight="1" x14ac:dyDescent="0.45">
      <c r="B926" s="160"/>
      <c r="C926" s="160"/>
      <c r="D926" s="160"/>
      <c r="E926" s="160"/>
      <c r="F926" s="160"/>
    </row>
    <row r="927" spans="2:6" ht="15.75" customHeight="1" x14ac:dyDescent="0.45">
      <c r="B927" s="160"/>
      <c r="C927" s="160"/>
      <c r="D927" s="160"/>
      <c r="E927" s="160"/>
      <c r="F927" s="160"/>
    </row>
    <row r="928" spans="2:6" ht="15.75" customHeight="1" x14ac:dyDescent="0.45">
      <c r="B928" s="160"/>
      <c r="C928" s="160"/>
      <c r="D928" s="160"/>
      <c r="E928" s="160"/>
      <c r="F928" s="160"/>
    </row>
    <row r="929" spans="2:6" ht="15.75" customHeight="1" x14ac:dyDescent="0.45">
      <c r="B929" s="160"/>
      <c r="C929" s="160"/>
      <c r="D929" s="160"/>
      <c r="E929" s="160"/>
      <c r="F929" s="160"/>
    </row>
    <row r="930" spans="2:6" ht="15.75" customHeight="1" x14ac:dyDescent="0.45">
      <c r="B930" s="160"/>
      <c r="C930" s="160"/>
      <c r="D930" s="160"/>
      <c r="E930" s="160"/>
      <c r="F930" s="160"/>
    </row>
    <row r="931" spans="2:6" ht="15.75" customHeight="1" x14ac:dyDescent="0.45">
      <c r="B931" s="160"/>
      <c r="C931" s="160"/>
      <c r="D931" s="160"/>
      <c r="E931" s="160"/>
      <c r="F931" s="160"/>
    </row>
    <row r="932" spans="2:6" ht="15.75" customHeight="1" x14ac:dyDescent="0.45">
      <c r="B932" s="160"/>
      <c r="C932" s="160"/>
      <c r="D932" s="160"/>
      <c r="E932" s="160"/>
      <c r="F932" s="160"/>
    </row>
    <row r="933" spans="2:6" ht="15.75" customHeight="1" x14ac:dyDescent="0.45">
      <c r="B933" s="160"/>
      <c r="C933" s="160"/>
      <c r="D933" s="160"/>
      <c r="E933" s="160"/>
      <c r="F933" s="160"/>
    </row>
    <row r="934" spans="2:6" ht="15.75" customHeight="1" x14ac:dyDescent="0.45">
      <c r="B934" s="160"/>
      <c r="C934" s="160"/>
      <c r="D934" s="160"/>
      <c r="E934" s="160"/>
      <c r="F934" s="160"/>
    </row>
    <row r="935" spans="2:6" ht="15.75" customHeight="1" x14ac:dyDescent="0.45">
      <c r="B935" s="160"/>
      <c r="C935" s="160"/>
      <c r="D935" s="160"/>
      <c r="E935" s="160"/>
      <c r="F935" s="160"/>
    </row>
    <row r="936" spans="2:6" ht="15.75" customHeight="1" x14ac:dyDescent="0.45">
      <c r="B936" s="160"/>
      <c r="C936" s="160"/>
      <c r="D936" s="160"/>
      <c r="E936" s="160"/>
      <c r="F936" s="160"/>
    </row>
    <row r="937" spans="2:6" ht="15.75" customHeight="1" x14ac:dyDescent="0.45">
      <c r="B937" s="160"/>
      <c r="C937" s="160"/>
      <c r="D937" s="160"/>
      <c r="E937" s="160"/>
      <c r="F937" s="160"/>
    </row>
    <row r="938" spans="2:6" ht="15.75" customHeight="1" x14ac:dyDescent="0.45">
      <c r="B938" s="160"/>
      <c r="C938" s="160"/>
      <c r="D938" s="160"/>
      <c r="E938" s="160"/>
      <c r="F938" s="160"/>
    </row>
    <row r="939" spans="2:6" ht="15.75" customHeight="1" x14ac:dyDescent="0.45">
      <c r="B939" s="160"/>
      <c r="C939" s="160"/>
      <c r="D939" s="160"/>
      <c r="E939" s="160"/>
      <c r="F939" s="160"/>
    </row>
    <row r="940" spans="2:6" ht="15.75" customHeight="1" x14ac:dyDescent="0.45">
      <c r="B940" s="160"/>
      <c r="C940" s="160"/>
      <c r="D940" s="160"/>
      <c r="E940" s="160"/>
      <c r="F940" s="160"/>
    </row>
    <row r="941" spans="2:6" ht="15.75" customHeight="1" x14ac:dyDescent="0.45">
      <c r="B941" s="160"/>
      <c r="C941" s="160"/>
      <c r="D941" s="160"/>
      <c r="E941" s="160"/>
      <c r="F941" s="160"/>
    </row>
    <row r="942" spans="2:6" ht="15.75" customHeight="1" x14ac:dyDescent="0.45">
      <c r="B942" s="160"/>
      <c r="C942" s="160"/>
      <c r="D942" s="160"/>
      <c r="E942" s="160"/>
      <c r="F942" s="160"/>
    </row>
    <row r="943" spans="2:6" ht="15.75" customHeight="1" x14ac:dyDescent="0.45">
      <c r="B943" s="160"/>
      <c r="C943" s="160"/>
      <c r="D943" s="160"/>
      <c r="E943" s="160"/>
      <c r="F943" s="160"/>
    </row>
    <row r="944" spans="2:6" ht="15.75" customHeight="1" x14ac:dyDescent="0.45">
      <c r="B944" s="160"/>
      <c r="C944" s="160"/>
      <c r="D944" s="160"/>
      <c r="E944" s="160"/>
      <c r="F944" s="160"/>
    </row>
    <row r="945" spans="2:6" ht="15.75" customHeight="1" x14ac:dyDescent="0.45">
      <c r="B945" s="160"/>
      <c r="C945" s="160"/>
      <c r="D945" s="160"/>
      <c r="E945" s="160"/>
      <c r="F945" s="160"/>
    </row>
    <row r="946" spans="2:6" ht="15.75" customHeight="1" x14ac:dyDescent="0.45">
      <c r="B946" s="160"/>
      <c r="C946" s="160"/>
      <c r="D946" s="160"/>
      <c r="E946" s="160"/>
      <c r="F946" s="160"/>
    </row>
    <row r="947" spans="2:6" ht="15.75" customHeight="1" x14ac:dyDescent="0.45">
      <c r="B947" s="160"/>
      <c r="C947" s="160"/>
      <c r="D947" s="160"/>
      <c r="E947" s="160"/>
      <c r="F947" s="160"/>
    </row>
    <row r="948" spans="2:6" ht="15.75" customHeight="1" x14ac:dyDescent="0.45">
      <c r="B948" s="160"/>
      <c r="C948" s="160"/>
      <c r="D948" s="160"/>
      <c r="E948" s="160"/>
      <c r="F948" s="160"/>
    </row>
    <row r="949" spans="2:6" ht="15.75" customHeight="1" x14ac:dyDescent="0.45">
      <c r="B949" s="160"/>
      <c r="C949" s="160"/>
      <c r="D949" s="160"/>
      <c r="E949" s="160"/>
      <c r="F949" s="160"/>
    </row>
    <row r="950" spans="2:6" ht="15.75" customHeight="1" x14ac:dyDescent="0.45">
      <c r="B950" s="160"/>
      <c r="C950" s="160"/>
      <c r="D950" s="160"/>
      <c r="E950" s="160"/>
      <c r="F950" s="160"/>
    </row>
    <row r="951" spans="2:6" ht="15.75" customHeight="1" x14ac:dyDescent="0.45">
      <c r="B951" s="160"/>
      <c r="C951" s="160"/>
      <c r="D951" s="160"/>
      <c r="E951" s="160"/>
      <c r="F951" s="160"/>
    </row>
    <row r="952" spans="2:6" ht="15.75" customHeight="1" x14ac:dyDescent="0.45">
      <c r="B952" s="160"/>
      <c r="C952" s="160"/>
      <c r="D952" s="160"/>
      <c r="E952" s="160"/>
      <c r="F952" s="160"/>
    </row>
    <row r="953" spans="2:6" ht="15.75" customHeight="1" x14ac:dyDescent="0.45">
      <c r="B953" s="160"/>
      <c r="C953" s="160"/>
      <c r="D953" s="160"/>
      <c r="E953" s="160"/>
      <c r="F953" s="160"/>
    </row>
    <row r="954" spans="2:6" ht="15.75" customHeight="1" x14ac:dyDescent="0.45">
      <c r="B954" s="160"/>
      <c r="C954" s="160"/>
      <c r="D954" s="160"/>
      <c r="E954" s="160"/>
      <c r="F954" s="160"/>
    </row>
    <row r="955" spans="2:6" ht="15.75" customHeight="1" x14ac:dyDescent="0.45">
      <c r="B955" s="160"/>
      <c r="C955" s="160"/>
      <c r="D955" s="160"/>
      <c r="E955" s="160"/>
      <c r="F955" s="160"/>
    </row>
    <row r="956" spans="2:6" ht="15.75" customHeight="1" x14ac:dyDescent="0.45">
      <c r="B956" s="160"/>
      <c r="C956" s="160"/>
      <c r="D956" s="160"/>
      <c r="E956" s="160"/>
      <c r="F956" s="160"/>
    </row>
    <row r="957" spans="2:6" ht="15.75" customHeight="1" x14ac:dyDescent="0.45">
      <c r="B957" s="160"/>
      <c r="C957" s="160"/>
      <c r="D957" s="160"/>
      <c r="E957" s="160"/>
      <c r="F957" s="160"/>
    </row>
    <row r="958" spans="2:6" ht="15.75" customHeight="1" x14ac:dyDescent="0.45">
      <c r="B958" s="160"/>
      <c r="C958" s="160"/>
      <c r="D958" s="160"/>
      <c r="E958" s="160"/>
      <c r="F958" s="160"/>
    </row>
    <row r="959" spans="2:6" ht="15.75" customHeight="1" x14ac:dyDescent="0.45">
      <c r="B959" s="160"/>
      <c r="C959" s="160"/>
      <c r="D959" s="160"/>
      <c r="E959" s="160"/>
      <c r="F959" s="160"/>
    </row>
    <row r="960" spans="2:6" ht="15.75" customHeight="1" x14ac:dyDescent="0.45">
      <c r="B960" s="160"/>
      <c r="C960" s="160"/>
      <c r="D960" s="160"/>
      <c r="E960" s="160"/>
      <c r="F960" s="160"/>
    </row>
    <row r="961" spans="2:6" ht="15.75" customHeight="1" x14ac:dyDescent="0.45">
      <c r="B961" s="160"/>
      <c r="C961" s="160"/>
      <c r="D961" s="160"/>
      <c r="E961" s="160"/>
      <c r="F961" s="160"/>
    </row>
    <row r="962" spans="2:6" ht="15.75" customHeight="1" x14ac:dyDescent="0.45">
      <c r="B962" s="160"/>
      <c r="C962" s="160"/>
      <c r="D962" s="160"/>
      <c r="E962" s="160"/>
      <c r="F962" s="160"/>
    </row>
    <row r="963" spans="2:6" ht="15.75" customHeight="1" x14ac:dyDescent="0.45">
      <c r="B963" s="160"/>
      <c r="C963" s="160"/>
      <c r="D963" s="160"/>
      <c r="E963" s="160"/>
      <c r="F963" s="160"/>
    </row>
    <row r="964" spans="2:6" ht="15.75" customHeight="1" x14ac:dyDescent="0.45">
      <c r="B964" s="160"/>
      <c r="C964" s="160"/>
      <c r="D964" s="160"/>
      <c r="E964" s="160"/>
      <c r="F964" s="160"/>
    </row>
    <row r="965" spans="2:6" ht="15.75" customHeight="1" x14ac:dyDescent="0.45">
      <c r="B965" s="160"/>
      <c r="C965" s="160"/>
      <c r="D965" s="160"/>
      <c r="E965" s="160"/>
      <c r="F965" s="160"/>
    </row>
    <row r="966" spans="2:6" ht="15.75" customHeight="1" x14ac:dyDescent="0.45">
      <c r="B966" s="160"/>
      <c r="C966" s="160"/>
      <c r="D966" s="160"/>
      <c r="E966" s="160"/>
      <c r="F966" s="160"/>
    </row>
    <row r="967" spans="2:6" ht="15.75" customHeight="1" x14ac:dyDescent="0.45">
      <c r="B967" s="160"/>
      <c r="C967" s="160"/>
      <c r="D967" s="160"/>
      <c r="E967" s="160"/>
      <c r="F967" s="160"/>
    </row>
    <row r="968" spans="2:6" ht="15.75" customHeight="1" x14ac:dyDescent="0.45">
      <c r="B968" s="160"/>
      <c r="C968" s="160"/>
      <c r="D968" s="160"/>
      <c r="E968" s="160"/>
      <c r="F968" s="160"/>
    </row>
    <row r="969" spans="2:6" ht="15.75" customHeight="1" x14ac:dyDescent="0.45">
      <c r="B969" s="160"/>
      <c r="C969" s="160"/>
      <c r="D969" s="160"/>
      <c r="E969" s="160"/>
      <c r="F969" s="160"/>
    </row>
    <row r="970" spans="2:6" ht="15.75" customHeight="1" x14ac:dyDescent="0.45">
      <c r="B970" s="160"/>
      <c r="C970" s="160"/>
      <c r="D970" s="160"/>
      <c r="E970" s="160"/>
      <c r="F970" s="160"/>
    </row>
    <row r="971" spans="2:6" ht="15.75" customHeight="1" x14ac:dyDescent="0.45">
      <c r="B971" s="160"/>
      <c r="C971" s="160"/>
      <c r="D971" s="160"/>
      <c r="E971" s="160"/>
      <c r="F971" s="160"/>
    </row>
    <row r="972" spans="2:6" ht="15.75" customHeight="1" x14ac:dyDescent="0.45">
      <c r="B972" s="160"/>
      <c r="C972" s="160"/>
      <c r="D972" s="160"/>
      <c r="E972" s="160"/>
      <c r="F972" s="160"/>
    </row>
    <row r="973" spans="2:6" ht="15.75" customHeight="1" x14ac:dyDescent="0.45">
      <c r="B973" s="160"/>
      <c r="C973" s="160"/>
      <c r="D973" s="160"/>
      <c r="E973" s="160"/>
      <c r="F973" s="160"/>
    </row>
    <row r="974" spans="2:6" ht="15.75" customHeight="1" x14ac:dyDescent="0.45">
      <c r="B974" s="160"/>
      <c r="C974" s="160"/>
      <c r="D974" s="160"/>
      <c r="E974" s="160"/>
      <c r="F974" s="160"/>
    </row>
    <row r="975" spans="2:6" ht="15.75" customHeight="1" x14ac:dyDescent="0.45">
      <c r="B975" s="160"/>
      <c r="C975" s="160"/>
      <c r="D975" s="160"/>
      <c r="E975" s="160"/>
      <c r="F975" s="160"/>
    </row>
    <row r="976" spans="2:6" ht="15.75" customHeight="1" x14ac:dyDescent="0.45">
      <c r="B976" s="160"/>
      <c r="C976" s="160"/>
      <c r="D976" s="160"/>
      <c r="E976" s="160"/>
      <c r="F976" s="160"/>
    </row>
    <row r="977" spans="2:6" ht="15.75" customHeight="1" x14ac:dyDescent="0.45">
      <c r="B977" s="160"/>
      <c r="C977" s="160"/>
      <c r="D977" s="160"/>
      <c r="E977" s="160"/>
      <c r="F977" s="160"/>
    </row>
    <row r="978" spans="2:6" ht="15.75" customHeight="1" x14ac:dyDescent="0.45">
      <c r="B978" s="160"/>
      <c r="C978" s="160"/>
      <c r="D978" s="160"/>
      <c r="E978" s="160"/>
      <c r="F978" s="160"/>
    </row>
    <row r="979" spans="2:6" ht="15.75" customHeight="1" x14ac:dyDescent="0.45">
      <c r="B979" s="160"/>
      <c r="C979" s="160"/>
      <c r="D979" s="160"/>
      <c r="E979" s="160"/>
      <c r="F979" s="160"/>
    </row>
    <row r="980" spans="2:6" ht="15.75" customHeight="1" x14ac:dyDescent="0.45">
      <c r="B980" s="160"/>
      <c r="C980" s="160"/>
      <c r="D980" s="160"/>
      <c r="E980" s="160"/>
      <c r="F980" s="160"/>
    </row>
    <row r="981" spans="2:6" ht="15.75" customHeight="1" x14ac:dyDescent="0.45">
      <c r="B981" s="160"/>
      <c r="C981" s="160"/>
      <c r="D981" s="160"/>
      <c r="E981" s="160"/>
      <c r="F981" s="160"/>
    </row>
    <row r="982" spans="2:6" ht="15.75" customHeight="1" x14ac:dyDescent="0.45">
      <c r="B982" s="160"/>
      <c r="C982" s="160"/>
      <c r="D982" s="160"/>
      <c r="E982" s="160"/>
      <c r="F982" s="160"/>
    </row>
    <row r="983" spans="2:6" ht="15.75" customHeight="1" x14ac:dyDescent="0.45">
      <c r="B983" s="160"/>
      <c r="C983" s="160"/>
      <c r="D983" s="160"/>
      <c r="E983" s="160"/>
      <c r="F983" s="160"/>
    </row>
    <row r="984" spans="2:6" ht="15.75" customHeight="1" x14ac:dyDescent="0.45">
      <c r="B984" s="160"/>
      <c r="C984" s="160"/>
      <c r="D984" s="160"/>
      <c r="E984" s="160"/>
      <c r="F984" s="160"/>
    </row>
    <row r="985" spans="2:6" ht="15.75" customHeight="1" x14ac:dyDescent="0.45">
      <c r="B985" s="160"/>
      <c r="C985" s="160"/>
      <c r="D985" s="160"/>
      <c r="E985" s="160"/>
      <c r="F985" s="160"/>
    </row>
    <row r="986" spans="2:6" ht="15.75" customHeight="1" x14ac:dyDescent="0.45">
      <c r="B986" s="160"/>
      <c r="C986" s="160"/>
      <c r="D986" s="160"/>
      <c r="E986" s="160"/>
      <c r="F986" s="160"/>
    </row>
    <row r="987" spans="2:6" ht="15.75" customHeight="1" x14ac:dyDescent="0.45">
      <c r="B987" s="160"/>
      <c r="C987" s="160"/>
      <c r="D987" s="160"/>
      <c r="E987" s="160"/>
      <c r="F987" s="160"/>
    </row>
    <row r="988" spans="2:6" ht="15.75" customHeight="1" x14ac:dyDescent="0.45">
      <c r="B988" s="160"/>
      <c r="C988" s="160"/>
      <c r="D988" s="160"/>
      <c r="E988" s="160"/>
      <c r="F988" s="160"/>
    </row>
    <row r="989" spans="2:6" ht="15.75" customHeight="1" x14ac:dyDescent="0.45">
      <c r="B989" s="160"/>
      <c r="C989" s="160"/>
      <c r="D989" s="160"/>
      <c r="E989" s="160"/>
      <c r="F989" s="160"/>
    </row>
    <row r="990" spans="2:6" ht="15.75" customHeight="1" x14ac:dyDescent="0.45">
      <c r="B990" s="160"/>
      <c r="C990" s="160"/>
      <c r="D990" s="160"/>
      <c r="E990" s="160"/>
      <c r="F990" s="160"/>
    </row>
    <row r="991" spans="2:6" ht="15.75" customHeight="1" x14ac:dyDescent="0.45">
      <c r="B991" s="160"/>
      <c r="C991" s="160"/>
      <c r="D991" s="160"/>
      <c r="E991" s="160"/>
      <c r="F991" s="160"/>
    </row>
    <row r="992" spans="2:6" ht="15.75" customHeight="1" x14ac:dyDescent="0.45">
      <c r="B992" s="160"/>
      <c r="C992" s="160"/>
      <c r="D992" s="160"/>
      <c r="E992" s="160"/>
      <c r="F992" s="160"/>
    </row>
    <row r="993" spans="2:6" ht="15.75" customHeight="1" x14ac:dyDescent="0.45">
      <c r="B993" s="160"/>
      <c r="C993" s="160"/>
      <c r="D993" s="160"/>
      <c r="E993" s="160"/>
      <c r="F993" s="160"/>
    </row>
    <row r="994" spans="2:6" ht="15.75" customHeight="1" x14ac:dyDescent="0.45">
      <c r="B994" s="160"/>
      <c r="C994" s="160"/>
      <c r="D994" s="160"/>
      <c r="E994" s="160"/>
      <c r="F994" s="160"/>
    </row>
    <row r="995" spans="2:6" ht="15.75" customHeight="1" x14ac:dyDescent="0.45">
      <c r="B995" s="160"/>
      <c r="C995" s="160"/>
      <c r="D995" s="160"/>
      <c r="E995" s="160"/>
      <c r="F995" s="160"/>
    </row>
    <row r="996" spans="2:6" ht="15.75" customHeight="1" x14ac:dyDescent="0.45">
      <c r="B996" s="160"/>
      <c r="C996" s="160"/>
      <c r="D996" s="160"/>
      <c r="E996" s="160"/>
      <c r="F996" s="160"/>
    </row>
    <row r="997" spans="2:6" ht="15.75" customHeight="1" x14ac:dyDescent="0.45">
      <c r="B997" s="160"/>
      <c r="C997" s="160"/>
      <c r="D997" s="160"/>
      <c r="E997" s="160"/>
      <c r="F997" s="160"/>
    </row>
    <row r="998" spans="2:6" ht="15.75" customHeight="1" x14ac:dyDescent="0.45">
      <c r="B998" s="160"/>
      <c r="C998" s="160"/>
      <c r="D998" s="160"/>
      <c r="E998" s="160"/>
      <c r="F998" s="160"/>
    </row>
    <row r="999" spans="2:6" ht="15.75" customHeight="1" x14ac:dyDescent="0.45">
      <c r="B999" s="160"/>
      <c r="C999" s="160"/>
      <c r="D999" s="160"/>
      <c r="E999" s="160"/>
      <c r="F999" s="160"/>
    </row>
    <row r="1000" spans="2:6" ht="15.75" customHeight="1" x14ac:dyDescent="0.45">
      <c r="B1000" s="160"/>
      <c r="C1000" s="160"/>
      <c r="D1000" s="160"/>
      <c r="E1000" s="160"/>
      <c r="F1000" s="160"/>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004"/>
  <sheetViews>
    <sheetView topLeftCell="A40" zoomScale="80" zoomScaleNormal="80" workbookViewId="0">
      <selection activeCell="B70" sqref="B70"/>
    </sheetView>
  </sheetViews>
  <sheetFormatPr defaultColWidth="12.625" defaultRowHeight="15" customHeight="1" x14ac:dyDescent="0.35"/>
  <cols>
    <col min="1" max="1" width="44.125" customWidth="1"/>
    <col min="2" max="2" width="14.125" customWidth="1"/>
    <col min="3" max="3" width="11" customWidth="1"/>
    <col min="4" max="4" width="18.625" customWidth="1"/>
    <col min="5" max="38" width="12.875" customWidth="1"/>
  </cols>
  <sheetData>
    <row r="1" spans="1:37" ht="14.25" x14ac:dyDescent="0.45">
      <c r="A1" s="2" t="s">
        <v>1253</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spans="1:37" ht="14.25" x14ac:dyDescent="0.45">
      <c r="B2" s="3">
        <v>2017</v>
      </c>
      <c r="C2" s="3">
        <v>2018</v>
      </c>
      <c r="D2" s="3">
        <v>2019</v>
      </c>
      <c r="E2" s="3">
        <v>2020</v>
      </c>
      <c r="F2" s="3">
        <v>2021</v>
      </c>
      <c r="G2" s="3">
        <v>2022</v>
      </c>
      <c r="H2" s="3">
        <v>2023</v>
      </c>
      <c r="I2" s="3">
        <v>2024</v>
      </c>
      <c r="J2" s="3">
        <v>2025</v>
      </c>
      <c r="K2" s="3">
        <v>2026</v>
      </c>
      <c r="L2" s="3">
        <v>2027</v>
      </c>
      <c r="M2" s="3">
        <v>2028</v>
      </c>
      <c r="N2" s="3">
        <v>2029</v>
      </c>
      <c r="O2" s="3">
        <v>2030</v>
      </c>
      <c r="P2" s="3">
        <v>2031</v>
      </c>
      <c r="Q2" s="3">
        <v>2032</v>
      </c>
      <c r="R2" s="3">
        <v>2033</v>
      </c>
      <c r="S2" s="3">
        <v>2034</v>
      </c>
      <c r="T2" s="3">
        <v>2035</v>
      </c>
      <c r="U2" s="3">
        <v>2036</v>
      </c>
      <c r="V2" s="3">
        <v>2037</v>
      </c>
      <c r="W2" s="3">
        <v>2038</v>
      </c>
      <c r="X2" s="3">
        <v>2039</v>
      </c>
      <c r="Y2" s="3">
        <v>2040</v>
      </c>
      <c r="Z2" s="3">
        <v>2041</v>
      </c>
      <c r="AA2" s="3">
        <v>2042</v>
      </c>
      <c r="AB2" s="3">
        <v>2043</v>
      </c>
      <c r="AC2" s="3">
        <v>2044</v>
      </c>
      <c r="AD2" s="3">
        <v>2045</v>
      </c>
      <c r="AE2" s="3">
        <v>2046</v>
      </c>
      <c r="AF2" s="3">
        <v>2047</v>
      </c>
      <c r="AG2" s="3">
        <v>2048</v>
      </c>
      <c r="AH2" s="3">
        <v>2049</v>
      </c>
      <c r="AI2" s="3">
        <v>2050</v>
      </c>
    </row>
    <row r="3" spans="1:37" ht="14.25" x14ac:dyDescent="0.45">
      <c r="A3" s="164" t="s">
        <v>1254</v>
      </c>
      <c r="B3" s="164">
        <f t="array" ref="B3">(INDEX('AEO 49'!$C$72:$AJ$72,MATCH('Calculations Etc'!B$2,'AEO 49'!$C$1:$AJ$1,0))-INDEX('AEO 49'!$C$184:$AJ$184,MATCH('Calculations Etc'!B$2,'AEO 49'!$C$1:$AJ$1,0)))/INDEX('AEO 49'!$C$72:$AJ$72,MATCH('Calculations Etc'!B$2,'AEO 49'!$C$1:$AJ$1,0))</f>
        <v>0.85770690964312835</v>
      </c>
      <c r="C3" s="164">
        <f t="array" ref="C3">(INDEX('AEO 49'!$C$72:$AJ$72,MATCH('Calculations Etc'!C$2,'AEO 49'!$C$1:$AJ$1,0))-INDEX('AEO 49'!$C$184:$AJ$184,MATCH('Calculations Etc'!C$2,'AEO 49'!$C$1:$AJ$1,0)))/INDEX('AEO 49'!$C$72:$AJ$72,MATCH('Calculations Etc'!C$2,'AEO 49'!$C$1:$AJ$1,0))</f>
        <v>0.86737516377929835</v>
      </c>
      <c r="D3" s="164">
        <f t="array" ref="D3">(INDEX('AEO 49'!$C$72:$AJ$72,MATCH('Calculations Etc'!D$2,'AEO 49'!$C$1:$AJ$1,0))-INDEX('AEO 49'!$C$184:$AJ$184,MATCH('Calculations Etc'!D$2,'AEO 49'!$C$1:$AJ$1,0)))/INDEX('AEO 49'!$C$72:$AJ$72,MATCH('Calculations Etc'!D$2,'AEO 49'!$C$1:$AJ$1,0))</f>
        <v>0.87484267934554605</v>
      </c>
      <c r="E3" s="164">
        <f t="array" ref="E3">(INDEX('AEO 49'!$C$72:$AJ$72,MATCH('Calculations Etc'!E$2,'AEO 49'!$C$1:$AJ$1,0))-INDEX('AEO 49'!$C$184:$AJ$184,MATCH('Calculations Etc'!E$2,'AEO 49'!$C$1:$AJ$1,0)))/INDEX('AEO 49'!$C$72:$AJ$72,MATCH('Calculations Etc'!E$2,'AEO 49'!$C$1:$AJ$1,0))</f>
        <v>0.88061911170928664</v>
      </c>
      <c r="F3" s="164">
        <f t="array" ref="F3">(INDEX('AEO 49'!$C$72:$AJ$72,MATCH('Calculations Etc'!F$2,'AEO 49'!$C$1:$AJ$1,0))-INDEX('AEO 49'!$C$184:$AJ$184,MATCH('Calculations Etc'!F$2,'AEO 49'!$C$1:$AJ$1,0)))/INDEX('AEO 49'!$C$72:$AJ$72,MATCH('Calculations Etc'!F$2,'AEO 49'!$C$1:$AJ$1,0))</f>
        <v>0.88597742897911536</v>
      </c>
      <c r="G3" s="164">
        <f t="array" ref="G3">(INDEX('AEO 49'!$C$72:$AJ$72,MATCH('Calculations Etc'!G$2,'AEO 49'!$C$1:$AJ$1,0))-INDEX('AEO 49'!$C$184:$AJ$184,MATCH('Calculations Etc'!G$2,'AEO 49'!$C$1:$AJ$1,0)))/INDEX('AEO 49'!$C$72:$AJ$72,MATCH('Calculations Etc'!G$2,'AEO 49'!$C$1:$AJ$1,0))</f>
        <v>0.889988723217642</v>
      </c>
      <c r="H3" s="164">
        <f t="array" ref="H3">(INDEX('AEO 49'!$C$72:$AJ$72,MATCH('Calculations Etc'!H$2,'AEO 49'!$C$1:$AJ$1,0))-INDEX('AEO 49'!$C$184:$AJ$184,MATCH('Calculations Etc'!H$2,'AEO 49'!$C$1:$AJ$1,0)))/INDEX('AEO 49'!$C$72:$AJ$72,MATCH('Calculations Etc'!H$2,'AEO 49'!$C$1:$AJ$1,0))</f>
        <v>0.89330746847720666</v>
      </c>
      <c r="I3" s="164">
        <f t="array" ref="I3">(INDEX('AEO 49'!$C$72:$AJ$72,MATCH('Calculations Etc'!I$2,'AEO 49'!$C$1:$AJ$1,0))-INDEX('AEO 49'!$C$184:$AJ$184,MATCH('Calculations Etc'!I$2,'AEO 49'!$C$1:$AJ$1,0)))/INDEX('AEO 49'!$C$72:$AJ$72,MATCH('Calculations Etc'!I$2,'AEO 49'!$C$1:$AJ$1,0))</f>
        <v>0.89622752379833126</v>
      </c>
      <c r="J3" s="164">
        <f t="array" ref="J3">(INDEX('AEO 49'!$C$72:$AJ$72,MATCH('Calculations Etc'!J$2,'AEO 49'!$C$1:$AJ$1,0))-INDEX('AEO 49'!$C$184:$AJ$184,MATCH('Calculations Etc'!J$2,'AEO 49'!$C$1:$AJ$1,0)))/INDEX('AEO 49'!$C$72:$AJ$72,MATCH('Calculations Etc'!J$2,'AEO 49'!$C$1:$AJ$1,0))</f>
        <v>0.89899566309061862</v>
      </c>
      <c r="K3" s="164">
        <f t="array" ref="K3">(INDEX('AEO 49'!$C$72:$AJ$72,MATCH('Calculations Etc'!K$2,'AEO 49'!$C$1:$AJ$1,0))-INDEX('AEO 49'!$C$184:$AJ$184,MATCH('Calculations Etc'!K$2,'AEO 49'!$C$1:$AJ$1,0)))/INDEX('AEO 49'!$C$72:$AJ$72,MATCH('Calculations Etc'!K$2,'AEO 49'!$C$1:$AJ$1,0))</f>
        <v>0.90162114146124805</v>
      </c>
      <c r="L3" s="164">
        <f t="array" ref="L3">(INDEX('AEO 49'!$C$72:$AJ$72,MATCH('Calculations Etc'!L$2,'AEO 49'!$C$1:$AJ$1,0))-INDEX('AEO 49'!$C$184:$AJ$184,MATCH('Calculations Etc'!L$2,'AEO 49'!$C$1:$AJ$1,0)))/INDEX('AEO 49'!$C$72:$AJ$72,MATCH('Calculations Etc'!L$2,'AEO 49'!$C$1:$AJ$1,0))</f>
        <v>0.90437040242319333</v>
      </c>
      <c r="M3" s="164">
        <f t="array" ref="M3">(INDEX('AEO 49'!$C$72:$AJ$72,MATCH('Calculations Etc'!M$2,'AEO 49'!$C$1:$AJ$1,0))-INDEX('AEO 49'!$C$184:$AJ$184,MATCH('Calculations Etc'!M$2,'AEO 49'!$C$1:$AJ$1,0)))/INDEX('AEO 49'!$C$72:$AJ$72,MATCH('Calculations Etc'!M$2,'AEO 49'!$C$1:$AJ$1,0))</f>
        <v>0.90750896435351192</v>
      </c>
      <c r="N3" s="164">
        <f t="array" ref="N3">(INDEX('AEO 49'!$C$72:$AJ$72,MATCH('Calculations Etc'!N$2,'AEO 49'!$C$1:$AJ$1,0))-INDEX('AEO 49'!$C$184:$AJ$184,MATCH('Calculations Etc'!N$2,'AEO 49'!$C$1:$AJ$1,0)))/INDEX('AEO 49'!$C$72:$AJ$72,MATCH('Calculations Etc'!N$2,'AEO 49'!$C$1:$AJ$1,0))</f>
        <v>0.90966213432220855</v>
      </c>
      <c r="O3" s="164">
        <f t="array" ref="O3">(INDEX('AEO 49'!$C$72:$AJ$72,MATCH('Calculations Etc'!O$2,'AEO 49'!$C$1:$AJ$1,0))-INDEX('AEO 49'!$C$184:$AJ$184,MATCH('Calculations Etc'!O$2,'AEO 49'!$C$1:$AJ$1,0)))/INDEX('AEO 49'!$C$72:$AJ$72,MATCH('Calculations Etc'!O$2,'AEO 49'!$C$1:$AJ$1,0))</f>
        <v>0.91134394519443884</v>
      </c>
      <c r="P3" s="164">
        <f t="array" ref="P3">(INDEX('AEO 49'!$C$72:$AJ$72,MATCH('Calculations Etc'!P$2,'AEO 49'!$C$1:$AJ$1,0))-INDEX('AEO 49'!$C$184:$AJ$184,MATCH('Calculations Etc'!P$2,'AEO 49'!$C$1:$AJ$1,0)))/INDEX('AEO 49'!$C$72:$AJ$72,MATCH('Calculations Etc'!P$2,'AEO 49'!$C$1:$AJ$1,0))</f>
        <v>0.91273374888691006</v>
      </c>
      <c r="Q3" s="164">
        <f t="array" ref="Q3">(INDEX('AEO 49'!$C$72:$AJ$72,MATCH('Calculations Etc'!Q$2,'AEO 49'!$C$1:$AJ$1,0))-INDEX('AEO 49'!$C$184:$AJ$184,MATCH('Calculations Etc'!Q$2,'AEO 49'!$C$1:$AJ$1,0)))/INDEX('AEO 49'!$C$72:$AJ$72,MATCH('Calculations Etc'!Q$2,'AEO 49'!$C$1:$AJ$1,0))</f>
        <v>0.91397954213346322</v>
      </c>
      <c r="R3" s="164">
        <f t="array" ref="R3">(INDEX('AEO 49'!$C$72:$AJ$72,MATCH('Calculations Etc'!R$2,'AEO 49'!$C$1:$AJ$1,0))-INDEX('AEO 49'!$C$184:$AJ$184,MATCH('Calculations Etc'!R$2,'AEO 49'!$C$1:$AJ$1,0)))/INDEX('AEO 49'!$C$72:$AJ$72,MATCH('Calculations Etc'!R$2,'AEO 49'!$C$1:$AJ$1,0))</f>
        <v>0.91505902677800166</v>
      </c>
      <c r="S3" s="164">
        <f t="array" ref="S3">(INDEX('AEO 49'!$C$72:$AJ$72,MATCH('Calculations Etc'!S$2,'AEO 49'!$C$1:$AJ$1,0))-INDEX('AEO 49'!$C$184:$AJ$184,MATCH('Calculations Etc'!S$2,'AEO 49'!$C$1:$AJ$1,0)))/INDEX('AEO 49'!$C$72:$AJ$72,MATCH('Calculations Etc'!S$2,'AEO 49'!$C$1:$AJ$1,0))</f>
        <v>0.91623284429720775</v>
      </c>
      <c r="T3" s="164">
        <f t="array" ref="T3">(INDEX('AEO 49'!$C$72:$AJ$72,MATCH('Calculations Etc'!T$2,'AEO 49'!$C$1:$AJ$1,0))-INDEX('AEO 49'!$C$184:$AJ$184,MATCH('Calculations Etc'!T$2,'AEO 49'!$C$1:$AJ$1,0)))/INDEX('AEO 49'!$C$72:$AJ$72,MATCH('Calculations Etc'!T$2,'AEO 49'!$C$1:$AJ$1,0))</f>
        <v>0.91730517660250421</v>
      </c>
      <c r="U3" s="164">
        <f t="array" ref="U3">(INDEX('AEO 49'!$C$72:$AJ$72,MATCH('Calculations Etc'!U$2,'AEO 49'!$C$1:$AJ$1,0))-INDEX('AEO 49'!$C$184:$AJ$184,MATCH('Calculations Etc'!U$2,'AEO 49'!$C$1:$AJ$1,0)))/INDEX('AEO 49'!$C$72:$AJ$72,MATCH('Calculations Etc'!U$2,'AEO 49'!$C$1:$AJ$1,0))</f>
        <v>0.91827322202748818</v>
      </c>
      <c r="V3" s="164">
        <f t="array" ref="V3">(INDEX('AEO 49'!$C$72:$AJ$72,MATCH('Calculations Etc'!V$2,'AEO 49'!$C$1:$AJ$1,0))-INDEX('AEO 49'!$C$184:$AJ$184,MATCH('Calculations Etc'!V$2,'AEO 49'!$C$1:$AJ$1,0)))/INDEX('AEO 49'!$C$72:$AJ$72,MATCH('Calculations Etc'!V$2,'AEO 49'!$C$1:$AJ$1,0))</f>
        <v>0.91900510204081642</v>
      </c>
      <c r="W3" s="164">
        <f t="array" ref="W3">(INDEX('AEO 49'!$C$72:$AJ$72,MATCH('Calculations Etc'!W$2,'AEO 49'!$C$1:$AJ$1,0))-INDEX('AEO 49'!$C$184:$AJ$184,MATCH('Calculations Etc'!W$2,'AEO 49'!$C$1:$AJ$1,0)))/INDEX('AEO 49'!$C$72:$AJ$72,MATCH('Calculations Etc'!W$2,'AEO 49'!$C$1:$AJ$1,0))</f>
        <v>0.91985592075641598</v>
      </c>
      <c r="X3" s="164">
        <f t="array" ref="X3">(INDEX('AEO 49'!$C$72:$AJ$72,MATCH('Calculations Etc'!X$2,'AEO 49'!$C$1:$AJ$1,0))-INDEX('AEO 49'!$C$184:$AJ$184,MATCH('Calculations Etc'!X$2,'AEO 49'!$C$1:$AJ$1,0)))/INDEX('AEO 49'!$C$72:$AJ$72,MATCH('Calculations Etc'!X$2,'AEO 49'!$C$1:$AJ$1,0))</f>
        <v>0.92046669041681517</v>
      </c>
      <c r="Y3" s="164">
        <f t="array" ref="Y3">(INDEX('AEO 49'!$C$72:$AJ$72,MATCH('Calculations Etc'!Y$2,'AEO 49'!$C$1:$AJ$1,0))-INDEX('AEO 49'!$C$184:$AJ$184,MATCH('Calculations Etc'!Y$2,'AEO 49'!$C$1:$AJ$1,0)))/INDEX('AEO 49'!$C$72:$AJ$72,MATCH('Calculations Etc'!Y$2,'AEO 49'!$C$1:$AJ$1,0))</f>
        <v>0.92115926708949958</v>
      </c>
      <c r="Z3" s="164">
        <f t="array" ref="Z3">(INDEX('AEO 49'!$C$72:$AJ$72,MATCH('Calculations Etc'!Z$2,'AEO 49'!$C$1:$AJ$1,0))-INDEX('AEO 49'!$C$184:$AJ$184,MATCH('Calculations Etc'!Z$2,'AEO 49'!$C$1:$AJ$1,0)))/INDEX('AEO 49'!$C$72:$AJ$72,MATCH('Calculations Etc'!Z$2,'AEO 49'!$C$1:$AJ$1,0))</f>
        <v>0.92177018904085717</v>
      </c>
      <c r="AA3" s="164">
        <f t="array" ref="AA3">(INDEX('AEO 49'!$C$72:$AJ$72,MATCH('Calculations Etc'!AA$2,'AEO 49'!$C$1:$AJ$1,0))-INDEX('AEO 49'!$C$184:$AJ$184,MATCH('Calculations Etc'!AA$2,'AEO 49'!$C$1:$AJ$1,0)))/INDEX('AEO 49'!$C$72:$AJ$72,MATCH('Calculations Etc'!AA$2,'AEO 49'!$C$1:$AJ$1,0))</f>
        <v>0.92259342173239189</v>
      </c>
      <c r="AB3" s="164">
        <f t="array" ref="AB3">(INDEX('AEO 49'!$C$72:$AJ$72,MATCH('Calculations Etc'!AB$2,'AEO 49'!$C$1:$AJ$1,0))-INDEX('AEO 49'!$C$184:$AJ$184,MATCH('Calculations Etc'!AB$2,'AEO 49'!$C$1:$AJ$1,0)))/INDEX('AEO 49'!$C$72:$AJ$72,MATCH('Calculations Etc'!AB$2,'AEO 49'!$C$1:$AJ$1,0))</f>
        <v>0.92338435374149663</v>
      </c>
      <c r="AC3" s="164">
        <f t="array" ref="AC3">(INDEX('AEO 49'!$C$72:$AJ$72,MATCH('Calculations Etc'!AC$2,'AEO 49'!$C$1:$AJ$1,0))-INDEX('AEO 49'!$C$184:$AJ$184,MATCH('Calculations Etc'!AC$2,'AEO 49'!$C$1:$AJ$1,0)))/INDEX('AEO 49'!$C$72:$AJ$72,MATCH('Calculations Etc'!AC$2,'AEO 49'!$C$1:$AJ$1,0))</f>
        <v>0.92423225373384799</v>
      </c>
      <c r="AD3" s="164">
        <f t="array" ref="AD3">(INDEX('AEO 49'!$C$72:$AJ$72,MATCH('Calculations Etc'!AD$2,'AEO 49'!$C$1:$AJ$1,0))-INDEX('AEO 49'!$C$184:$AJ$184,MATCH('Calculations Etc'!AD$2,'AEO 49'!$C$1:$AJ$1,0)))/INDEX('AEO 49'!$C$72:$AJ$72,MATCH('Calculations Etc'!AD$2,'AEO 49'!$C$1:$AJ$1,0))</f>
        <v>0.92506417156578613</v>
      </c>
      <c r="AE3" s="164">
        <f t="array" ref="AE3">(INDEX('AEO 49'!$C$72:$AJ$72,MATCH('Calculations Etc'!AE$2,'AEO 49'!$C$1:$AJ$1,0))-INDEX('AEO 49'!$C$184:$AJ$184,MATCH('Calculations Etc'!AE$2,'AEO 49'!$C$1:$AJ$1,0)))/INDEX('AEO 49'!$C$72:$AJ$72,MATCH('Calculations Etc'!AE$2,'AEO 49'!$C$1:$AJ$1,0))</f>
        <v>0.92591079888907035</v>
      </c>
      <c r="AF3" s="164">
        <f t="array" ref="AF3">(INDEX('AEO 49'!$C$72:$AJ$72,MATCH('Calculations Etc'!AF$2,'AEO 49'!$C$1:$AJ$1,0))-INDEX('AEO 49'!$C$184:$AJ$184,MATCH('Calculations Etc'!AF$2,'AEO 49'!$C$1:$AJ$1,0)))/INDEX('AEO 49'!$C$72:$AJ$72,MATCH('Calculations Etc'!AF$2,'AEO 49'!$C$1:$AJ$1,0))</f>
        <v>0.92674081237911021</v>
      </c>
      <c r="AG3" s="164">
        <f t="array" ref="AG3">(INDEX('AEO 49'!$C$72:$AJ$72,MATCH('Calculations Etc'!AG$2,'AEO 49'!$C$1:$AJ$1,0))-INDEX('AEO 49'!$C$184:$AJ$184,MATCH('Calculations Etc'!AG$2,'AEO 49'!$C$1:$AJ$1,0)))/INDEX('AEO 49'!$C$72:$AJ$72,MATCH('Calculations Etc'!AG$2,'AEO 49'!$C$1:$AJ$1,0))</f>
        <v>0.92749003984063749</v>
      </c>
      <c r="AH3" s="164">
        <f t="array" ref="AH3">(INDEX('AEO 49'!$C$72:$AJ$72,MATCH('Calculations Etc'!AH$2,'AEO 49'!$C$1:$AJ$1,0))-INDEX('AEO 49'!$C$184:$AJ$184,MATCH('Calculations Etc'!AH$2,'AEO 49'!$C$1:$AJ$1,0)))/INDEX('AEO 49'!$C$72:$AJ$72,MATCH('Calculations Etc'!AH$2,'AEO 49'!$C$1:$AJ$1,0))</f>
        <v>0.92817156824095248</v>
      </c>
      <c r="AI3" s="164">
        <f t="array" ref="AI3">(INDEX('AEO 49'!$C$72:$AJ$72,MATCH('Calculations Etc'!AI$2,'AEO 49'!$C$1:$AJ$1,0))-INDEX('AEO 49'!$C$184:$AJ$184,MATCH('Calculations Etc'!AI$2,'AEO 49'!$C$1:$AJ$1,0)))/INDEX('AEO 49'!$C$72:$AJ$72,MATCH('Calculations Etc'!AI$2,'AEO 49'!$C$1:$AJ$1,0))</f>
        <v>0.92881673431158285</v>
      </c>
      <c r="AJ3" s="164"/>
      <c r="AK3" s="164"/>
    </row>
    <row r="4" spans="1:37" ht="14.25" x14ac:dyDescent="0.45">
      <c r="A4" s="164" t="s">
        <v>1255</v>
      </c>
      <c r="B4" s="164">
        <f t="array" ref="B4">INDEX('AEO 49'!$C$184:$AJ$184,MATCH('Calculations Etc'!B$2,'AEO 49'!$C$1:$AJ$1,0))/INDEX('AEO 49'!$C$72:$AJ$72,MATCH('Calculations Etc'!B$2,'AEO 49'!$C$1:$AJ$1,0))</f>
        <v>0.14229309035687168</v>
      </c>
      <c r="C4" s="164">
        <f t="array" ref="C4">INDEX('AEO 49'!$C$184:$AJ$184,MATCH('Calculations Etc'!C$2,'AEO 49'!$C$1:$AJ$1,0))/INDEX('AEO 49'!$C$72:$AJ$72,MATCH('Calculations Etc'!C$2,'AEO 49'!$C$1:$AJ$1,0))</f>
        <v>0.1326248362207017</v>
      </c>
      <c r="D4" s="164">
        <f t="array" ref="D4">INDEX('AEO 49'!$C$184:$AJ$184,MATCH('Calculations Etc'!D$2,'AEO 49'!$C$1:$AJ$1,0))/INDEX('AEO 49'!$C$72:$AJ$72,MATCH('Calculations Etc'!D$2,'AEO 49'!$C$1:$AJ$1,0))</f>
        <v>0.12515732065445392</v>
      </c>
      <c r="E4" s="164">
        <f t="array" ref="E4">INDEX('AEO 49'!$C$184:$AJ$184,MATCH('Calculations Etc'!E$2,'AEO 49'!$C$1:$AJ$1,0))/INDEX('AEO 49'!$C$72:$AJ$72,MATCH('Calculations Etc'!E$2,'AEO 49'!$C$1:$AJ$1,0))</f>
        <v>0.11938088829071335</v>
      </c>
      <c r="F4" s="164">
        <f t="array" ref="F4">INDEX('AEO 49'!$C$184:$AJ$184,MATCH('Calculations Etc'!F$2,'AEO 49'!$C$1:$AJ$1,0))/INDEX('AEO 49'!$C$72:$AJ$72,MATCH('Calculations Etc'!F$2,'AEO 49'!$C$1:$AJ$1,0))</f>
        <v>0.11402257102088469</v>
      </c>
      <c r="G4" s="164">
        <f t="array" ref="G4">INDEX('AEO 49'!$C$184:$AJ$184,MATCH('Calculations Etc'!G$2,'AEO 49'!$C$1:$AJ$1,0))/INDEX('AEO 49'!$C$72:$AJ$72,MATCH('Calculations Etc'!G$2,'AEO 49'!$C$1:$AJ$1,0))</f>
        <v>0.1100112767823581</v>
      </c>
      <c r="H4" s="164">
        <f t="array" ref="H4">INDEX('AEO 49'!$C$184:$AJ$184,MATCH('Calculations Etc'!H$2,'AEO 49'!$C$1:$AJ$1,0))/INDEX('AEO 49'!$C$72:$AJ$72,MATCH('Calculations Etc'!H$2,'AEO 49'!$C$1:$AJ$1,0))</f>
        <v>0.10669253152279343</v>
      </c>
      <c r="I4" s="164">
        <f t="array" ref="I4">INDEX('AEO 49'!$C$184:$AJ$184,MATCH('Calculations Etc'!I$2,'AEO 49'!$C$1:$AJ$1,0))/INDEX('AEO 49'!$C$72:$AJ$72,MATCH('Calculations Etc'!I$2,'AEO 49'!$C$1:$AJ$1,0))</f>
        <v>0.10377247620166881</v>
      </c>
      <c r="J4" s="164">
        <f t="array" ref="J4">INDEX('AEO 49'!$C$184:$AJ$184,MATCH('Calculations Etc'!J$2,'AEO 49'!$C$1:$AJ$1,0))/INDEX('AEO 49'!$C$72:$AJ$72,MATCH('Calculations Etc'!J$2,'AEO 49'!$C$1:$AJ$1,0))</f>
        <v>0.10100433690938142</v>
      </c>
      <c r="K4" s="164">
        <f t="array" ref="K4">INDEX('AEO 49'!$C$184:$AJ$184,MATCH('Calculations Etc'!K$2,'AEO 49'!$C$1:$AJ$1,0))/INDEX('AEO 49'!$C$72:$AJ$72,MATCH('Calculations Etc'!K$2,'AEO 49'!$C$1:$AJ$1,0))</f>
        <v>9.8378858538751959E-2</v>
      </c>
      <c r="L4" s="164">
        <f t="array" ref="L4">INDEX('AEO 49'!$C$184:$AJ$184,MATCH('Calculations Etc'!L$2,'AEO 49'!$C$1:$AJ$1,0))/INDEX('AEO 49'!$C$72:$AJ$72,MATCH('Calculations Etc'!L$2,'AEO 49'!$C$1:$AJ$1,0))</f>
        <v>9.5629597576806571E-2</v>
      </c>
      <c r="M4" s="164">
        <f t="array" ref="M4">INDEX('AEO 49'!$C$184:$AJ$184,MATCH('Calculations Etc'!M$2,'AEO 49'!$C$1:$AJ$1,0))/INDEX('AEO 49'!$C$72:$AJ$72,MATCH('Calculations Etc'!M$2,'AEO 49'!$C$1:$AJ$1,0))</f>
        <v>9.2491035646488098E-2</v>
      </c>
      <c r="N4" s="164">
        <f t="array" ref="N4">INDEX('AEO 49'!$C$184:$AJ$184,MATCH('Calculations Etc'!N$2,'AEO 49'!$C$1:$AJ$1,0))/INDEX('AEO 49'!$C$72:$AJ$72,MATCH('Calculations Etc'!N$2,'AEO 49'!$C$1:$AJ$1,0))</f>
        <v>9.0337865677791507E-2</v>
      </c>
      <c r="O4" s="164">
        <f t="array" ref="O4">INDEX('AEO 49'!$C$184:$AJ$184,MATCH('Calculations Etc'!O$2,'AEO 49'!$C$1:$AJ$1,0))/INDEX('AEO 49'!$C$72:$AJ$72,MATCH('Calculations Etc'!O$2,'AEO 49'!$C$1:$AJ$1,0))</f>
        <v>8.8656054805561171E-2</v>
      </c>
      <c r="P4" s="164">
        <f t="array" ref="P4">INDEX('AEO 49'!$C$184:$AJ$184,MATCH('Calculations Etc'!P$2,'AEO 49'!$C$1:$AJ$1,0))/INDEX('AEO 49'!$C$72:$AJ$72,MATCH('Calculations Etc'!P$2,'AEO 49'!$C$1:$AJ$1,0))</f>
        <v>8.7266251113089943E-2</v>
      </c>
      <c r="Q4" s="164">
        <f t="array" ref="Q4">INDEX('AEO 49'!$C$184:$AJ$184,MATCH('Calculations Etc'!Q$2,'AEO 49'!$C$1:$AJ$1,0))/INDEX('AEO 49'!$C$72:$AJ$72,MATCH('Calculations Etc'!Q$2,'AEO 49'!$C$1:$AJ$1,0))</f>
        <v>8.6020457866536768E-2</v>
      </c>
      <c r="R4" s="164">
        <f t="array" ref="R4">INDEX('AEO 49'!$C$184:$AJ$184,MATCH('Calculations Etc'!R$2,'AEO 49'!$C$1:$AJ$1,0))/INDEX('AEO 49'!$C$72:$AJ$72,MATCH('Calculations Etc'!R$2,'AEO 49'!$C$1:$AJ$1,0))</f>
        <v>8.4940973221998256E-2</v>
      </c>
      <c r="S4" s="164">
        <f t="array" ref="S4">INDEX('AEO 49'!$C$184:$AJ$184,MATCH('Calculations Etc'!S$2,'AEO 49'!$C$1:$AJ$1,0))/INDEX('AEO 49'!$C$72:$AJ$72,MATCH('Calculations Etc'!S$2,'AEO 49'!$C$1:$AJ$1,0))</f>
        <v>8.3767155702792237E-2</v>
      </c>
      <c r="T4" s="164">
        <f t="array" ref="T4">INDEX('AEO 49'!$C$184:$AJ$184,MATCH('Calculations Etc'!T$2,'AEO 49'!$C$1:$AJ$1,0))/INDEX('AEO 49'!$C$72:$AJ$72,MATCH('Calculations Etc'!T$2,'AEO 49'!$C$1:$AJ$1,0))</f>
        <v>8.2694823397495787E-2</v>
      </c>
      <c r="U4" s="164">
        <f t="array" ref="U4">INDEX('AEO 49'!$C$184:$AJ$184,MATCH('Calculations Etc'!U$2,'AEO 49'!$C$1:$AJ$1,0))/INDEX('AEO 49'!$C$72:$AJ$72,MATCH('Calculations Etc'!U$2,'AEO 49'!$C$1:$AJ$1,0))</f>
        <v>8.1726777972511766E-2</v>
      </c>
      <c r="V4" s="164">
        <f t="array" ref="V4">INDEX('AEO 49'!$C$184:$AJ$184,MATCH('Calculations Etc'!V$2,'AEO 49'!$C$1:$AJ$1,0))/INDEX('AEO 49'!$C$72:$AJ$72,MATCH('Calculations Etc'!V$2,'AEO 49'!$C$1:$AJ$1,0))</f>
        <v>8.0994897959183659E-2</v>
      </c>
      <c r="W4" s="164">
        <f t="array" ref="W4">INDEX('AEO 49'!$C$184:$AJ$184,MATCH('Calculations Etc'!W$2,'AEO 49'!$C$1:$AJ$1,0))/INDEX('AEO 49'!$C$72:$AJ$72,MATCH('Calculations Etc'!W$2,'AEO 49'!$C$1:$AJ$1,0))</f>
        <v>8.0144079243583966E-2</v>
      </c>
      <c r="X4" s="164">
        <f t="array" ref="X4">INDEX('AEO 49'!$C$184:$AJ$184,MATCH('Calculations Etc'!X$2,'AEO 49'!$C$1:$AJ$1,0))/INDEX('AEO 49'!$C$72:$AJ$72,MATCH('Calculations Etc'!X$2,'AEO 49'!$C$1:$AJ$1,0))</f>
        <v>7.95333095831849E-2</v>
      </c>
      <c r="Y4" s="164">
        <f t="array" ref="Y4">INDEX('AEO 49'!$C$184:$AJ$184,MATCH('Calculations Etc'!Y$2,'AEO 49'!$C$1:$AJ$1,0))/INDEX('AEO 49'!$C$72:$AJ$72,MATCH('Calculations Etc'!Y$2,'AEO 49'!$C$1:$AJ$1,0))</f>
        <v>7.8840732910500338E-2</v>
      </c>
      <c r="Z4" s="164">
        <f t="array" ref="Z4">INDEX('AEO 49'!$C$184:$AJ$184,MATCH('Calculations Etc'!Z$2,'AEO 49'!$C$1:$AJ$1,0))/INDEX('AEO 49'!$C$72:$AJ$72,MATCH('Calculations Etc'!Z$2,'AEO 49'!$C$1:$AJ$1,0))</f>
        <v>7.8229810959142776E-2</v>
      </c>
      <c r="AA4" s="164">
        <f t="array" ref="AA4">INDEX('AEO 49'!$C$184:$AJ$184,MATCH('Calculations Etc'!AA$2,'AEO 49'!$C$1:$AJ$1,0))/INDEX('AEO 49'!$C$72:$AJ$72,MATCH('Calculations Etc'!AA$2,'AEO 49'!$C$1:$AJ$1,0))</f>
        <v>7.7406578267608064E-2</v>
      </c>
      <c r="AB4" s="164">
        <f t="array" ref="AB4">INDEX('AEO 49'!$C$184:$AJ$184,MATCH('Calculations Etc'!AB$2,'AEO 49'!$C$1:$AJ$1,0))/INDEX('AEO 49'!$C$72:$AJ$72,MATCH('Calculations Etc'!AB$2,'AEO 49'!$C$1:$AJ$1,0))</f>
        <v>7.6615646258503409E-2</v>
      </c>
      <c r="AC4" s="164">
        <f t="array" ref="AC4">INDEX('AEO 49'!$C$184:$AJ$184,MATCH('Calculations Etc'!AC$2,'AEO 49'!$C$1:$AJ$1,0))/INDEX('AEO 49'!$C$72:$AJ$72,MATCH('Calculations Etc'!AC$2,'AEO 49'!$C$1:$AJ$1,0))</f>
        <v>7.5767746266152042E-2</v>
      </c>
      <c r="AD4" s="164">
        <f t="array" ref="AD4">INDEX('AEO 49'!$C$184:$AJ$184,MATCH('Calculations Etc'!AD$2,'AEO 49'!$C$1:$AJ$1,0))/INDEX('AEO 49'!$C$72:$AJ$72,MATCH('Calculations Etc'!AD$2,'AEO 49'!$C$1:$AJ$1,0))</f>
        <v>7.49358284342138E-2</v>
      </c>
      <c r="AE4" s="164">
        <f t="array" ref="AE4">INDEX('AEO 49'!$C$184:$AJ$184,MATCH('Calculations Etc'!AE$2,'AEO 49'!$C$1:$AJ$1,0))/INDEX('AEO 49'!$C$72:$AJ$72,MATCH('Calculations Etc'!AE$2,'AEO 49'!$C$1:$AJ$1,0))</f>
        <v>7.4089201110929578E-2</v>
      </c>
      <c r="AF4" s="164">
        <f t="array" ref="AF4">INDEX('AEO 49'!$C$184:$AJ$184,MATCH('Calculations Etc'!AF$2,'AEO 49'!$C$1:$AJ$1,0))/INDEX('AEO 49'!$C$72:$AJ$72,MATCH('Calculations Etc'!AF$2,'AEO 49'!$C$1:$AJ$1,0))</f>
        <v>7.3259187620889746E-2</v>
      </c>
      <c r="AG4" s="164">
        <f t="array" ref="AG4">INDEX('AEO 49'!$C$184:$AJ$184,MATCH('Calculations Etc'!AG$2,'AEO 49'!$C$1:$AJ$1,0))/INDEX('AEO 49'!$C$72:$AJ$72,MATCH('Calculations Etc'!AG$2,'AEO 49'!$C$1:$AJ$1,0))</f>
        <v>7.2509960159362563E-2</v>
      </c>
      <c r="AH4" s="164">
        <f t="array" ref="AH4">INDEX('AEO 49'!$C$184:$AJ$184,MATCH('Calculations Etc'!AH$2,'AEO 49'!$C$1:$AJ$1,0))/INDEX('AEO 49'!$C$72:$AJ$72,MATCH('Calculations Etc'!AH$2,'AEO 49'!$C$1:$AJ$1,0))</f>
        <v>7.1828431759047531E-2</v>
      </c>
      <c r="AI4" s="164">
        <f t="array" ref="AI4">INDEX('AEO 49'!$C$184:$AJ$184,MATCH('Calculations Etc'!AI$2,'AEO 49'!$C$1:$AJ$1,0))/INDEX('AEO 49'!$C$72:$AJ$72,MATCH('Calculations Etc'!AI$2,'AEO 49'!$C$1:$AJ$1,0))</f>
        <v>7.1183265688417124E-2</v>
      </c>
      <c r="AJ4" s="164"/>
      <c r="AK4" s="164"/>
    </row>
    <row r="6" spans="1:37" ht="14.25" x14ac:dyDescent="0.45">
      <c r="A6" s="2" t="s">
        <v>1256</v>
      </c>
      <c r="B6" s="163"/>
      <c r="C6" s="163"/>
      <c r="D6" s="163"/>
      <c r="E6" s="163"/>
      <c r="F6" s="163"/>
      <c r="G6" s="163"/>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row>
    <row r="7" spans="1:37" ht="14.25" x14ac:dyDescent="0.45">
      <c r="B7" s="3">
        <v>2017</v>
      </c>
      <c r="C7" s="3">
        <v>2018</v>
      </c>
      <c r="D7" s="3">
        <v>2019</v>
      </c>
      <c r="E7" s="3">
        <v>2020</v>
      </c>
      <c r="F7" s="3">
        <v>2021</v>
      </c>
      <c r="G7" s="3">
        <v>2022</v>
      </c>
      <c r="H7" s="3">
        <v>2023</v>
      </c>
      <c r="I7" s="3">
        <v>2024</v>
      </c>
      <c r="J7" s="3">
        <v>2025</v>
      </c>
      <c r="K7" s="3">
        <v>2026</v>
      </c>
      <c r="L7" s="3">
        <v>2027</v>
      </c>
      <c r="M7" s="3">
        <v>2028</v>
      </c>
      <c r="N7" s="3">
        <v>2029</v>
      </c>
      <c r="O7" s="3">
        <v>2030</v>
      </c>
      <c r="P7" s="3">
        <v>2031</v>
      </c>
      <c r="Q7" s="3">
        <v>2032</v>
      </c>
      <c r="R7" s="3">
        <v>2033</v>
      </c>
      <c r="S7" s="3">
        <v>2034</v>
      </c>
      <c r="T7" s="3">
        <v>2035</v>
      </c>
      <c r="U7" s="3">
        <v>2036</v>
      </c>
      <c r="V7" s="3">
        <v>2037</v>
      </c>
      <c r="W7" s="3">
        <v>2038</v>
      </c>
      <c r="X7" s="3">
        <v>2039</v>
      </c>
      <c r="Y7" s="3">
        <v>2040</v>
      </c>
      <c r="Z7" s="3">
        <v>2041</v>
      </c>
      <c r="AA7" s="3">
        <v>2042</v>
      </c>
      <c r="AB7" s="3">
        <v>2043</v>
      </c>
      <c r="AC7" s="3">
        <v>2044</v>
      </c>
      <c r="AD7" s="3">
        <v>2045</v>
      </c>
      <c r="AE7" s="3">
        <v>2046</v>
      </c>
      <c r="AF7" s="3">
        <v>2047</v>
      </c>
      <c r="AG7" s="3">
        <v>2048</v>
      </c>
      <c r="AH7" s="3">
        <v>2049</v>
      </c>
      <c r="AI7" s="3">
        <v>2050</v>
      </c>
    </row>
    <row r="8" spans="1:37" ht="14.25" x14ac:dyDescent="0.45">
      <c r="A8" s="3" t="s">
        <v>1257</v>
      </c>
      <c r="B8" s="3">
        <f t="array" ref="B8">INDEX('AEO 48'!$C$179:$AJ$179,MATCH('Calculations Etc'!B$2,'AEO 48'!$C$1:$AJ$1,0))/INDEX('AEO 48'!$C$184:$AJ$184,MATCH('Calculations Etc'!B$2,'AEO 48'!$C$1:$AJ$1,0))</f>
        <v>1.0624278289526496</v>
      </c>
      <c r="C8" s="3">
        <f t="array" ref="C8">INDEX('AEO 48'!$C$179:$AJ$179,MATCH('Calculations Etc'!C$2,'AEO 48'!$C$1:$AJ$1,0))/INDEX('AEO 48'!$C$184:$AJ$184,MATCH('Calculations Etc'!C$2,'AEO 48'!$C$1:$AJ$1,0))</f>
        <v>1.0713394958895028</v>
      </c>
      <c r="D8" s="3">
        <f t="array" ref="D8">INDEX('AEO 48'!$C$179:$AJ$179,MATCH('Calculations Etc'!D$2,'AEO 48'!$C$1:$AJ$1,0))/INDEX('AEO 48'!$C$184:$AJ$184,MATCH('Calculations Etc'!D$2,'AEO 48'!$C$1:$AJ$1,0))</f>
        <v>1.0692204441882756</v>
      </c>
      <c r="E8" s="3">
        <f t="array" ref="E8">INDEX('AEO 48'!$C$179:$AJ$179,MATCH('Calculations Etc'!E$2,'AEO 48'!$C$1:$AJ$1,0))/INDEX('AEO 48'!$C$184:$AJ$184,MATCH('Calculations Etc'!E$2,'AEO 48'!$C$1:$AJ$1,0))</f>
        <v>1.0654125000556678</v>
      </c>
      <c r="F8" s="3">
        <f t="array" ref="F8">INDEX('AEO 48'!$C$179:$AJ$179,MATCH('Calculations Etc'!F$2,'AEO 48'!$C$1:$AJ$1,0))/INDEX('AEO 48'!$C$184:$AJ$184,MATCH('Calculations Etc'!F$2,'AEO 48'!$C$1:$AJ$1,0))</f>
        <v>1.0706248782817172</v>
      </c>
      <c r="G8" s="3">
        <f t="array" ref="G8">INDEX('AEO 48'!$C$179:$AJ$179,MATCH('Calculations Etc'!G$2,'AEO 48'!$C$1:$AJ$1,0))/INDEX('AEO 48'!$C$184:$AJ$184,MATCH('Calculations Etc'!G$2,'AEO 48'!$C$1:$AJ$1,0))</f>
        <v>1.0755981799417369</v>
      </c>
      <c r="H8" s="3">
        <f t="array" ref="H8">INDEX('AEO 48'!$C$179:$AJ$179,MATCH('Calculations Etc'!H$2,'AEO 48'!$C$1:$AJ$1,0))/INDEX('AEO 48'!$C$184:$AJ$184,MATCH('Calculations Etc'!H$2,'AEO 48'!$C$1:$AJ$1,0))</f>
        <v>1.0805194154190942</v>
      </c>
      <c r="I8" s="3">
        <f t="array" ref="I8">INDEX('AEO 48'!$C$179:$AJ$179,MATCH('Calculations Etc'!I$2,'AEO 48'!$C$1:$AJ$1,0))/INDEX('AEO 48'!$C$184:$AJ$184,MATCH('Calculations Etc'!I$2,'AEO 48'!$C$1:$AJ$1,0))</f>
        <v>1.0851364037703437</v>
      </c>
      <c r="J8" s="3">
        <f t="array" ref="J8">INDEX('AEO 48'!$C$179:$AJ$179,MATCH('Calculations Etc'!J$2,'AEO 48'!$C$1:$AJ$1,0))/INDEX('AEO 48'!$C$184:$AJ$184,MATCH('Calculations Etc'!J$2,'AEO 48'!$C$1:$AJ$1,0))</f>
        <v>1.0809244924678965</v>
      </c>
      <c r="K8" s="3">
        <f t="array" ref="K8">INDEX('AEO 48'!$C$179:$AJ$179,MATCH('Calculations Etc'!K$2,'AEO 48'!$C$1:$AJ$1,0))/INDEX('AEO 48'!$C$184:$AJ$184,MATCH('Calculations Etc'!K$2,'AEO 48'!$C$1:$AJ$1,0))</f>
        <v>1.0912886500822077</v>
      </c>
      <c r="L8" s="3">
        <f t="array" ref="L8">INDEX('AEO 48'!$C$179:$AJ$179,MATCH('Calculations Etc'!L$2,'AEO 48'!$C$1:$AJ$1,0))/INDEX('AEO 48'!$C$184:$AJ$184,MATCH('Calculations Etc'!L$2,'AEO 48'!$C$1:$AJ$1,0))</f>
        <v>1.1012083610943313</v>
      </c>
      <c r="M8" s="3">
        <f t="array" ref="M8">INDEX('AEO 48'!$C$179:$AJ$179,MATCH('Calculations Etc'!M$2,'AEO 48'!$C$1:$AJ$1,0))/INDEX('AEO 48'!$C$184:$AJ$184,MATCH('Calculations Etc'!M$2,'AEO 48'!$C$1:$AJ$1,0))</f>
        <v>1.1104534944330438</v>
      </c>
      <c r="N8" s="3">
        <f t="array" ref="N8">INDEX('AEO 48'!$C$179:$AJ$179,MATCH('Calculations Etc'!N$2,'AEO 48'!$C$1:$AJ$1,0))/INDEX('AEO 48'!$C$184:$AJ$184,MATCH('Calculations Etc'!N$2,'AEO 48'!$C$1:$AJ$1,0))</f>
        <v>1.1191971640932477</v>
      </c>
      <c r="O8" s="3">
        <f t="array" ref="O8">INDEX('AEO 48'!$C$179:$AJ$179,MATCH('Calculations Etc'!O$2,'AEO 48'!$C$1:$AJ$1,0))/INDEX('AEO 48'!$C$184:$AJ$184,MATCH('Calculations Etc'!O$2,'AEO 48'!$C$1:$AJ$1,0))</f>
        <v>1.1131215758037982</v>
      </c>
      <c r="P8" s="3">
        <f t="array" ref="P8">INDEX('AEO 48'!$C$179:$AJ$179,MATCH('Calculations Etc'!P$2,'AEO 48'!$C$1:$AJ$1,0))/INDEX('AEO 48'!$C$184:$AJ$184,MATCH('Calculations Etc'!P$2,'AEO 48'!$C$1:$AJ$1,0))</f>
        <v>1.1122583960044059</v>
      </c>
      <c r="Q8" s="3">
        <f t="array" ref="Q8">INDEX('AEO 48'!$C$179:$AJ$179,MATCH('Calculations Etc'!Q$2,'AEO 48'!$C$1:$AJ$1,0))/INDEX('AEO 48'!$C$184:$AJ$184,MATCH('Calculations Etc'!Q$2,'AEO 48'!$C$1:$AJ$1,0))</f>
        <v>1.1112897746052572</v>
      </c>
      <c r="R8" s="3">
        <f t="array" ref="R8">INDEX('AEO 48'!$C$179:$AJ$179,MATCH('Calculations Etc'!R$2,'AEO 48'!$C$1:$AJ$1,0))/INDEX('AEO 48'!$C$184:$AJ$184,MATCH('Calculations Etc'!R$2,'AEO 48'!$C$1:$AJ$1,0))</f>
        <v>1.1100637159137166</v>
      </c>
      <c r="S8" s="3">
        <f t="array" ref="S8">INDEX('AEO 48'!$C$179:$AJ$179,MATCH('Calculations Etc'!S$2,'AEO 48'!$C$1:$AJ$1,0))/INDEX('AEO 48'!$C$184:$AJ$184,MATCH('Calculations Etc'!S$2,'AEO 48'!$C$1:$AJ$1,0))</f>
        <v>1.1092193352118962</v>
      </c>
      <c r="T8" s="3">
        <f t="array" ref="T8">INDEX('AEO 48'!$C$179:$AJ$179,MATCH('Calculations Etc'!T$2,'AEO 48'!$C$1:$AJ$1,0))/INDEX('AEO 48'!$C$184:$AJ$184,MATCH('Calculations Etc'!T$2,'AEO 48'!$C$1:$AJ$1,0))</f>
        <v>1.1035768852790073</v>
      </c>
      <c r="U8" s="3">
        <f t="array" ref="U8">INDEX('AEO 48'!$C$179:$AJ$179,MATCH('Calculations Etc'!U$2,'AEO 48'!$C$1:$AJ$1,0))/INDEX('AEO 48'!$C$184:$AJ$184,MATCH('Calculations Etc'!U$2,'AEO 48'!$C$1:$AJ$1,0))</f>
        <v>1.1037579933729482</v>
      </c>
      <c r="V8" s="3">
        <f t="array" ref="V8">INDEX('AEO 48'!$C$179:$AJ$179,MATCH('Calculations Etc'!V$2,'AEO 48'!$C$1:$AJ$1,0))/INDEX('AEO 48'!$C$184:$AJ$184,MATCH('Calculations Etc'!V$2,'AEO 48'!$C$1:$AJ$1,0))</f>
        <v>1.1039392404328134</v>
      </c>
      <c r="W8" s="3">
        <f t="array" ref="W8">INDEX('AEO 48'!$C$179:$AJ$179,MATCH('Calculations Etc'!W$2,'AEO 48'!$C$1:$AJ$1,0))/INDEX('AEO 48'!$C$184:$AJ$184,MATCH('Calculations Etc'!W$2,'AEO 48'!$C$1:$AJ$1,0))</f>
        <v>1.1044166480548472</v>
      </c>
      <c r="X8" s="3">
        <f t="array" ref="X8">INDEX('AEO 48'!$C$179:$AJ$179,MATCH('Calculations Etc'!X$2,'AEO 48'!$C$1:$AJ$1,0))/INDEX('AEO 48'!$C$184:$AJ$184,MATCH('Calculations Etc'!X$2,'AEO 48'!$C$1:$AJ$1,0))</f>
        <v>1.1051164241685154</v>
      </c>
      <c r="Y8" s="3">
        <f t="array" ref="Y8">INDEX('AEO 48'!$C$179:$AJ$179,MATCH('Calculations Etc'!Y$2,'AEO 48'!$C$1:$AJ$1,0))/INDEX('AEO 48'!$C$184:$AJ$184,MATCH('Calculations Etc'!Y$2,'AEO 48'!$C$1:$AJ$1,0))</f>
        <v>1.1057639808209176</v>
      </c>
      <c r="Z8" s="3">
        <f t="array" ref="Z8">INDEX('AEO 48'!$C$179:$AJ$179,MATCH('Calculations Etc'!Z$2,'AEO 48'!$C$1:$AJ$1,0))/INDEX('AEO 48'!$C$184:$AJ$184,MATCH('Calculations Etc'!Z$2,'AEO 48'!$C$1:$AJ$1,0))</f>
        <v>1.1012713131639611</v>
      </c>
      <c r="AA8" s="3">
        <f t="array" ref="AA8">INDEX('AEO 48'!$C$179:$AJ$179,MATCH('Calculations Etc'!AA$2,'AEO 48'!$C$1:$AJ$1,0))/INDEX('AEO 48'!$C$184:$AJ$184,MATCH('Calculations Etc'!AA$2,'AEO 48'!$C$1:$AJ$1,0))</f>
        <v>1.0972655469597647</v>
      </c>
      <c r="AB8" s="3">
        <f t="array" ref="AB8">INDEX('AEO 48'!$C$179:$AJ$179,MATCH('Calculations Etc'!AB$2,'AEO 48'!$C$1:$AJ$1,0))/INDEX('AEO 48'!$C$184:$AJ$184,MATCH('Calculations Etc'!AB$2,'AEO 48'!$C$1:$AJ$1,0))</f>
        <v>1.0935317281728738</v>
      </c>
      <c r="AC8" s="3">
        <f t="array" ref="AC8">INDEX('AEO 48'!$C$179:$AJ$179,MATCH('Calculations Etc'!AC$2,'AEO 48'!$C$1:$AJ$1,0))/INDEX('AEO 48'!$C$184:$AJ$184,MATCH('Calculations Etc'!AC$2,'AEO 48'!$C$1:$AJ$1,0))</f>
        <v>1.08987854406811</v>
      </c>
      <c r="AD8" s="3">
        <f t="array" ref="AD8">INDEX('AEO 48'!$C$179:$AJ$179,MATCH('Calculations Etc'!AD$2,'AEO 48'!$C$1:$AJ$1,0))/INDEX('AEO 48'!$C$184:$AJ$184,MATCH('Calculations Etc'!AD$2,'AEO 48'!$C$1:$AJ$1,0))</f>
        <v>1.0868312184214524</v>
      </c>
      <c r="AE8" s="3">
        <f t="array" ref="AE8">INDEX('AEO 48'!$C$179:$AJ$179,MATCH('Calculations Etc'!AE$2,'AEO 48'!$C$1:$AJ$1,0))/INDEX('AEO 48'!$C$184:$AJ$184,MATCH('Calculations Etc'!AE$2,'AEO 48'!$C$1:$AJ$1,0))</f>
        <v>1.0835794127822982</v>
      </c>
      <c r="AF8" s="3">
        <f t="array" ref="AF8">INDEX('AEO 48'!$C$179:$AJ$179,MATCH('Calculations Etc'!AF$2,'AEO 48'!$C$1:$AJ$1,0))/INDEX('AEO 48'!$C$184:$AJ$184,MATCH('Calculations Etc'!AF$2,'AEO 48'!$C$1:$AJ$1,0))</f>
        <v>1.0807349584947561</v>
      </c>
      <c r="AG8" s="3">
        <f t="array" ref="AG8">INDEX('AEO 48'!$C$179:$AJ$179,MATCH('Calculations Etc'!AG$2,'AEO 48'!$C$1:$AJ$1,0))/INDEX('AEO 48'!$C$184:$AJ$184,MATCH('Calculations Etc'!AG$2,'AEO 48'!$C$1:$AJ$1,0))</f>
        <v>1.0784416640326486</v>
      </c>
      <c r="AH8" s="3">
        <f t="array" ref="AH8">INDEX('AEO 48'!$C$179:$AJ$179,MATCH('Calculations Etc'!AH$2,'AEO 48'!$C$1:$AJ$1,0))/INDEX('AEO 48'!$C$184:$AJ$184,MATCH('Calculations Etc'!AH$2,'AEO 48'!$C$1:$AJ$1,0))</f>
        <v>1.0761362270851158</v>
      </c>
      <c r="AI8" s="3">
        <f t="array" ref="AI8">INDEX('AEO 48'!$C$179:$AJ$179,MATCH('Calculations Etc'!AI$2,'AEO 48'!$C$1:$AJ$1,0))/INDEX('AEO 48'!$C$184:$AJ$184,MATCH('Calculations Etc'!AI$2,'AEO 48'!$C$1:$AJ$1,0))</f>
        <v>1.0743053100094389</v>
      </c>
    </row>
    <row r="9" spans="1:37" ht="14.25" x14ac:dyDescent="0.45">
      <c r="A9" s="3" t="s">
        <v>48</v>
      </c>
      <c r="B9" s="3">
        <f t="array" ref="B9">INDEX('AEO 50'!$C$207:$AJ$207,MATCH('Calculations Etc'!B$2,'AEO 50'!$C$1:$AJ$1,0))/INDEX('AEO 50'!$C$133:$AJ$133,MATCH('Calculations Etc'!B$2,'AEO 50'!$C$1:$AJ$1,0))</f>
        <v>1.0704225352112675</v>
      </c>
    </row>
    <row r="11" spans="1:37" s="181" customFormat="1" ht="14.25" x14ac:dyDescent="0.45">
      <c r="A11" s="178" t="s">
        <v>1305</v>
      </c>
      <c r="B11" s="178"/>
      <c r="C11" s="179"/>
      <c r="D11" s="179"/>
      <c r="E11" s="179"/>
      <c r="F11" s="179"/>
      <c r="G11" s="179"/>
      <c r="H11" s="179"/>
      <c r="I11" s="179"/>
      <c r="J11" s="179"/>
      <c r="K11" s="179"/>
      <c r="L11" s="179"/>
      <c r="M11" s="179"/>
      <c r="N11" s="179"/>
      <c r="O11" s="179"/>
      <c r="P11" s="179"/>
      <c r="Q11" s="179"/>
      <c r="R11" s="179"/>
      <c r="S11" s="179"/>
      <c r="T11" s="179"/>
      <c r="U11" s="179"/>
      <c r="V11" s="179"/>
      <c r="W11" s="179"/>
      <c r="X11" s="179"/>
      <c r="Y11" s="179"/>
      <c r="Z11" s="179"/>
      <c r="AA11" s="179"/>
      <c r="AB11" s="179"/>
      <c r="AC11" s="179"/>
      <c r="AD11" s="179"/>
      <c r="AE11" s="179"/>
      <c r="AF11" s="179"/>
      <c r="AG11" s="179"/>
      <c r="AH11" s="179"/>
      <c r="AI11" s="179"/>
      <c r="AJ11" s="180"/>
    </row>
    <row r="12" spans="1:37" s="181" customFormat="1" ht="14.25" x14ac:dyDescent="0.45">
      <c r="B12" s="3">
        <v>2017</v>
      </c>
      <c r="C12" s="3">
        <v>2018</v>
      </c>
      <c r="D12" s="3">
        <v>2019</v>
      </c>
      <c r="E12" s="3">
        <v>2020</v>
      </c>
      <c r="F12" s="3">
        <v>2021</v>
      </c>
      <c r="G12" s="3">
        <v>2022</v>
      </c>
      <c r="H12" s="3">
        <v>2023</v>
      </c>
      <c r="I12" s="3">
        <v>2024</v>
      </c>
      <c r="J12" s="3">
        <v>2025</v>
      </c>
      <c r="K12" s="3">
        <v>2026</v>
      </c>
      <c r="L12" s="3">
        <v>2027</v>
      </c>
      <c r="M12" s="3">
        <v>2028</v>
      </c>
      <c r="N12" s="3">
        <v>2029</v>
      </c>
      <c r="O12" s="3">
        <v>2030</v>
      </c>
      <c r="P12" s="3">
        <v>2031</v>
      </c>
      <c r="Q12" s="3">
        <v>2032</v>
      </c>
      <c r="R12" s="3">
        <v>2033</v>
      </c>
      <c r="S12" s="3">
        <v>2034</v>
      </c>
      <c r="T12" s="3">
        <v>2035</v>
      </c>
      <c r="U12" s="3">
        <v>2036</v>
      </c>
      <c r="V12" s="3">
        <v>2037</v>
      </c>
      <c r="W12" s="3">
        <v>2038</v>
      </c>
      <c r="X12" s="3">
        <v>2039</v>
      </c>
      <c r="Y12" s="3">
        <v>2040</v>
      </c>
      <c r="Z12" s="3">
        <v>2041</v>
      </c>
      <c r="AA12" s="3">
        <v>2042</v>
      </c>
      <c r="AB12" s="3">
        <v>2043</v>
      </c>
      <c r="AC12" s="3">
        <v>2044</v>
      </c>
      <c r="AD12" s="3">
        <v>2045</v>
      </c>
      <c r="AE12" s="3">
        <v>2046</v>
      </c>
      <c r="AF12" s="3">
        <v>2047</v>
      </c>
      <c r="AG12" s="3">
        <v>2048</v>
      </c>
      <c r="AH12" s="3">
        <v>2049</v>
      </c>
      <c r="AI12" s="3">
        <v>2050</v>
      </c>
    </row>
    <row r="13" spans="1:37" s="177" customFormat="1" ht="14.25" x14ac:dyDescent="0.45">
      <c r="A13" s="3" t="s">
        <v>1306</v>
      </c>
      <c r="B13" s="3">
        <f>('AEO 7'!C22*10^9)/('AEO 7'!C58*10^15)</f>
        <v>8.5416666666666692E-4</v>
      </c>
      <c r="C13" s="3">
        <f>('AEO 7'!D22*10^9)/('AEO 7'!D58*10^15)</f>
        <v>8.5833333333333345E-4</v>
      </c>
      <c r="D13" s="3">
        <f>('AEO 7'!E22*10^9)/('AEO 7'!E58*10^15)</f>
        <v>8.6250000000000009E-4</v>
      </c>
      <c r="E13" s="3">
        <f>('AEO 7'!F22*10^9)/('AEO 7'!F58*10^15)</f>
        <v>8.6666666666666684E-4</v>
      </c>
      <c r="F13" s="3">
        <f>('AEO 7'!G22*10^9)/('AEO 7'!G58*10^15)</f>
        <v>8.7083333333333338E-4</v>
      </c>
      <c r="G13" s="3">
        <f>('AEO 7'!H22*10^9)/('AEO 7'!H58*10^15)</f>
        <v>8.7500000000000002E-4</v>
      </c>
      <c r="H13" s="3">
        <f>('AEO 7'!I22*10^9)/('AEO 7'!I58*10^15)</f>
        <v>8.7916666666666677E-4</v>
      </c>
      <c r="I13" s="3">
        <f>('AEO 7'!J22*10^9)/('AEO 7'!J58*10^15)</f>
        <v>8.8333333333333341E-4</v>
      </c>
      <c r="J13" s="3">
        <f>('AEO 7'!K22*10^9)/('AEO 7'!K58*10^15)</f>
        <v>8.8750000000000005E-4</v>
      </c>
      <c r="K13" s="3">
        <f>('AEO 7'!L22*10^9)/('AEO 7'!L58*10^15)</f>
        <v>8.9166666666666648E-4</v>
      </c>
      <c r="L13" s="3">
        <f>('AEO 7'!M22*10^9)/('AEO 7'!M58*10^15)</f>
        <v>8.9583333333333333E-4</v>
      </c>
      <c r="M13" s="3">
        <f>('AEO 7'!N22*10^9)/('AEO 7'!N58*10^15)</f>
        <v>8.6400000000000008E-4</v>
      </c>
      <c r="N13" s="3">
        <f>('AEO 7'!O22*10^9)/('AEO 7'!O58*10^15)</f>
        <v>8.6799999999999985E-4</v>
      </c>
      <c r="O13" s="3">
        <f>('AEO 7'!P22*10^9)/('AEO 7'!P58*10^15)</f>
        <v>8.7199999999999995E-4</v>
      </c>
      <c r="P13" s="3">
        <f>('AEO 7'!Q22*10^9)/('AEO 7'!Q58*10^15)</f>
        <v>8.7200000000000005E-4</v>
      </c>
      <c r="Q13" s="3">
        <f>('AEO 7'!R22*10^9)/('AEO 7'!R58*10^15)</f>
        <v>8.7600000000000004E-4</v>
      </c>
      <c r="R13" s="3">
        <f>('AEO 7'!S22*10^9)/('AEO 7'!S58*10^15)</f>
        <v>8.8000000000000003E-4</v>
      </c>
      <c r="S13" s="3">
        <f>('AEO 7'!T22*10^9)/('AEO 7'!T58*10^15)</f>
        <v>8.8400000000000002E-4</v>
      </c>
      <c r="T13" s="3">
        <f>('AEO 7'!U22*10^9)/('AEO 7'!U58*10^15)</f>
        <v>8.8399999999999991E-4</v>
      </c>
      <c r="U13" s="3">
        <f>('AEO 7'!V22*10^9)/('AEO 7'!V58*10^15)</f>
        <v>8.8800000000000001E-4</v>
      </c>
      <c r="V13" s="3">
        <f>('AEO 7'!W22*10^9)/('AEO 7'!W58*10^15)</f>
        <v>8.9199999999999989E-4</v>
      </c>
      <c r="W13" s="3">
        <f>('AEO 7'!X22*10^9)/('AEO 7'!X58*10^15)</f>
        <v>8.9199999999999989E-4</v>
      </c>
      <c r="X13" s="3">
        <f>('AEO 7'!Y22*10^9)/('AEO 7'!Y58*10^15)</f>
        <v>8.9600000000000009E-4</v>
      </c>
      <c r="Y13" s="3">
        <f>('AEO 7'!Z22*10^9)/('AEO 7'!Z58*10^15)</f>
        <v>8.9600000000000009E-4</v>
      </c>
      <c r="Z13" s="3">
        <f>('AEO 7'!AA22*10^9)/('AEO 7'!AA58*10^15)</f>
        <v>8.9999999999999998E-4</v>
      </c>
      <c r="AA13" s="3">
        <f>('AEO 7'!AB22*10^9)/('AEO 7'!AB58*10^15)</f>
        <v>8.9999999999999998E-4</v>
      </c>
      <c r="AB13" s="3">
        <f>('AEO 7'!AC22*10^9)/('AEO 7'!AC58*10^15)</f>
        <v>9.0399999999999996E-4</v>
      </c>
      <c r="AC13" s="3">
        <f>('AEO 7'!AD22*10^9)/('AEO 7'!AD58*10^15)</f>
        <v>9.0399999999999996E-4</v>
      </c>
      <c r="AD13" s="3">
        <f>('AEO 7'!AE22*10^9)/('AEO 7'!AE58*10^15)</f>
        <v>9.0800000000000006E-4</v>
      </c>
      <c r="AE13" s="3">
        <f>('AEO 7'!AF22*10^9)/('AEO 7'!AF58*10^15)</f>
        <v>9.0800000000000006E-4</v>
      </c>
      <c r="AF13" s="3">
        <f>('AEO 7'!AG22*10^9)/('AEO 7'!AG58*10^15)</f>
        <v>9.1199999999999994E-4</v>
      </c>
      <c r="AG13" s="3">
        <f>('AEO 7'!AH22*10^9)/('AEO 7'!AH58*10^15)</f>
        <v>9.1199999999999994E-4</v>
      </c>
      <c r="AH13" s="3">
        <f>('AEO 7'!AI22*10^9)/('AEO 7'!AI58*10^15)</f>
        <v>9.1600000000000004E-4</v>
      </c>
      <c r="AI13" s="3">
        <f>('AEO 7'!AJ22*10^9)/('AEO 7'!AJ58*10^15)</f>
        <v>9.1600000000000004E-4</v>
      </c>
    </row>
    <row r="14" spans="1:37" s="177" customFormat="1" ht="15" customHeight="1" x14ac:dyDescent="0.35"/>
    <row r="15" spans="1:37" ht="14.25" x14ac:dyDescent="0.45">
      <c r="A15" s="2" t="s">
        <v>1258</v>
      </c>
      <c r="B15" s="163"/>
      <c r="D15" s="2" t="s">
        <v>1259</v>
      </c>
    </row>
    <row r="16" spans="1:37" ht="14.25" x14ac:dyDescent="0.45">
      <c r="A16" s="3" t="s">
        <v>1260</v>
      </c>
      <c r="B16" s="165">
        <v>0.68595041322314043</v>
      </c>
      <c r="D16" s="7" t="s">
        <v>1261</v>
      </c>
    </row>
    <row r="17" spans="1:37" ht="14.25" x14ac:dyDescent="0.45">
      <c r="A17" s="3" t="s">
        <v>1262</v>
      </c>
      <c r="B17" s="165">
        <v>0.68881036513545346</v>
      </c>
    </row>
    <row r="19" spans="1:37" ht="14.25" x14ac:dyDescent="0.45">
      <c r="A19" s="2" t="s">
        <v>1263</v>
      </c>
      <c r="B19" s="163"/>
      <c r="D19" s="2" t="s">
        <v>1259</v>
      </c>
    </row>
    <row r="20" spans="1:37" ht="14.25" x14ac:dyDescent="0.45">
      <c r="A20" s="3" t="s">
        <v>1264</v>
      </c>
      <c r="B20" s="3">
        <v>0.55000000000000004</v>
      </c>
      <c r="D20" s="7" t="s">
        <v>1265</v>
      </c>
    </row>
    <row r="22" spans="1:37" ht="14.25" x14ac:dyDescent="0.45">
      <c r="A22" s="2" t="s">
        <v>1266</v>
      </c>
      <c r="B22" s="163"/>
      <c r="C22" s="5"/>
      <c r="D22" s="2" t="s">
        <v>1259</v>
      </c>
    </row>
    <row r="23" spans="1:37" ht="14.25" x14ac:dyDescent="0.45">
      <c r="A23" s="3" t="s">
        <v>1267</v>
      </c>
      <c r="B23" s="3">
        <v>1.67</v>
      </c>
      <c r="C23" s="5"/>
      <c r="D23" s="7" t="s">
        <v>1268</v>
      </c>
    </row>
    <row r="24" spans="1:37" ht="14.25" x14ac:dyDescent="0.45">
      <c r="A24" s="3" t="s">
        <v>1269</v>
      </c>
      <c r="B24" s="3">
        <v>1</v>
      </c>
      <c r="C24" s="5"/>
    </row>
    <row r="25" spans="1:37" ht="15.75" customHeight="1" x14ac:dyDescent="0.45">
      <c r="A25" s="3" t="s">
        <v>39</v>
      </c>
      <c r="B25" s="3">
        <v>21.2</v>
      </c>
      <c r="C25" s="5"/>
    </row>
    <row r="26" spans="1:37" ht="15.75" customHeight="1" x14ac:dyDescent="0.45">
      <c r="A26" s="3" t="s">
        <v>48</v>
      </c>
      <c r="B26" s="3">
        <v>16</v>
      </c>
      <c r="C26" s="5"/>
    </row>
    <row r="27" spans="1:37" ht="15.75" customHeight="1" x14ac:dyDescent="0.45">
      <c r="A27" s="3" t="s">
        <v>65</v>
      </c>
      <c r="B27" s="3">
        <v>48.656731685074099</v>
      </c>
      <c r="C27" s="5"/>
    </row>
    <row r="28" spans="1:37" ht="15.75" customHeight="1" x14ac:dyDescent="0.35"/>
    <row r="29" spans="1:37" ht="15.75" customHeight="1" x14ac:dyDescent="0.45">
      <c r="A29" s="2" t="s">
        <v>1270</v>
      </c>
      <c r="B29" s="163"/>
      <c r="AJ29" s="2" t="s">
        <v>1259</v>
      </c>
    </row>
    <row r="30" spans="1:37" ht="15.75" customHeight="1" x14ac:dyDescent="0.45">
      <c r="A30" s="3" t="s">
        <v>1271</v>
      </c>
      <c r="B30" s="3">
        <v>120476</v>
      </c>
      <c r="AJ30" s="3" t="s">
        <v>3</v>
      </c>
      <c r="AK30" s="3" t="s">
        <v>1272</v>
      </c>
    </row>
    <row r="31" spans="1:37" ht="15.75" customHeight="1" x14ac:dyDescent="0.45">
      <c r="A31" s="3" t="s">
        <v>1273</v>
      </c>
      <c r="B31" s="3">
        <v>137452</v>
      </c>
      <c r="AJ31" s="4">
        <v>2017</v>
      </c>
      <c r="AK31" s="3" t="s">
        <v>1274</v>
      </c>
    </row>
    <row r="32" spans="1:37" ht="15.75" customHeight="1" x14ac:dyDescent="0.35"/>
    <row r="33" spans="1:37" ht="15.75" customHeight="1" x14ac:dyDescent="0.45">
      <c r="A33" s="2" t="s">
        <v>1275</v>
      </c>
      <c r="B33" s="2"/>
      <c r="AJ33" s="2" t="s">
        <v>1259</v>
      </c>
    </row>
    <row r="34" spans="1:37" ht="15.75" customHeight="1" x14ac:dyDescent="0.45">
      <c r="A34" s="1"/>
      <c r="B34" s="5">
        <v>2017</v>
      </c>
      <c r="C34" s="5">
        <v>2018</v>
      </c>
      <c r="D34" s="5">
        <v>2019</v>
      </c>
      <c r="E34" s="5">
        <v>2020</v>
      </c>
      <c r="F34" s="5">
        <v>2021</v>
      </c>
      <c r="G34" s="5">
        <v>2022</v>
      </c>
      <c r="H34" s="5">
        <v>2023</v>
      </c>
      <c r="I34" s="5">
        <v>2024</v>
      </c>
      <c r="J34" s="5">
        <v>2025</v>
      </c>
      <c r="K34" s="5">
        <v>2026</v>
      </c>
      <c r="L34" s="5">
        <v>2027</v>
      </c>
      <c r="M34" s="5">
        <v>2028</v>
      </c>
      <c r="N34" s="5">
        <v>2029</v>
      </c>
      <c r="O34" s="5">
        <v>2030</v>
      </c>
      <c r="P34" s="5">
        <v>2031</v>
      </c>
      <c r="Q34" s="5">
        <v>2032</v>
      </c>
      <c r="R34" s="5">
        <v>2033</v>
      </c>
      <c r="S34" s="5">
        <v>2034</v>
      </c>
      <c r="T34" s="5">
        <v>2035</v>
      </c>
      <c r="U34" s="5">
        <v>2036</v>
      </c>
      <c r="V34" s="5">
        <v>2037</v>
      </c>
      <c r="W34" s="5">
        <v>2038</v>
      </c>
      <c r="X34" s="5">
        <v>2039</v>
      </c>
      <c r="Y34" s="5">
        <v>2040</v>
      </c>
      <c r="Z34" s="5">
        <v>2041</v>
      </c>
      <c r="AA34" s="5">
        <v>2042</v>
      </c>
      <c r="AB34" s="5">
        <v>2043</v>
      </c>
      <c r="AC34" s="5">
        <v>2044</v>
      </c>
      <c r="AD34" s="5">
        <v>2045</v>
      </c>
      <c r="AE34" s="5">
        <v>2046</v>
      </c>
      <c r="AF34" s="5">
        <v>2047</v>
      </c>
      <c r="AG34" s="5">
        <v>2048</v>
      </c>
      <c r="AH34" s="5">
        <v>2049</v>
      </c>
      <c r="AI34" s="5">
        <v>2050</v>
      </c>
      <c r="AJ34" s="1"/>
      <c r="AK34" s="5"/>
    </row>
    <row r="35" spans="1:37" ht="15.75" customHeight="1" x14ac:dyDescent="0.45">
      <c r="A35" s="166" t="s">
        <v>1276</v>
      </c>
      <c r="B35" s="166">
        <f>F36*9611.14375113893</f>
        <v>10143.617089152167</v>
      </c>
      <c r="C35" s="166">
        <f t="array" ref="C35">B35*INDEX('AEO 7'!$C$22:$AJ$22,MATCH(C$2,'AEO 7'!$C$1:$AJ$1,0))/INDEX('AEO 7'!$C$22:$AJ$22,MATCH($B$2,'AEO 7'!$C$1:$AJ$1,0))</f>
        <v>10287.516501079401</v>
      </c>
      <c r="D35" s="166">
        <f t="array" ref="D35">C35*INDEX('AEO 7'!$C$22:$AJ$22,MATCH(D$2,'AEO 7'!$C$1:$AJ$1,0))/INDEX('AEO 7'!$C$22:$AJ$22,MATCH($B$2,'AEO 7'!$C$1:$AJ$1,0))</f>
        <v>10581.6009177382</v>
      </c>
      <c r="E35" s="166">
        <f t="array" ref="E35">D35*INDEX('AEO 7'!$C$22:$AJ$22,MATCH(E$2,'AEO 7'!$C$1:$AJ$1,0))/INDEX('AEO 7'!$C$22:$AJ$22,MATCH($B$2,'AEO 7'!$C$1:$AJ$1,0))</f>
        <v>11038.919428881611</v>
      </c>
      <c r="F35" s="166">
        <f t="array" ref="F35">E35*INDEX('AEO 7'!$C$22:$AJ$22,MATCH(F$2,'AEO 7'!$C$1:$AJ$1,0))/INDEX('AEO 7'!$C$22:$AJ$22,MATCH($B$2,'AEO 7'!$C$1:$AJ$1,0))</f>
        <v>11680.067259426027</v>
      </c>
      <c r="G35" s="166">
        <f t="array" ref="G35">F35*INDEX('AEO 7'!$C$22:$AJ$22,MATCH(G$2,'AEO 7'!$C$1:$AJ$1,0))/INDEX('AEO 7'!$C$22:$AJ$22,MATCH($B$2,'AEO 7'!$C$1:$AJ$1,0))</f>
        <v>12535.061639582504</v>
      </c>
      <c r="H35" s="166">
        <f t="array" ref="H35">G35*INDEX('AEO 7'!$C$22:$AJ$22,MATCH(H$2,'AEO 7'!$C$1:$AJ$1,0))/INDEX('AEO 7'!$C$22:$AJ$22,MATCH($B$2,'AEO 7'!$C$1:$AJ$1,0))</f>
        <v>13645.505089375043</v>
      </c>
      <c r="I35" s="166">
        <f t="array" ref="I35">H35*INDEX('AEO 7'!$C$22:$AJ$22,MATCH(I$2,'AEO 7'!$C$1:$AJ$1,0))/INDEX('AEO 7'!$C$22:$AJ$22,MATCH($B$2,'AEO 7'!$C$1:$AJ$1,0))</f>
        <v>15068.087562179282</v>
      </c>
      <c r="J35" s="166">
        <f t="array" ref="J35">I35*INDEX('AEO 7'!$C$22:$AJ$22,MATCH(J$2,'AEO 7'!$C$1:$AJ$1,0))/INDEX('AEO 7'!$C$22:$AJ$22,MATCH($B$2,'AEO 7'!$C$1:$AJ$1,0))</f>
        <v>16879.559207856873</v>
      </c>
      <c r="K35" s="166">
        <f t="array" ref="K35">J35*INDEX('AEO 7'!$C$22:$AJ$22,MATCH(K$2,'AEO 7'!$C$1:$AJ$1,0))/INDEX('AEO 7'!$C$22:$AJ$22,MATCH($B$2,'AEO 7'!$C$1:$AJ$1,0))</f>
        <v>19182.558452514812</v>
      </c>
      <c r="L35" s="166">
        <f t="array" ref="L35">K35*INDEX('AEO 7'!$C$22:$AJ$22,MATCH(L$2,'AEO 7'!$C$1:$AJ$1,0))/INDEX('AEO 7'!$C$22:$AJ$22,MATCH($B$2,'AEO 7'!$C$1:$AJ$1,0))</f>
        <v>22116.49347642433</v>
      </c>
      <c r="M35" s="166">
        <f t="array" ref="M35">L35*INDEX('AEO 7'!$C$22:$AJ$22,MATCH(M$2,'AEO 7'!$C$1:$AJ$1,0))/INDEX('AEO 7'!$C$22:$AJ$22,MATCH($B$2,'AEO 7'!$C$1:$AJ$1,0))</f>
        <v>25870.663153394442</v>
      </c>
      <c r="N35" s="166">
        <f t="array" ref="N35">M35*INDEX('AEO 7'!$C$22:$AJ$22,MATCH(N$2,'AEO 7'!$C$1:$AJ$1,0))/INDEX('AEO 7'!$C$22:$AJ$22,MATCH($B$2,'AEO 7'!$C$1:$AJ$1,0))</f>
        <v>30704.593692506987</v>
      </c>
      <c r="O35" s="166">
        <f t="array" ref="O35">N35*INDEX('AEO 7'!$C$22:$AJ$22,MATCH(O$2,'AEO 7'!$C$1:$AJ$1,0))/INDEX('AEO 7'!$C$22:$AJ$22,MATCH($B$2,'AEO 7'!$C$1:$AJ$1,0))</f>
        <v>36976.009513937228</v>
      </c>
      <c r="P35" s="166">
        <f t="array" ref="P35">O35*INDEX('AEO 7'!$C$22:$AJ$22,MATCH(P$2,'AEO 7'!$C$1:$AJ$1,0))/INDEX('AEO 7'!$C$22:$AJ$22,MATCH($B$2,'AEO 7'!$C$1:$AJ$1,0))</f>
        <v>44976.86822250441</v>
      </c>
      <c r="Q35" s="166">
        <f t="array" ref="Q35">P35*INDEX('AEO 7'!$C$22:$AJ$22,MATCH(Q$2,'AEO 7'!$C$1:$AJ$1,0))/INDEX('AEO 7'!$C$22:$AJ$22,MATCH($B$2,'AEO 7'!$C$1:$AJ$1,0))</f>
        <v>55516.423366882067</v>
      </c>
      <c r="R35" s="166">
        <f t="array" ref="R35">Q35*INDEX('AEO 7'!$C$22:$AJ$22,MATCH(R$2,'AEO 7'!$C$1:$AJ$1,0))/INDEX('AEO 7'!$C$22:$AJ$22,MATCH($B$2,'AEO 7'!$C$1:$AJ$1,0))</f>
        <v>69539.119636252392</v>
      </c>
      <c r="S35" s="166">
        <f t="array" ref="S35">R35*INDEX('AEO 7'!$C$22:$AJ$22,MATCH(S$2,'AEO 7'!$C$1:$AJ$1,0))/INDEX('AEO 7'!$C$22:$AJ$22,MATCH($B$2,'AEO 7'!$C$1:$AJ$1,0))</f>
        <v>88395.847421610772</v>
      </c>
      <c r="T35" s="166">
        <f t="array" ref="T35">S35*INDEX('AEO 7'!$C$22:$AJ$22,MATCH(T$2,'AEO 7'!$C$1:$AJ$1,0))/INDEX('AEO 7'!$C$22:$AJ$22,MATCH($B$2,'AEO 7'!$C$1:$AJ$1,0))</f>
        <v>113522.52243032893</v>
      </c>
      <c r="U35" s="166">
        <f t="array" ref="U35">T35*INDEX('AEO 7'!$C$22:$AJ$22,MATCH(U$2,'AEO 7'!$C$1:$AJ$1,0))/INDEX('AEO 7'!$C$22:$AJ$22,MATCH($B$2,'AEO 7'!$C$1:$AJ$1,0))</f>
        <v>147969.00429056562</v>
      </c>
      <c r="V35" s="166">
        <f t="array" ref="V35">U35*INDEX('AEO 7'!$C$22:$AJ$22,MATCH(V$2,'AEO 7'!$C$1:$AJ$1,0))/INDEX('AEO 7'!$C$22:$AJ$22,MATCH($B$2,'AEO 7'!$C$1:$AJ$1,0))</f>
        <v>195760.3378741417</v>
      </c>
      <c r="W35" s="166">
        <f t="array" ref="W35">V35*INDEX('AEO 7'!$C$22:$AJ$22,MATCH(W$2,'AEO 7'!$C$1:$AJ$1,0))/INDEX('AEO 7'!$C$22:$AJ$22,MATCH($B$2,'AEO 7'!$C$1:$AJ$1,0))</f>
        <v>261709.48364175492</v>
      </c>
      <c r="X35" s="166">
        <f t="array" ref="X35">W35*INDEX('AEO 7'!$C$22:$AJ$22,MATCH(X$2,'AEO 7'!$C$1:$AJ$1,0))/INDEX('AEO 7'!$C$22:$AJ$22,MATCH($B$2,'AEO 7'!$C$1:$AJ$1,0))</f>
        <v>355170.52115769644</v>
      </c>
      <c r="Y35" s="166">
        <f t="array" ref="Y35">X35*INDEX('AEO 7'!$C$22:$AJ$22,MATCH(Y$2,'AEO 7'!$C$1:$AJ$1,0))/INDEX('AEO 7'!$C$22:$AJ$22,MATCH($B$2,'AEO 7'!$C$1:$AJ$1,0))</f>
        <v>487155.33628030319</v>
      </c>
      <c r="Z35" s="166">
        <f t="array" ref="Z35">Y35*INDEX('AEO 7'!$C$22:$AJ$22,MATCH(Z$2,'AEO 7'!$C$1:$AJ$1,0))/INDEX('AEO 7'!$C$22:$AJ$22,MATCH($B$2,'AEO 7'!$C$1:$AJ$1,0))</f>
        <v>678390.82728980808</v>
      </c>
      <c r="AA35" s="166">
        <f t="array" ref="AA35">Z35*INDEX('AEO 7'!$C$22:$AJ$22,MATCH(AA$2,'AEO 7'!$C$1:$AJ$1,0))/INDEX('AEO 7'!$C$22:$AJ$22,MATCH($B$2,'AEO 7'!$C$1:$AJ$1,0))</f>
        <v>954950.40319110069</v>
      </c>
      <c r="AB35" s="166">
        <f t="array" ref="AB35">AA35*INDEX('AEO 7'!$C$22:$AJ$22,MATCH(AB$2,'AEO 7'!$C$1:$AJ$1,0))/INDEX('AEO 7'!$C$22:$AJ$22,MATCH($B$2,'AEO 7'!$C$1:$AJ$1,0))</f>
        <v>1365010.957798748</v>
      </c>
      <c r="AC35" s="166">
        <f t="array" ref="AC35">AB35*INDEX('AEO 7'!$C$22:$AJ$22,MATCH(AC$2,'AEO 7'!$C$1:$AJ$1,0))/INDEX('AEO 7'!$C$22:$AJ$22,MATCH($B$2,'AEO 7'!$C$1:$AJ$1,0))</f>
        <v>1972689.7119946028</v>
      </c>
      <c r="AD35" s="166">
        <f t="array" ref="AD35">AC35*INDEX('AEO 7'!$C$22:$AJ$22,MATCH(AD$2,'AEO 7'!$C$1:$AJ$1,0))/INDEX('AEO 7'!$C$22:$AJ$22,MATCH($B$2,'AEO 7'!$C$1:$AJ$1,0))</f>
        <v>2895395.9386811689</v>
      </c>
      <c r="AE35" s="166">
        <f t="array" ref="AE35">AD35*INDEX('AEO 7'!$C$22:$AJ$22,MATCH(AE$2,'AEO 7'!$C$1:$AJ$1,0))/INDEX('AEO 7'!$C$22:$AJ$22,MATCH($B$2,'AEO 7'!$C$1:$AJ$1,0))</f>
        <v>4297353.215924548</v>
      </c>
      <c r="AF35" s="166">
        <f t="array" ref="AF35">AE35*INDEX('AEO 7'!$C$22:$AJ$22,MATCH(AF$2,'AEO 7'!$C$1:$AJ$1,0))/INDEX('AEO 7'!$C$22:$AJ$22,MATCH($B$2,'AEO 7'!$C$1:$AJ$1,0))</f>
        <v>6478744.52556952</v>
      </c>
      <c r="AG35" s="166">
        <f t="array" ref="AG35">AF35*INDEX('AEO 7'!$C$22:$AJ$22,MATCH(AG$2,'AEO 7'!$C$1:$AJ$1,0))/INDEX('AEO 7'!$C$22:$AJ$22,MATCH($B$2,'AEO 7'!$C$1:$AJ$1,0))</f>
        <v>9878843.0794129893</v>
      </c>
      <c r="AH35" s="166">
        <f t="array" ref="AH35">AG35*INDEX('AEO 7'!$C$22:$AJ$22,MATCH(AH$2,'AEO 7'!$C$1:$AJ$1,0))/INDEX('AEO 7'!$C$22:$AJ$22,MATCH($B$2,'AEO 7'!$C$1:$AJ$1,0))</f>
        <v>15303341.84242194</v>
      </c>
      <c r="AI35" s="166">
        <f t="array" ref="AI35">AH35*INDEX('AEO 7'!$C$22:$AJ$22,MATCH(AI$2,'AEO 7'!$C$1:$AJ$1,0))/INDEX('AEO 7'!$C$22:$AJ$22,MATCH($B$2,'AEO 7'!$C$1:$AJ$1,0))</f>
        <v>23980706.032588251</v>
      </c>
      <c r="AJ35" s="167" t="s">
        <v>1277</v>
      </c>
      <c r="AK35" s="166"/>
    </row>
    <row r="36" spans="1:37" ht="15.75" customHeight="1" x14ac:dyDescent="0.45">
      <c r="A36" s="3" t="s">
        <v>1278</v>
      </c>
      <c r="B36" s="168">
        <f>130804</f>
        <v>130804</v>
      </c>
      <c r="D36" s="8" t="s">
        <v>1279</v>
      </c>
      <c r="E36" s="11" t="s">
        <v>1280</v>
      </c>
      <c r="F36" s="43">
        <f>38.1/36.1</f>
        <v>1.0554016620498614</v>
      </c>
    </row>
    <row r="37" spans="1:37" ht="15.75" customHeight="1" x14ac:dyDescent="0.35"/>
    <row r="38" spans="1:37" ht="15.75" customHeight="1" x14ac:dyDescent="0.45">
      <c r="A38" s="2" t="s">
        <v>1281</v>
      </c>
      <c r="B38" s="2"/>
      <c r="AJ38" s="2" t="s">
        <v>1259</v>
      </c>
    </row>
    <row r="39" spans="1:37" ht="15.75" customHeight="1" x14ac:dyDescent="0.45">
      <c r="A39" s="3" t="s">
        <v>1276</v>
      </c>
      <c r="B39" s="3">
        <f>E39*331471.851239081</f>
        <v>349835.94272047048</v>
      </c>
      <c r="D39" s="11" t="s">
        <v>1280</v>
      </c>
      <c r="E39" s="43">
        <f>38.1/36.1</f>
        <v>1.0554016620498614</v>
      </c>
      <c r="AJ39" s="7" t="s">
        <v>1277</v>
      </c>
    </row>
    <row r="40" spans="1:37" ht="15.75" customHeight="1" x14ac:dyDescent="0.45">
      <c r="A40" s="3" t="s">
        <v>1282</v>
      </c>
      <c r="B40" s="169">
        <v>321</v>
      </c>
      <c r="D40" s="8" t="s">
        <v>1283</v>
      </c>
    </row>
    <row r="41" spans="1:37" ht="15.75" customHeight="1" x14ac:dyDescent="0.35"/>
    <row r="42" spans="1:37" ht="15.75" customHeight="1" x14ac:dyDescent="0.45">
      <c r="A42" s="2" t="s">
        <v>1284</v>
      </c>
      <c r="B42" s="2"/>
      <c r="AJ42" s="2" t="s">
        <v>1259</v>
      </c>
    </row>
    <row r="43" spans="1:37" ht="15.75" customHeight="1" x14ac:dyDescent="0.45">
      <c r="B43" s="3">
        <v>2017</v>
      </c>
      <c r="C43" s="3">
        <v>2018</v>
      </c>
      <c r="D43" s="3">
        <v>2019</v>
      </c>
      <c r="E43" s="3">
        <v>2020</v>
      </c>
      <c r="F43" s="3">
        <v>2021</v>
      </c>
      <c r="G43" s="3">
        <v>2022</v>
      </c>
      <c r="H43" s="3">
        <v>2023</v>
      </c>
      <c r="I43" s="3">
        <v>2024</v>
      </c>
      <c r="J43" s="3">
        <v>2025</v>
      </c>
      <c r="K43" s="3">
        <v>2026</v>
      </c>
      <c r="L43" s="3">
        <v>2027</v>
      </c>
      <c r="M43" s="3">
        <v>2028</v>
      </c>
      <c r="N43" s="3">
        <v>2029</v>
      </c>
      <c r="O43" s="3">
        <v>2030</v>
      </c>
      <c r="P43" s="3">
        <v>2031</v>
      </c>
      <c r="Q43" s="3">
        <v>2032</v>
      </c>
      <c r="R43" s="3">
        <v>2033</v>
      </c>
      <c r="S43" s="3">
        <v>2034</v>
      </c>
      <c r="T43" s="3">
        <v>2035</v>
      </c>
      <c r="U43" s="3">
        <v>2036</v>
      </c>
      <c r="V43" s="3">
        <v>2037</v>
      </c>
      <c r="W43" s="3">
        <v>2038</v>
      </c>
      <c r="X43" s="3">
        <v>2039</v>
      </c>
      <c r="Y43" s="3">
        <v>2040</v>
      </c>
      <c r="Z43" s="3">
        <v>2041</v>
      </c>
      <c r="AA43" s="3">
        <v>2042</v>
      </c>
      <c r="AB43" s="3">
        <v>2043</v>
      </c>
      <c r="AC43" s="3">
        <v>2044</v>
      </c>
      <c r="AD43" s="3">
        <v>2045</v>
      </c>
      <c r="AE43" s="3">
        <v>2046</v>
      </c>
      <c r="AF43" s="3">
        <v>2047</v>
      </c>
      <c r="AG43" s="3">
        <v>2048</v>
      </c>
      <c r="AH43" s="3">
        <v>2049</v>
      </c>
      <c r="AI43" s="3">
        <v>2050</v>
      </c>
    </row>
    <row r="44" spans="1:37" ht="15.75" customHeight="1" x14ac:dyDescent="0.45">
      <c r="A44" s="166" t="s">
        <v>1285</v>
      </c>
      <c r="B44" s="166">
        <f>'AEO 7'!C22/'AEO 7'!C58</f>
        <v>854.16666666666686</v>
      </c>
      <c r="C44" s="166">
        <f>'AEO 7'!D22/'AEO 7'!D58</f>
        <v>858.33333333333348</v>
      </c>
      <c r="D44" s="166">
        <f>'AEO 7'!E22/'AEO 7'!E58</f>
        <v>862.5</v>
      </c>
      <c r="E44" s="166">
        <f>'AEO 7'!F22/'AEO 7'!F58</f>
        <v>866.66666666666674</v>
      </c>
      <c r="F44" s="166">
        <f>'AEO 7'!G22/'AEO 7'!G58</f>
        <v>870.83333333333337</v>
      </c>
      <c r="G44" s="166">
        <f>'AEO 7'!H22/'AEO 7'!H58</f>
        <v>875</v>
      </c>
      <c r="H44" s="166">
        <f>'AEO 7'!I22/'AEO 7'!I58</f>
        <v>879.16666666666674</v>
      </c>
      <c r="I44" s="166">
        <f>'AEO 7'!J22/'AEO 7'!J58</f>
        <v>883.33333333333337</v>
      </c>
      <c r="J44" s="166">
        <f>'AEO 7'!K22/'AEO 7'!K58</f>
        <v>887.5</v>
      </c>
      <c r="K44" s="166">
        <f>'AEO 7'!L22/'AEO 7'!L58</f>
        <v>891.66666666666652</v>
      </c>
      <c r="L44" s="166">
        <f>'AEO 7'!M22/'AEO 7'!M58</f>
        <v>895.83333333333337</v>
      </c>
      <c r="M44" s="166">
        <f>'AEO 7'!N22/'AEO 7'!N58</f>
        <v>864</v>
      </c>
      <c r="N44" s="166">
        <f>'AEO 7'!O22/'AEO 7'!O58</f>
        <v>868</v>
      </c>
      <c r="O44" s="166">
        <f>'AEO 7'!P22/'AEO 7'!P58</f>
        <v>872</v>
      </c>
      <c r="P44" s="166">
        <f>'AEO 7'!Q22/'AEO 7'!Q58</f>
        <v>872</v>
      </c>
      <c r="Q44" s="166">
        <f>'AEO 7'!R22/'AEO 7'!R58</f>
        <v>876</v>
      </c>
      <c r="R44" s="166">
        <f>'AEO 7'!S22/'AEO 7'!S58</f>
        <v>880.00000000000011</v>
      </c>
      <c r="S44" s="166">
        <f>'AEO 7'!T22/'AEO 7'!T58</f>
        <v>884</v>
      </c>
      <c r="T44" s="166">
        <f>'AEO 7'!U22/'AEO 7'!U58</f>
        <v>884</v>
      </c>
      <c r="U44" s="166">
        <f>'AEO 7'!V22/'AEO 7'!V58</f>
        <v>888</v>
      </c>
      <c r="V44" s="166">
        <f>'AEO 7'!W22/'AEO 7'!W58</f>
        <v>892</v>
      </c>
      <c r="W44" s="166">
        <f>'AEO 7'!X22/'AEO 7'!X58</f>
        <v>892</v>
      </c>
      <c r="X44" s="166">
        <f>'AEO 7'!Y22/'AEO 7'!Y58</f>
        <v>896</v>
      </c>
      <c r="Y44" s="166">
        <f>'AEO 7'!Z22/'AEO 7'!Z58</f>
        <v>896</v>
      </c>
      <c r="Z44" s="166">
        <f>'AEO 7'!AA22/'AEO 7'!AA58</f>
        <v>900.00000000000011</v>
      </c>
      <c r="AA44" s="166">
        <f>'AEO 7'!AB22/'AEO 7'!AB58</f>
        <v>900</v>
      </c>
      <c r="AB44" s="166">
        <f>'AEO 7'!AC22/'AEO 7'!AC58</f>
        <v>904</v>
      </c>
      <c r="AC44" s="166">
        <f>'AEO 7'!AD22/'AEO 7'!AD58</f>
        <v>904</v>
      </c>
      <c r="AD44" s="166">
        <f>'AEO 7'!AE22/'AEO 7'!AE58</f>
        <v>908</v>
      </c>
      <c r="AE44" s="166">
        <f>'AEO 7'!AF22/'AEO 7'!AF58</f>
        <v>908</v>
      </c>
      <c r="AF44" s="166">
        <f>'AEO 7'!AG22/'AEO 7'!AG58</f>
        <v>912</v>
      </c>
      <c r="AG44" s="166">
        <f>'AEO 7'!AH22/'AEO 7'!AH58</f>
        <v>912</v>
      </c>
      <c r="AH44" s="166">
        <f>'AEO 7'!AI22/'AEO 7'!AI58</f>
        <v>916</v>
      </c>
      <c r="AI44" s="166">
        <f>'AEO 7'!AJ22/'AEO 7'!AJ58</f>
        <v>916</v>
      </c>
      <c r="AJ44" s="166"/>
      <c r="AK44" s="166"/>
    </row>
    <row r="45" spans="1:37" ht="15.75" customHeight="1" x14ac:dyDescent="0.45">
      <c r="A45" s="3" t="s">
        <v>1286</v>
      </c>
      <c r="B45" s="3">
        <f>AI44/B44-1</f>
        <v>7.2390243902438867E-2</v>
      </c>
    </row>
    <row r="46" spans="1:37" ht="15.75" customHeight="1" x14ac:dyDescent="0.35"/>
    <row r="47" spans="1:37" ht="15.75" customHeight="1" x14ac:dyDescent="0.45">
      <c r="A47" s="2" t="s">
        <v>1287</v>
      </c>
      <c r="B47" s="163"/>
      <c r="D47" s="2" t="s">
        <v>1259</v>
      </c>
    </row>
    <row r="48" spans="1:37" ht="15.75" customHeight="1" x14ac:dyDescent="0.45">
      <c r="A48" s="3" t="s">
        <v>1288</v>
      </c>
      <c r="B48" s="170">
        <v>0.2</v>
      </c>
      <c r="D48" s="7" t="s">
        <v>15</v>
      </c>
    </row>
    <row r="49" spans="1:35" ht="15.75" customHeight="1" x14ac:dyDescent="0.45">
      <c r="A49" s="3" t="s">
        <v>1289</v>
      </c>
      <c r="B49" s="170">
        <v>0.5</v>
      </c>
      <c r="D49" s="7" t="s">
        <v>1290</v>
      </c>
    </row>
    <row r="50" spans="1:35" ht="15.75" customHeight="1" x14ac:dyDescent="0.45">
      <c r="A50" s="3" t="s">
        <v>1291</v>
      </c>
      <c r="B50" s="170">
        <f>B49/B48</f>
        <v>2.5</v>
      </c>
    </row>
    <row r="51" spans="1:35" ht="15.75" customHeight="1" x14ac:dyDescent="0.35"/>
    <row r="52" spans="1:35" ht="15.75" customHeight="1" x14ac:dyDescent="0.45">
      <c r="A52" s="2" t="s">
        <v>1292</v>
      </c>
      <c r="B52" s="2"/>
      <c r="D52" s="2" t="s">
        <v>1259</v>
      </c>
    </row>
    <row r="53" spans="1:35" ht="15.75" customHeight="1" x14ac:dyDescent="0.45">
      <c r="A53" s="3" t="s">
        <v>1293</v>
      </c>
      <c r="B53" s="171">
        <v>0.22500000000000001</v>
      </c>
      <c r="D53" s="6" t="s">
        <v>1294</v>
      </c>
    </row>
    <row r="54" spans="1:35" ht="15.75" customHeight="1" x14ac:dyDescent="0.45">
      <c r="A54" s="3" t="s">
        <v>1295</v>
      </c>
      <c r="B54" s="171">
        <f>1-B53</f>
        <v>0.77500000000000002</v>
      </c>
      <c r="D54" s="6" t="s">
        <v>1296</v>
      </c>
    </row>
    <row r="55" spans="1:35" ht="15.75" customHeight="1" x14ac:dyDescent="0.35"/>
    <row r="56" spans="1:35" s="181" customFormat="1" ht="14.25" x14ac:dyDescent="0.45">
      <c r="A56" s="178" t="s">
        <v>1372</v>
      </c>
    </row>
    <row r="57" spans="1:35" s="180" customFormat="1" ht="14.25" x14ac:dyDescent="0.45">
      <c r="A57" s="182" t="s">
        <v>1438</v>
      </c>
      <c r="B57" s="180">
        <v>2017</v>
      </c>
      <c r="C57" s="180">
        <v>2018</v>
      </c>
      <c r="D57" s="180">
        <v>2019</v>
      </c>
      <c r="E57" s="180">
        <v>2020</v>
      </c>
      <c r="F57" s="180">
        <v>2021</v>
      </c>
      <c r="G57" s="180">
        <v>2022</v>
      </c>
      <c r="H57" s="180">
        <v>2023</v>
      </c>
      <c r="I57" s="180">
        <v>2024</v>
      </c>
      <c r="J57" s="180">
        <v>2025</v>
      </c>
      <c r="K57" s="180">
        <v>2026</v>
      </c>
      <c r="L57" s="180">
        <v>2027</v>
      </c>
      <c r="M57" s="180">
        <v>2028</v>
      </c>
      <c r="N57" s="180">
        <v>2029</v>
      </c>
      <c r="O57" s="180">
        <v>2030</v>
      </c>
      <c r="P57" s="180">
        <v>2031</v>
      </c>
      <c r="Q57" s="180">
        <v>2032</v>
      </c>
      <c r="R57" s="180">
        <v>2033</v>
      </c>
      <c r="S57" s="180">
        <v>2034</v>
      </c>
      <c r="T57" s="180">
        <v>2035</v>
      </c>
      <c r="U57" s="180">
        <v>2036</v>
      </c>
      <c r="V57" s="180">
        <v>2037</v>
      </c>
      <c r="W57" s="180">
        <v>2038</v>
      </c>
      <c r="X57" s="180">
        <v>2039</v>
      </c>
      <c r="Y57" s="180">
        <v>2040</v>
      </c>
      <c r="Z57" s="180">
        <v>2041</v>
      </c>
      <c r="AA57" s="180">
        <v>2042</v>
      </c>
      <c r="AB57" s="180">
        <v>2043</v>
      </c>
      <c r="AC57" s="180">
        <v>2044</v>
      </c>
      <c r="AD57" s="180">
        <v>2045</v>
      </c>
      <c r="AE57" s="180">
        <v>2046</v>
      </c>
      <c r="AF57" s="180">
        <v>2047</v>
      </c>
      <c r="AG57" s="180">
        <v>2048</v>
      </c>
      <c r="AH57" s="180">
        <v>2049</v>
      </c>
      <c r="AI57" s="180">
        <v>2050</v>
      </c>
    </row>
    <row r="58" spans="1:35" s="209" customFormat="1" ht="14.25" x14ac:dyDescent="0.45">
      <c r="A58" s="210" t="s">
        <v>1373</v>
      </c>
    </row>
    <row r="59" spans="1:35" s="205" customFormat="1" ht="14.25" x14ac:dyDescent="0.45">
      <c r="A59" s="285" t="s">
        <v>1671</v>
      </c>
      <c r="B59" s="205">
        <f>INDEX('AEO 39'!$C$17:$AJ$85,MATCH('Calculations Etc'!$A59,'AEO 39'!$A$17:$A$85,0),MATCH(B$57,'AEO 39'!$C$1:$AJ$1,0))</f>
        <v>883.02417000000003</v>
      </c>
      <c r="C59" s="205">
        <f>INDEX('AEO 39'!$C$17:$AJ$85,MATCH('Calculations Etc'!$A59,'AEO 39'!$A$17:$A$85,0),MATCH(C$57,'AEO 39'!$C$1:$AJ$1,0))</f>
        <v>822.68853799999999</v>
      </c>
      <c r="D59" s="205">
        <f>INDEX('AEO 39'!$C$17:$AJ$85,MATCH('Calculations Etc'!$A59,'AEO 39'!$A$17:$A$85,0),MATCH(D$57,'AEO 39'!$C$1:$AJ$1,0))</f>
        <v>771.58575399999995</v>
      </c>
      <c r="E59" s="205">
        <f>INDEX('AEO 39'!$C$17:$AJ$85,MATCH('Calculations Etc'!$A59,'AEO 39'!$A$17:$A$85,0),MATCH(E$57,'AEO 39'!$C$1:$AJ$1,0))</f>
        <v>748.21460000000002</v>
      </c>
      <c r="F59" s="205">
        <f>INDEX('AEO 39'!$C$17:$AJ$85,MATCH('Calculations Etc'!$A59,'AEO 39'!$A$17:$A$85,0),MATCH(F$57,'AEO 39'!$C$1:$AJ$1,0))</f>
        <v>726.87463400000001</v>
      </c>
      <c r="G59" s="205">
        <f>INDEX('AEO 39'!$C$17:$AJ$85,MATCH('Calculations Etc'!$A59,'AEO 39'!$A$17:$A$85,0),MATCH(G$57,'AEO 39'!$C$1:$AJ$1,0))</f>
        <v>703.66119400000002</v>
      </c>
      <c r="H59" s="205">
        <f>INDEX('AEO 39'!$C$17:$AJ$85,MATCH('Calculations Etc'!$A59,'AEO 39'!$A$17:$A$85,0),MATCH(H$57,'AEO 39'!$C$1:$AJ$1,0))</f>
        <v>705.98413100000005</v>
      </c>
      <c r="I59" s="205">
        <f>INDEX('AEO 39'!$C$17:$AJ$85,MATCH('Calculations Etc'!$A59,'AEO 39'!$A$17:$A$85,0),MATCH(I$57,'AEO 39'!$C$1:$AJ$1,0))</f>
        <v>707.79144299999996</v>
      </c>
      <c r="J59" s="205">
        <f>INDEX('AEO 39'!$C$17:$AJ$85,MATCH('Calculations Etc'!$A59,'AEO 39'!$A$17:$A$85,0),MATCH(J$57,'AEO 39'!$C$1:$AJ$1,0))</f>
        <v>712.61920199999997</v>
      </c>
      <c r="K59" s="205">
        <f>INDEX('AEO 39'!$C$17:$AJ$85,MATCH('Calculations Etc'!$A59,'AEO 39'!$A$17:$A$85,0),MATCH(K$57,'AEO 39'!$C$1:$AJ$1,0))</f>
        <v>715.17175299999997</v>
      </c>
      <c r="L59" s="205">
        <f>INDEX('AEO 39'!$C$17:$AJ$85,MATCH('Calculations Etc'!$A59,'AEO 39'!$A$17:$A$85,0),MATCH(L$57,'AEO 39'!$C$1:$AJ$1,0))</f>
        <v>723.64984100000004</v>
      </c>
      <c r="M59" s="205">
        <f>INDEX('AEO 39'!$C$17:$AJ$85,MATCH('Calculations Etc'!$A59,'AEO 39'!$A$17:$A$85,0),MATCH(M$57,'AEO 39'!$C$1:$AJ$1,0))</f>
        <v>731.378784</v>
      </c>
      <c r="N59" s="205">
        <f>INDEX('AEO 39'!$C$17:$AJ$85,MATCH('Calculations Etc'!$A59,'AEO 39'!$A$17:$A$85,0),MATCH(N$57,'AEO 39'!$C$1:$AJ$1,0))</f>
        <v>735.81646699999999</v>
      </c>
      <c r="O59" s="205">
        <f>INDEX('AEO 39'!$C$17:$AJ$85,MATCH('Calculations Etc'!$A59,'AEO 39'!$A$17:$A$85,0),MATCH(O$57,'AEO 39'!$C$1:$AJ$1,0))</f>
        <v>746.424622</v>
      </c>
      <c r="P59" s="205">
        <f>INDEX('AEO 39'!$C$17:$AJ$85,MATCH('Calculations Etc'!$A59,'AEO 39'!$A$17:$A$85,0),MATCH(P$57,'AEO 39'!$C$1:$AJ$1,0))</f>
        <v>761.51074200000005</v>
      </c>
      <c r="Q59" s="205">
        <f>INDEX('AEO 39'!$C$17:$AJ$85,MATCH('Calculations Etc'!$A59,'AEO 39'!$A$17:$A$85,0),MATCH(Q$57,'AEO 39'!$C$1:$AJ$1,0))</f>
        <v>767.53228799999999</v>
      </c>
      <c r="R59" s="205">
        <f>INDEX('AEO 39'!$C$17:$AJ$85,MATCH('Calculations Etc'!$A59,'AEO 39'!$A$17:$A$85,0),MATCH(R$57,'AEO 39'!$C$1:$AJ$1,0))</f>
        <v>773.96655299999998</v>
      </c>
      <c r="S59" s="205">
        <f>INDEX('AEO 39'!$C$17:$AJ$85,MATCH('Calculations Etc'!$A59,'AEO 39'!$A$17:$A$85,0),MATCH(S$57,'AEO 39'!$C$1:$AJ$1,0))</f>
        <v>780.85699499999998</v>
      </c>
      <c r="T59" s="205">
        <f>INDEX('AEO 39'!$C$17:$AJ$85,MATCH('Calculations Etc'!$A59,'AEO 39'!$A$17:$A$85,0),MATCH(T$57,'AEO 39'!$C$1:$AJ$1,0))</f>
        <v>784.63232400000004</v>
      </c>
      <c r="U59" s="205">
        <f>INDEX('AEO 39'!$C$17:$AJ$85,MATCH('Calculations Etc'!$A59,'AEO 39'!$A$17:$A$85,0),MATCH(U$57,'AEO 39'!$C$1:$AJ$1,0))</f>
        <v>786.78497300000004</v>
      </c>
      <c r="V59" s="205">
        <f>INDEX('AEO 39'!$C$17:$AJ$85,MATCH('Calculations Etc'!$A59,'AEO 39'!$A$17:$A$85,0),MATCH(V$57,'AEO 39'!$C$1:$AJ$1,0))</f>
        <v>791.05950900000005</v>
      </c>
      <c r="W59" s="205">
        <f>INDEX('AEO 39'!$C$17:$AJ$85,MATCH('Calculations Etc'!$A59,'AEO 39'!$A$17:$A$85,0),MATCH(W$57,'AEO 39'!$C$1:$AJ$1,0))</f>
        <v>796.48468000000003</v>
      </c>
      <c r="X59" s="205">
        <f>INDEX('AEO 39'!$C$17:$AJ$85,MATCH('Calculations Etc'!$A59,'AEO 39'!$A$17:$A$85,0),MATCH(X$57,'AEO 39'!$C$1:$AJ$1,0))</f>
        <v>798.58990500000004</v>
      </c>
      <c r="Y59" s="205">
        <f>INDEX('AEO 39'!$C$17:$AJ$85,MATCH('Calculations Etc'!$A59,'AEO 39'!$A$17:$A$85,0),MATCH(Y$57,'AEO 39'!$C$1:$AJ$1,0))</f>
        <v>801.39257799999996</v>
      </c>
      <c r="Z59" s="205">
        <f>INDEX('AEO 39'!$C$17:$AJ$85,MATCH('Calculations Etc'!$A59,'AEO 39'!$A$17:$A$85,0),MATCH(Z$57,'AEO 39'!$C$1:$AJ$1,0))</f>
        <v>804.83148200000005</v>
      </c>
      <c r="AA59" s="205">
        <f>INDEX('AEO 39'!$C$17:$AJ$85,MATCH('Calculations Etc'!$A59,'AEO 39'!$A$17:$A$85,0),MATCH(AA$57,'AEO 39'!$C$1:$AJ$1,0))</f>
        <v>806.34539800000005</v>
      </c>
      <c r="AB59" s="205">
        <f>INDEX('AEO 39'!$C$17:$AJ$85,MATCH('Calculations Etc'!$A59,'AEO 39'!$A$17:$A$85,0),MATCH(AB$57,'AEO 39'!$C$1:$AJ$1,0))</f>
        <v>808.03949</v>
      </c>
      <c r="AC59" s="205">
        <f>INDEX('AEO 39'!$C$17:$AJ$85,MATCH('Calculations Etc'!$A59,'AEO 39'!$A$17:$A$85,0),MATCH(AC$57,'AEO 39'!$C$1:$AJ$1,0))</f>
        <v>812.98590100000001</v>
      </c>
      <c r="AD59" s="205">
        <f>INDEX('AEO 39'!$C$17:$AJ$85,MATCH('Calculations Etc'!$A59,'AEO 39'!$A$17:$A$85,0),MATCH(AD$57,'AEO 39'!$C$1:$AJ$1,0))</f>
        <v>817.04827899999998</v>
      </c>
      <c r="AE59" s="205">
        <f>INDEX('AEO 39'!$C$17:$AJ$85,MATCH('Calculations Etc'!$A59,'AEO 39'!$A$17:$A$85,0),MATCH(AE$57,'AEO 39'!$C$1:$AJ$1,0))</f>
        <v>818.44055200000003</v>
      </c>
      <c r="AF59" s="205">
        <f>INDEX('AEO 39'!$C$17:$AJ$85,MATCH('Calculations Etc'!$A59,'AEO 39'!$A$17:$A$85,0),MATCH(AF$57,'AEO 39'!$C$1:$AJ$1,0))</f>
        <v>815.85668899999996</v>
      </c>
      <c r="AG59" s="205">
        <f>INDEX('AEO 39'!$C$17:$AJ$85,MATCH('Calculations Etc'!$A59,'AEO 39'!$A$17:$A$85,0),MATCH(AG$57,'AEO 39'!$C$1:$AJ$1,0))</f>
        <v>811.99096699999996</v>
      </c>
      <c r="AH59" s="205">
        <f>INDEX('AEO 39'!$C$17:$AJ$85,MATCH('Calculations Etc'!$A59,'AEO 39'!$A$17:$A$85,0),MATCH(AH$57,'AEO 39'!$C$1:$AJ$1,0))</f>
        <v>810.03668200000004</v>
      </c>
      <c r="AI59" s="205">
        <f>INDEX('AEO 39'!$C$17:$AJ$85,MATCH('Calculations Etc'!$A59,'AEO 39'!$A$17:$A$85,0),MATCH(AI$57,'AEO 39'!$C$1:$AJ$1,0))</f>
        <v>806.50756799999999</v>
      </c>
    </row>
    <row r="60" spans="1:35" s="205" customFormat="1" ht="14.25" x14ac:dyDescent="0.45">
      <c r="A60" s="285" t="s">
        <v>1691</v>
      </c>
      <c r="B60" s="205">
        <f>INDEX('AEO 39'!$C$17:$AJ$85,MATCH('Calculations Etc'!$A60,'AEO 39'!$A$17:$A$85,0),MATCH(B$57,'AEO 39'!$C$1:$AJ$1,0))</f>
        <v>738.50585899999999</v>
      </c>
      <c r="C60" s="205">
        <f>INDEX('AEO 39'!$C$17:$AJ$85,MATCH('Calculations Etc'!$A60,'AEO 39'!$A$17:$A$85,0),MATCH(C$57,'AEO 39'!$C$1:$AJ$1,0))</f>
        <v>729.51794400000006</v>
      </c>
      <c r="D60" s="205">
        <f>INDEX('AEO 39'!$C$17:$AJ$85,MATCH('Calculations Etc'!$A60,'AEO 39'!$A$17:$A$85,0),MATCH(D$57,'AEO 39'!$C$1:$AJ$1,0))</f>
        <v>737.25744599999996</v>
      </c>
      <c r="E60" s="205">
        <f>INDEX('AEO 39'!$C$17:$AJ$85,MATCH('Calculations Etc'!$A60,'AEO 39'!$A$17:$A$85,0),MATCH(E$57,'AEO 39'!$C$1:$AJ$1,0))</f>
        <v>727.90704300000004</v>
      </c>
      <c r="F60" s="205">
        <f>INDEX('AEO 39'!$C$17:$AJ$85,MATCH('Calculations Etc'!$A60,'AEO 39'!$A$17:$A$85,0),MATCH(F$57,'AEO 39'!$C$1:$AJ$1,0))</f>
        <v>723.50225799999998</v>
      </c>
      <c r="G60" s="205">
        <f>INDEX('AEO 39'!$C$17:$AJ$85,MATCH('Calculations Etc'!$A60,'AEO 39'!$A$17:$A$85,0),MATCH(G$57,'AEO 39'!$C$1:$AJ$1,0))</f>
        <v>700.71997099999999</v>
      </c>
      <c r="H60" s="205">
        <f>INDEX('AEO 39'!$C$17:$AJ$85,MATCH('Calculations Etc'!$A60,'AEO 39'!$A$17:$A$85,0),MATCH(H$57,'AEO 39'!$C$1:$AJ$1,0))</f>
        <v>696.61321999999996</v>
      </c>
      <c r="I60" s="205">
        <f>INDEX('AEO 39'!$C$17:$AJ$85,MATCH('Calculations Etc'!$A60,'AEO 39'!$A$17:$A$85,0),MATCH(I$57,'AEO 39'!$C$1:$AJ$1,0))</f>
        <v>689.68798800000002</v>
      </c>
      <c r="J60" s="205">
        <f>INDEX('AEO 39'!$C$17:$AJ$85,MATCH('Calculations Etc'!$A60,'AEO 39'!$A$17:$A$85,0),MATCH(J$57,'AEO 39'!$C$1:$AJ$1,0))</f>
        <v>678.8125</v>
      </c>
      <c r="K60" s="205">
        <f>INDEX('AEO 39'!$C$17:$AJ$85,MATCH('Calculations Etc'!$A60,'AEO 39'!$A$17:$A$85,0),MATCH(K$57,'AEO 39'!$C$1:$AJ$1,0))</f>
        <v>677.20654300000001</v>
      </c>
      <c r="L60" s="205">
        <f>INDEX('AEO 39'!$C$17:$AJ$85,MATCH('Calculations Etc'!$A60,'AEO 39'!$A$17:$A$85,0),MATCH(L$57,'AEO 39'!$C$1:$AJ$1,0))</f>
        <v>660.69592299999999</v>
      </c>
      <c r="M60" s="205">
        <f>INDEX('AEO 39'!$C$17:$AJ$85,MATCH('Calculations Etc'!$A60,'AEO 39'!$A$17:$A$85,0),MATCH(M$57,'AEO 39'!$C$1:$AJ$1,0))</f>
        <v>648.32781999999997</v>
      </c>
      <c r="N60" s="205">
        <f>INDEX('AEO 39'!$C$17:$AJ$85,MATCH('Calculations Etc'!$A60,'AEO 39'!$A$17:$A$85,0),MATCH(N$57,'AEO 39'!$C$1:$AJ$1,0))</f>
        <v>634.75366199999996</v>
      </c>
      <c r="O60" s="205">
        <f>INDEX('AEO 39'!$C$17:$AJ$85,MATCH('Calculations Etc'!$A60,'AEO 39'!$A$17:$A$85,0),MATCH(O$57,'AEO 39'!$C$1:$AJ$1,0))</f>
        <v>624.51727300000005</v>
      </c>
      <c r="P60" s="205">
        <f>INDEX('AEO 39'!$C$17:$AJ$85,MATCH('Calculations Etc'!$A60,'AEO 39'!$A$17:$A$85,0),MATCH(P$57,'AEO 39'!$C$1:$AJ$1,0))</f>
        <v>621.60144000000003</v>
      </c>
      <c r="Q60" s="205">
        <f>INDEX('AEO 39'!$C$17:$AJ$85,MATCH('Calculations Etc'!$A60,'AEO 39'!$A$17:$A$85,0),MATCH(Q$57,'AEO 39'!$C$1:$AJ$1,0))</f>
        <v>612.64636199999995</v>
      </c>
      <c r="R60" s="205">
        <f>INDEX('AEO 39'!$C$17:$AJ$85,MATCH('Calculations Etc'!$A60,'AEO 39'!$A$17:$A$85,0),MATCH(R$57,'AEO 39'!$C$1:$AJ$1,0))</f>
        <v>607.20416299999999</v>
      </c>
      <c r="S60" s="205">
        <f>INDEX('AEO 39'!$C$17:$AJ$85,MATCH('Calculations Etc'!$A60,'AEO 39'!$A$17:$A$85,0),MATCH(S$57,'AEO 39'!$C$1:$AJ$1,0))</f>
        <v>602.07836899999995</v>
      </c>
      <c r="T60" s="205">
        <f>INDEX('AEO 39'!$C$17:$AJ$85,MATCH('Calculations Etc'!$A60,'AEO 39'!$A$17:$A$85,0),MATCH(T$57,'AEO 39'!$C$1:$AJ$1,0))</f>
        <v>595.74292000000003</v>
      </c>
      <c r="U60" s="205">
        <f>INDEX('AEO 39'!$C$17:$AJ$85,MATCH('Calculations Etc'!$A60,'AEO 39'!$A$17:$A$85,0),MATCH(U$57,'AEO 39'!$C$1:$AJ$1,0))</f>
        <v>588.16705300000001</v>
      </c>
      <c r="V60" s="205">
        <f>INDEX('AEO 39'!$C$17:$AJ$85,MATCH('Calculations Etc'!$A60,'AEO 39'!$A$17:$A$85,0),MATCH(V$57,'AEO 39'!$C$1:$AJ$1,0))</f>
        <v>585.37573199999997</v>
      </c>
      <c r="W60" s="205">
        <f>INDEX('AEO 39'!$C$17:$AJ$85,MATCH('Calculations Etc'!$A60,'AEO 39'!$A$17:$A$85,0),MATCH(W$57,'AEO 39'!$C$1:$AJ$1,0))</f>
        <v>582.88360599999999</v>
      </c>
      <c r="X60" s="205">
        <f>INDEX('AEO 39'!$C$17:$AJ$85,MATCH('Calculations Etc'!$A60,'AEO 39'!$A$17:$A$85,0),MATCH(X$57,'AEO 39'!$C$1:$AJ$1,0))</f>
        <v>578.90948500000002</v>
      </c>
      <c r="Y60" s="205">
        <f>INDEX('AEO 39'!$C$17:$AJ$85,MATCH('Calculations Etc'!$A60,'AEO 39'!$A$17:$A$85,0),MATCH(Y$57,'AEO 39'!$C$1:$AJ$1,0))</f>
        <v>576.33233600000005</v>
      </c>
      <c r="Z60" s="205">
        <f>INDEX('AEO 39'!$C$17:$AJ$85,MATCH('Calculations Etc'!$A60,'AEO 39'!$A$17:$A$85,0),MATCH(Z$57,'AEO 39'!$C$1:$AJ$1,0))</f>
        <v>575.92834500000004</v>
      </c>
      <c r="AA60" s="205">
        <f>INDEX('AEO 39'!$C$17:$AJ$85,MATCH('Calculations Etc'!$A60,'AEO 39'!$A$17:$A$85,0),MATCH(AA$57,'AEO 39'!$C$1:$AJ$1,0))</f>
        <v>571.63867200000004</v>
      </c>
      <c r="AB60" s="205">
        <f>INDEX('AEO 39'!$C$17:$AJ$85,MATCH('Calculations Etc'!$A60,'AEO 39'!$A$17:$A$85,0),MATCH(AB$57,'AEO 39'!$C$1:$AJ$1,0))</f>
        <v>570.35546899999997</v>
      </c>
      <c r="AC60" s="205">
        <f>INDEX('AEO 39'!$C$17:$AJ$85,MATCH('Calculations Etc'!$A60,'AEO 39'!$A$17:$A$85,0),MATCH(AC$57,'AEO 39'!$C$1:$AJ$1,0))</f>
        <v>572.363831</v>
      </c>
      <c r="AD60" s="205">
        <f>INDEX('AEO 39'!$C$17:$AJ$85,MATCH('Calculations Etc'!$A60,'AEO 39'!$A$17:$A$85,0),MATCH(AD$57,'AEO 39'!$C$1:$AJ$1,0))</f>
        <v>571.212219</v>
      </c>
      <c r="AE60" s="205">
        <f>INDEX('AEO 39'!$C$17:$AJ$85,MATCH('Calculations Etc'!$A60,'AEO 39'!$A$17:$A$85,0),MATCH(AE$57,'AEO 39'!$C$1:$AJ$1,0))</f>
        <v>575.43029799999999</v>
      </c>
      <c r="AF60" s="205">
        <f>INDEX('AEO 39'!$C$17:$AJ$85,MATCH('Calculations Etc'!$A60,'AEO 39'!$A$17:$A$85,0),MATCH(AF$57,'AEO 39'!$C$1:$AJ$1,0))</f>
        <v>572.00238000000002</v>
      </c>
      <c r="AG60" s="205">
        <f>INDEX('AEO 39'!$C$17:$AJ$85,MATCH('Calculations Etc'!$A60,'AEO 39'!$A$17:$A$85,0),MATCH(AG$57,'AEO 39'!$C$1:$AJ$1,0))</f>
        <v>566.67828399999996</v>
      </c>
      <c r="AH60" s="205">
        <f>INDEX('AEO 39'!$C$17:$AJ$85,MATCH('Calculations Etc'!$A60,'AEO 39'!$A$17:$A$85,0),MATCH(AH$57,'AEO 39'!$C$1:$AJ$1,0))</f>
        <v>565.18090800000004</v>
      </c>
      <c r="AI60" s="205">
        <f>INDEX('AEO 39'!$C$17:$AJ$85,MATCH('Calculations Etc'!$A60,'AEO 39'!$A$17:$A$85,0),MATCH(AI$57,'AEO 39'!$C$1:$AJ$1,0))</f>
        <v>563.16107199999999</v>
      </c>
    </row>
    <row r="61" spans="1:35" s="186" customFormat="1" ht="14.25" x14ac:dyDescent="0.45">
      <c r="A61" s="183" t="s">
        <v>229</v>
      </c>
      <c r="B61" s="215">
        <f>SUM(B59:B60)</f>
        <v>1621.530029</v>
      </c>
      <c r="C61" s="215">
        <f t="shared" ref="C61:AG61" si="0">SUM(C59:C60)</f>
        <v>1552.2064820000001</v>
      </c>
      <c r="D61" s="215">
        <f t="shared" si="0"/>
        <v>1508.8431999999998</v>
      </c>
      <c r="E61" s="215">
        <f t="shared" si="0"/>
        <v>1476.1216429999999</v>
      </c>
      <c r="F61" s="215">
        <f t="shared" si="0"/>
        <v>1450.376892</v>
      </c>
      <c r="G61" s="215">
        <f t="shared" si="0"/>
        <v>1404.381165</v>
      </c>
      <c r="H61" s="215">
        <f t="shared" si="0"/>
        <v>1402.5973509999999</v>
      </c>
      <c r="I61" s="215">
        <f t="shared" si="0"/>
        <v>1397.479431</v>
      </c>
      <c r="J61" s="215">
        <f t="shared" si="0"/>
        <v>1391.4317019999999</v>
      </c>
      <c r="K61" s="215">
        <f t="shared" si="0"/>
        <v>1392.3782959999999</v>
      </c>
      <c r="L61" s="215">
        <f t="shared" si="0"/>
        <v>1384.3457640000001</v>
      </c>
      <c r="M61" s="215">
        <f t="shared" si="0"/>
        <v>1379.706604</v>
      </c>
      <c r="N61" s="215">
        <f t="shared" si="0"/>
        <v>1370.570129</v>
      </c>
      <c r="O61" s="215">
        <f t="shared" si="0"/>
        <v>1370.9418949999999</v>
      </c>
      <c r="P61" s="215">
        <f t="shared" si="0"/>
        <v>1383.1121820000001</v>
      </c>
      <c r="Q61" s="215">
        <f t="shared" si="0"/>
        <v>1380.1786499999998</v>
      </c>
      <c r="R61" s="215">
        <f t="shared" si="0"/>
        <v>1381.1707160000001</v>
      </c>
      <c r="S61" s="215">
        <f t="shared" si="0"/>
        <v>1382.9353639999999</v>
      </c>
      <c r="T61" s="215">
        <f t="shared" si="0"/>
        <v>1380.3752440000001</v>
      </c>
      <c r="U61" s="215">
        <f t="shared" si="0"/>
        <v>1374.9520259999999</v>
      </c>
      <c r="V61" s="215">
        <f t="shared" si="0"/>
        <v>1376.4352410000001</v>
      </c>
      <c r="W61" s="215">
        <f t="shared" si="0"/>
        <v>1379.3682859999999</v>
      </c>
      <c r="X61" s="215">
        <f t="shared" si="0"/>
        <v>1377.4993899999999</v>
      </c>
      <c r="Y61" s="215">
        <f t="shared" si="0"/>
        <v>1377.7249139999999</v>
      </c>
      <c r="Z61" s="215">
        <f t="shared" si="0"/>
        <v>1380.7598270000001</v>
      </c>
      <c r="AA61" s="215">
        <f t="shared" si="0"/>
        <v>1377.98407</v>
      </c>
      <c r="AB61" s="215">
        <f t="shared" si="0"/>
        <v>1378.394959</v>
      </c>
      <c r="AC61" s="215">
        <f t="shared" si="0"/>
        <v>1385.3497320000001</v>
      </c>
      <c r="AD61" s="215">
        <f t="shared" si="0"/>
        <v>1388.2604980000001</v>
      </c>
      <c r="AE61" s="215">
        <f t="shared" si="0"/>
        <v>1393.87085</v>
      </c>
      <c r="AF61" s="215">
        <f t="shared" si="0"/>
        <v>1387.8590690000001</v>
      </c>
      <c r="AG61" s="215">
        <f t="shared" si="0"/>
        <v>1378.6692509999998</v>
      </c>
      <c r="AH61" s="215">
        <f t="shared" ref="AH61:AI61" si="1">SUM(AH59:AH60)</f>
        <v>1375.2175900000002</v>
      </c>
      <c r="AI61" s="215">
        <f t="shared" si="1"/>
        <v>1369.6686399999999</v>
      </c>
    </row>
    <row r="62" spans="1:35" s="181" customFormat="1" ht="14.25" x14ac:dyDescent="0.45">
      <c r="A62" s="182" t="s">
        <v>1439</v>
      </c>
      <c r="B62" s="180">
        <f>B57</f>
        <v>2017</v>
      </c>
      <c r="C62" s="180">
        <f t="shared" ref="C62:AG62" si="2">C57</f>
        <v>2018</v>
      </c>
      <c r="D62" s="180">
        <f t="shared" si="2"/>
        <v>2019</v>
      </c>
      <c r="E62" s="180">
        <f t="shared" si="2"/>
        <v>2020</v>
      </c>
      <c r="F62" s="180">
        <f t="shared" si="2"/>
        <v>2021</v>
      </c>
      <c r="G62" s="180">
        <f t="shared" si="2"/>
        <v>2022</v>
      </c>
      <c r="H62" s="180">
        <f t="shared" si="2"/>
        <v>2023</v>
      </c>
      <c r="I62" s="180">
        <f t="shared" si="2"/>
        <v>2024</v>
      </c>
      <c r="J62" s="180">
        <f t="shared" si="2"/>
        <v>2025</v>
      </c>
      <c r="K62" s="180">
        <f t="shared" si="2"/>
        <v>2026</v>
      </c>
      <c r="L62" s="180">
        <f t="shared" si="2"/>
        <v>2027</v>
      </c>
      <c r="M62" s="180">
        <f t="shared" si="2"/>
        <v>2028</v>
      </c>
      <c r="N62" s="180">
        <f t="shared" si="2"/>
        <v>2029</v>
      </c>
      <c r="O62" s="180">
        <f t="shared" si="2"/>
        <v>2030</v>
      </c>
      <c r="P62" s="180">
        <f t="shared" si="2"/>
        <v>2031</v>
      </c>
      <c r="Q62" s="180">
        <f t="shared" si="2"/>
        <v>2032</v>
      </c>
      <c r="R62" s="180">
        <f t="shared" si="2"/>
        <v>2033</v>
      </c>
      <c r="S62" s="180">
        <f t="shared" si="2"/>
        <v>2034</v>
      </c>
      <c r="T62" s="180">
        <f t="shared" si="2"/>
        <v>2035</v>
      </c>
      <c r="U62" s="180">
        <f t="shared" si="2"/>
        <v>2036</v>
      </c>
      <c r="V62" s="180">
        <f t="shared" si="2"/>
        <v>2037</v>
      </c>
      <c r="W62" s="180">
        <f t="shared" si="2"/>
        <v>2038</v>
      </c>
      <c r="X62" s="180">
        <f t="shared" si="2"/>
        <v>2039</v>
      </c>
      <c r="Y62" s="180">
        <f t="shared" si="2"/>
        <v>2040</v>
      </c>
      <c r="Z62" s="180">
        <f t="shared" si="2"/>
        <v>2041</v>
      </c>
      <c r="AA62" s="180">
        <f t="shared" si="2"/>
        <v>2042</v>
      </c>
      <c r="AB62" s="180">
        <f t="shared" si="2"/>
        <v>2043</v>
      </c>
      <c r="AC62" s="180">
        <f t="shared" si="2"/>
        <v>2044</v>
      </c>
      <c r="AD62" s="180">
        <f t="shared" si="2"/>
        <v>2045</v>
      </c>
      <c r="AE62" s="180">
        <f t="shared" si="2"/>
        <v>2046</v>
      </c>
      <c r="AF62" s="180">
        <f t="shared" si="2"/>
        <v>2047</v>
      </c>
      <c r="AG62" s="180">
        <f t="shared" si="2"/>
        <v>2048</v>
      </c>
      <c r="AH62" s="180">
        <f t="shared" ref="AH62:AI62" si="3">AH57</f>
        <v>2049</v>
      </c>
      <c r="AI62" s="180">
        <f t="shared" si="3"/>
        <v>2050</v>
      </c>
    </row>
    <row r="63" spans="1:35" s="181" customFormat="1" ht="14.25" x14ac:dyDescent="0.45">
      <c r="A63" s="210" t="s">
        <v>1374</v>
      </c>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row>
    <row r="64" spans="1:35" s="181" customFormat="1" ht="14.25" x14ac:dyDescent="0.45">
      <c r="A64" s="206" t="s">
        <v>1375</v>
      </c>
      <c r="B64" s="214">
        <f>INDEX('AEO 41'!$C$17:$AJ$71,MATCH('Calculations Etc'!$A64,'AEO 41'!$A$17:$A$71,0),MATCH('Calculations Etc'!B$57,'AEO 41'!$C$1:$AJ$1,0))</f>
        <v>37.651378999999999</v>
      </c>
      <c r="C64" s="214">
        <f>INDEX('AEO 41'!$C$17:$AJ$71,MATCH('Calculations Etc'!$A64,'AEO 41'!$A$17:$A$71,0),MATCH('Calculations Etc'!C$57,'AEO 41'!$C$1:$AJ$1,0))</f>
        <v>37.957962000000002</v>
      </c>
      <c r="D64" s="214">
        <f>INDEX('AEO 41'!$C$17:$AJ$71,MATCH('Calculations Etc'!$A64,'AEO 41'!$A$17:$A$71,0),MATCH('Calculations Etc'!D$57,'AEO 41'!$C$1:$AJ$1,0))</f>
        <v>38.465426999999998</v>
      </c>
      <c r="E64" s="214">
        <f>INDEX('AEO 41'!$C$17:$AJ$71,MATCH('Calculations Etc'!$A64,'AEO 41'!$A$17:$A$71,0),MATCH('Calculations Etc'!E$57,'AEO 41'!$C$1:$AJ$1,0))</f>
        <v>40.022381000000003</v>
      </c>
      <c r="F64" s="214">
        <f>INDEX('AEO 41'!$C$17:$AJ$71,MATCH('Calculations Etc'!$A64,'AEO 41'!$A$17:$A$71,0),MATCH('Calculations Etc'!F$57,'AEO 41'!$C$1:$AJ$1,0))</f>
        <v>41.651744999999998</v>
      </c>
      <c r="G64" s="214">
        <f>INDEX('AEO 41'!$C$17:$AJ$71,MATCH('Calculations Etc'!$A64,'AEO 41'!$A$17:$A$71,0),MATCH('Calculations Etc'!G$57,'AEO 41'!$C$1:$AJ$1,0))</f>
        <v>43.529769999999999</v>
      </c>
      <c r="H64" s="214">
        <f>INDEX('AEO 41'!$C$17:$AJ$71,MATCH('Calculations Etc'!$A64,'AEO 41'!$A$17:$A$71,0),MATCH('Calculations Etc'!H$57,'AEO 41'!$C$1:$AJ$1,0))</f>
        <v>45.468845000000002</v>
      </c>
      <c r="I64" s="214">
        <f>INDEX('AEO 41'!$C$17:$AJ$71,MATCH('Calculations Etc'!$A64,'AEO 41'!$A$17:$A$71,0),MATCH('Calculations Etc'!I$57,'AEO 41'!$C$1:$AJ$1,0))</f>
        <v>46.535674999999998</v>
      </c>
      <c r="J64" s="214">
        <f>INDEX('AEO 41'!$C$17:$AJ$71,MATCH('Calculations Etc'!$A64,'AEO 41'!$A$17:$A$71,0),MATCH('Calculations Etc'!J$57,'AEO 41'!$C$1:$AJ$1,0))</f>
        <v>48.729038000000003</v>
      </c>
      <c r="K64" s="214">
        <f>INDEX('AEO 41'!$C$17:$AJ$71,MATCH('Calculations Etc'!$A64,'AEO 41'!$A$17:$A$71,0),MATCH('Calculations Etc'!K$57,'AEO 41'!$C$1:$AJ$1,0))</f>
        <v>48.735194999999997</v>
      </c>
      <c r="L64" s="214">
        <f>INDEX('AEO 41'!$C$17:$AJ$71,MATCH('Calculations Etc'!$A64,'AEO 41'!$A$17:$A$71,0),MATCH('Calculations Etc'!L$57,'AEO 41'!$C$1:$AJ$1,0))</f>
        <v>48.725323000000003</v>
      </c>
      <c r="M64" s="214">
        <f>INDEX('AEO 41'!$C$17:$AJ$71,MATCH('Calculations Etc'!$A64,'AEO 41'!$A$17:$A$71,0),MATCH('Calculations Etc'!M$57,'AEO 41'!$C$1:$AJ$1,0))</f>
        <v>48.651890000000002</v>
      </c>
      <c r="N64" s="214">
        <f>INDEX('AEO 41'!$C$17:$AJ$71,MATCH('Calculations Etc'!$A64,'AEO 41'!$A$17:$A$71,0),MATCH('Calculations Etc'!N$57,'AEO 41'!$C$1:$AJ$1,0))</f>
        <v>48.609917000000003</v>
      </c>
      <c r="O64" s="214">
        <f>INDEX('AEO 41'!$C$17:$AJ$71,MATCH('Calculations Etc'!$A64,'AEO 41'!$A$17:$A$71,0),MATCH('Calculations Etc'!O$57,'AEO 41'!$C$1:$AJ$1,0))</f>
        <v>48.572490999999999</v>
      </c>
      <c r="P64" s="214">
        <f>INDEX('AEO 41'!$C$17:$AJ$71,MATCH('Calculations Etc'!$A64,'AEO 41'!$A$17:$A$71,0),MATCH('Calculations Etc'!P$57,'AEO 41'!$C$1:$AJ$1,0))</f>
        <v>48.519832999999998</v>
      </c>
      <c r="Q64" s="214">
        <f>INDEX('AEO 41'!$C$17:$AJ$71,MATCH('Calculations Etc'!$A64,'AEO 41'!$A$17:$A$71,0),MATCH('Calculations Etc'!Q$57,'AEO 41'!$C$1:$AJ$1,0))</f>
        <v>48.454433000000002</v>
      </c>
      <c r="R64" s="214">
        <f>INDEX('AEO 41'!$C$17:$AJ$71,MATCH('Calculations Etc'!$A64,'AEO 41'!$A$17:$A$71,0),MATCH('Calculations Etc'!R$57,'AEO 41'!$C$1:$AJ$1,0))</f>
        <v>48.374462000000001</v>
      </c>
      <c r="S64" s="214">
        <f>INDEX('AEO 41'!$C$17:$AJ$71,MATCH('Calculations Etc'!$A64,'AEO 41'!$A$17:$A$71,0),MATCH('Calculations Etc'!S$57,'AEO 41'!$C$1:$AJ$1,0))</f>
        <v>48.274189</v>
      </c>
      <c r="T64" s="214">
        <f>INDEX('AEO 41'!$C$17:$AJ$71,MATCH('Calculations Etc'!$A64,'AEO 41'!$A$17:$A$71,0),MATCH('Calculations Etc'!T$57,'AEO 41'!$C$1:$AJ$1,0))</f>
        <v>48.174492000000001</v>
      </c>
      <c r="U64" s="214">
        <f>INDEX('AEO 41'!$C$17:$AJ$71,MATCH('Calculations Etc'!$A64,'AEO 41'!$A$17:$A$71,0),MATCH('Calculations Etc'!U$57,'AEO 41'!$C$1:$AJ$1,0))</f>
        <v>48.082279</v>
      </c>
      <c r="V64" s="214">
        <f>INDEX('AEO 41'!$C$17:$AJ$71,MATCH('Calculations Etc'!$A64,'AEO 41'!$A$17:$A$71,0),MATCH('Calculations Etc'!V$57,'AEO 41'!$C$1:$AJ$1,0))</f>
        <v>47.987819999999999</v>
      </c>
      <c r="W64" s="214">
        <f>INDEX('AEO 41'!$C$17:$AJ$71,MATCH('Calculations Etc'!$A64,'AEO 41'!$A$17:$A$71,0),MATCH('Calculations Etc'!W$57,'AEO 41'!$C$1:$AJ$1,0))</f>
        <v>47.893149999999999</v>
      </c>
      <c r="X64" s="214">
        <f>INDEX('AEO 41'!$C$17:$AJ$71,MATCH('Calculations Etc'!$A64,'AEO 41'!$A$17:$A$71,0),MATCH('Calculations Etc'!X$57,'AEO 41'!$C$1:$AJ$1,0))</f>
        <v>47.804749000000001</v>
      </c>
      <c r="Y64" s="214">
        <f>INDEX('AEO 41'!$C$17:$AJ$71,MATCH('Calculations Etc'!$A64,'AEO 41'!$A$17:$A$71,0),MATCH('Calculations Etc'!Y$57,'AEO 41'!$C$1:$AJ$1,0))</f>
        <v>47.70628</v>
      </c>
      <c r="Z64" s="214">
        <f>INDEX('AEO 41'!$C$17:$AJ$71,MATCH('Calculations Etc'!$A64,'AEO 41'!$A$17:$A$71,0),MATCH('Calculations Etc'!Z$57,'AEO 41'!$C$1:$AJ$1,0))</f>
        <v>47.601894000000001</v>
      </c>
      <c r="AA64" s="214">
        <f>INDEX('AEO 41'!$C$17:$AJ$71,MATCH('Calculations Etc'!$A64,'AEO 41'!$A$17:$A$71,0),MATCH('Calculations Etc'!AA$57,'AEO 41'!$C$1:$AJ$1,0))</f>
        <v>47.502116999999998</v>
      </c>
      <c r="AB64" s="214">
        <f>INDEX('AEO 41'!$C$17:$AJ$71,MATCH('Calculations Etc'!$A64,'AEO 41'!$A$17:$A$71,0),MATCH('Calculations Etc'!AB$57,'AEO 41'!$C$1:$AJ$1,0))</f>
        <v>47.399403</v>
      </c>
      <c r="AC64" s="214">
        <f>INDEX('AEO 41'!$C$17:$AJ$71,MATCH('Calculations Etc'!$A64,'AEO 41'!$A$17:$A$71,0),MATCH('Calculations Etc'!AC$57,'AEO 41'!$C$1:$AJ$1,0))</f>
        <v>47.294978999999998</v>
      </c>
      <c r="AD64" s="214">
        <f>INDEX('AEO 41'!$C$17:$AJ$71,MATCH('Calculations Etc'!$A64,'AEO 41'!$A$17:$A$71,0),MATCH('Calculations Etc'!AD$57,'AEO 41'!$C$1:$AJ$1,0))</f>
        <v>47.189590000000003</v>
      </c>
      <c r="AE64" s="214">
        <f>INDEX('AEO 41'!$C$17:$AJ$71,MATCH('Calculations Etc'!$A64,'AEO 41'!$A$17:$A$71,0),MATCH('Calculations Etc'!AE$57,'AEO 41'!$C$1:$AJ$1,0))</f>
        <v>47.086609000000003</v>
      </c>
      <c r="AF64" s="214">
        <f>INDEX('AEO 41'!$C$17:$AJ$71,MATCH('Calculations Etc'!$A64,'AEO 41'!$A$17:$A$71,0),MATCH('Calculations Etc'!AF$57,'AEO 41'!$C$1:$AJ$1,0))</f>
        <v>46.985146</v>
      </c>
      <c r="AG64" s="214">
        <f>INDEX('AEO 41'!$C$17:$AJ$71,MATCH('Calculations Etc'!$A64,'AEO 41'!$A$17:$A$71,0),MATCH('Calculations Etc'!AG$57,'AEO 41'!$C$1:$AJ$1,0))</f>
        <v>46.887402000000002</v>
      </c>
      <c r="AH64" s="214">
        <f>INDEX('AEO 41'!$C$17:$AJ$71,MATCH('Calculations Etc'!$A64,'AEO 41'!$A$17:$A$71,0),MATCH('Calculations Etc'!AH$57,'AEO 41'!$C$1:$AJ$1,0))</f>
        <v>46.791164000000002</v>
      </c>
      <c r="AI64" s="214">
        <f>INDEX('AEO 41'!$C$17:$AJ$71,MATCH('Calculations Etc'!$A64,'AEO 41'!$A$17:$A$71,0),MATCH('Calculations Etc'!AI$57,'AEO 41'!$C$1:$AJ$1,0))</f>
        <v>46.696182</v>
      </c>
    </row>
    <row r="65" spans="1:38" s="181" customFormat="1" ht="14.25" x14ac:dyDescent="0.45">
      <c r="A65" s="206" t="s">
        <v>1376</v>
      </c>
      <c r="B65" s="214">
        <f>INDEX('AEO 41'!$C$17:$AJ$71,MATCH('Calculations Etc'!$A65,'AEO 41'!$A$17:$A$71,0),MATCH('Calculations Etc'!B$57,'AEO 41'!$C$1:$AJ$1,0))</f>
        <v>27.938488</v>
      </c>
      <c r="C65" s="214">
        <f>INDEX('AEO 41'!$C$17:$AJ$71,MATCH('Calculations Etc'!$A65,'AEO 41'!$A$17:$A$71,0),MATCH('Calculations Etc'!C$57,'AEO 41'!$C$1:$AJ$1,0))</f>
        <v>28.277702000000001</v>
      </c>
      <c r="D65" s="214">
        <f>INDEX('AEO 41'!$C$17:$AJ$71,MATCH('Calculations Etc'!$A65,'AEO 41'!$A$17:$A$71,0),MATCH('Calculations Etc'!D$57,'AEO 41'!$C$1:$AJ$1,0))</f>
        <v>28.930637000000001</v>
      </c>
      <c r="E65" s="214">
        <f>INDEX('AEO 41'!$C$17:$AJ$71,MATCH('Calculations Etc'!$A65,'AEO 41'!$A$17:$A$71,0),MATCH('Calculations Etc'!E$57,'AEO 41'!$C$1:$AJ$1,0))</f>
        <v>30.114336000000002</v>
      </c>
      <c r="F65" s="214">
        <f>INDEX('AEO 41'!$C$17:$AJ$71,MATCH('Calculations Etc'!$A65,'AEO 41'!$A$17:$A$71,0),MATCH('Calculations Etc'!F$57,'AEO 41'!$C$1:$AJ$1,0))</f>
        <v>32.116779000000001</v>
      </c>
      <c r="G65" s="214">
        <f>INDEX('AEO 41'!$C$17:$AJ$71,MATCH('Calculations Etc'!$A65,'AEO 41'!$A$17:$A$71,0),MATCH('Calculations Etc'!G$57,'AEO 41'!$C$1:$AJ$1,0))</f>
        <v>33.957248999999997</v>
      </c>
      <c r="H65" s="214">
        <f>INDEX('AEO 41'!$C$17:$AJ$71,MATCH('Calculations Etc'!$A65,'AEO 41'!$A$17:$A$71,0),MATCH('Calculations Etc'!H$57,'AEO 41'!$C$1:$AJ$1,0))</f>
        <v>35.597515000000001</v>
      </c>
      <c r="I65" s="214">
        <f>INDEX('AEO 41'!$C$17:$AJ$71,MATCH('Calculations Etc'!$A65,'AEO 41'!$A$17:$A$71,0),MATCH('Calculations Etc'!I$57,'AEO 41'!$C$1:$AJ$1,0))</f>
        <v>37.236938000000002</v>
      </c>
      <c r="J65" s="214">
        <f>INDEX('AEO 41'!$C$17:$AJ$71,MATCH('Calculations Etc'!$A65,'AEO 41'!$A$17:$A$71,0),MATCH('Calculations Etc'!J$57,'AEO 41'!$C$1:$AJ$1,0))</f>
        <v>39.110733000000003</v>
      </c>
      <c r="K65" s="214">
        <f>INDEX('AEO 41'!$C$17:$AJ$71,MATCH('Calculations Etc'!$A65,'AEO 41'!$A$17:$A$71,0),MATCH('Calculations Etc'!K$57,'AEO 41'!$C$1:$AJ$1,0))</f>
        <v>39.192332999999998</v>
      </c>
      <c r="L65" s="214">
        <f>INDEX('AEO 41'!$C$17:$AJ$71,MATCH('Calculations Etc'!$A65,'AEO 41'!$A$17:$A$71,0),MATCH('Calculations Etc'!L$57,'AEO 41'!$C$1:$AJ$1,0))</f>
        <v>39.216728000000003</v>
      </c>
      <c r="M65" s="214">
        <f>INDEX('AEO 41'!$C$17:$AJ$71,MATCH('Calculations Etc'!$A65,'AEO 41'!$A$17:$A$71,0),MATCH('Calculations Etc'!M$57,'AEO 41'!$C$1:$AJ$1,0))</f>
        <v>39.186329000000001</v>
      </c>
      <c r="N65" s="214">
        <f>INDEX('AEO 41'!$C$17:$AJ$71,MATCH('Calculations Etc'!$A65,'AEO 41'!$A$17:$A$71,0),MATCH('Calculations Etc'!N$57,'AEO 41'!$C$1:$AJ$1,0))</f>
        <v>39.133727999999998</v>
      </c>
      <c r="O65" s="214">
        <f>INDEX('AEO 41'!$C$17:$AJ$71,MATCH('Calculations Etc'!$A65,'AEO 41'!$A$17:$A$71,0),MATCH('Calculations Etc'!O$57,'AEO 41'!$C$1:$AJ$1,0))</f>
        <v>39.082118999999999</v>
      </c>
      <c r="P65" s="214">
        <f>INDEX('AEO 41'!$C$17:$AJ$71,MATCH('Calculations Etc'!$A65,'AEO 41'!$A$17:$A$71,0),MATCH('Calculations Etc'!P$57,'AEO 41'!$C$1:$AJ$1,0))</f>
        <v>39.020645000000002</v>
      </c>
      <c r="Q65" s="214">
        <f>INDEX('AEO 41'!$C$17:$AJ$71,MATCH('Calculations Etc'!$A65,'AEO 41'!$A$17:$A$71,0),MATCH('Calculations Etc'!Q$57,'AEO 41'!$C$1:$AJ$1,0))</f>
        <v>38.990276000000001</v>
      </c>
      <c r="R65" s="214">
        <f>INDEX('AEO 41'!$C$17:$AJ$71,MATCH('Calculations Etc'!$A65,'AEO 41'!$A$17:$A$71,0),MATCH('Calculations Etc'!R$57,'AEO 41'!$C$1:$AJ$1,0))</f>
        <v>39.096831999999999</v>
      </c>
      <c r="S65" s="214">
        <f>INDEX('AEO 41'!$C$17:$AJ$71,MATCH('Calculations Etc'!$A65,'AEO 41'!$A$17:$A$71,0),MATCH('Calculations Etc'!S$57,'AEO 41'!$C$1:$AJ$1,0))</f>
        <v>39.037616999999997</v>
      </c>
      <c r="T65" s="214">
        <f>INDEX('AEO 41'!$C$17:$AJ$71,MATCH('Calculations Etc'!$A65,'AEO 41'!$A$17:$A$71,0),MATCH('Calculations Etc'!T$57,'AEO 41'!$C$1:$AJ$1,0))</f>
        <v>38.961311000000002</v>
      </c>
      <c r="U65" s="214">
        <f>INDEX('AEO 41'!$C$17:$AJ$71,MATCH('Calculations Etc'!$A65,'AEO 41'!$A$17:$A$71,0),MATCH('Calculations Etc'!U$57,'AEO 41'!$C$1:$AJ$1,0))</f>
        <v>38.887946999999997</v>
      </c>
      <c r="V65" s="214">
        <f>INDEX('AEO 41'!$C$17:$AJ$71,MATCH('Calculations Etc'!$A65,'AEO 41'!$A$17:$A$71,0),MATCH('Calculations Etc'!V$57,'AEO 41'!$C$1:$AJ$1,0))</f>
        <v>38.811005000000002</v>
      </c>
      <c r="W65" s="214">
        <f>INDEX('AEO 41'!$C$17:$AJ$71,MATCH('Calculations Etc'!$A65,'AEO 41'!$A$17:$A$71,0),MATCH('Calculations Etc'!W$57,'AEO 41'!$C$1:$AJ$1,0))</f>
        <v>38.780631999999997</v>
      </c>
      <c r="X65" s="214">
        <f>INDEX('AEO 41'!$C$17:$AJ$71,MATCH('Calculations Etc'!$A65,'AEO 41'!$A$17:$A$71,0),MATCH('Calculations Etc'!X$57,'AEO 41'!$C$1:$AJ$1,0))</f>
        <v>38.711433</v>
      </c>
      <c r="Y65" s="214">
        <f>INDEX('AEO 41'!$C$17:$AJ$71,MATCH('Calculations Etc'!$A65,'AEO 41'!$A$17:$A$71,0),MATCH('Calculations Etc'!Y$57,'AEO 41'!$C$1:$AJ$1,0))</f>
        <v>38.629784000000001</v>
      </c>
      <c r="Z65" s="214">
        <f>INDEX('AEO 41'!$C$17:$AJ$71,MATCH('Calculations Etc'!$A65,'AEO 41'!$A$17:$A$71,0),MATCH('Calculations Etc'!Z$57,'AEO 41'!$C$1:$AJ$1,0))</f>
        <v>38.675986999999999</v>
      </c>
      <c r="AA65" s="214">
        <f>INDEX('AEO 41'!$C$17:$AJ$71,MATCH('Calculations Etc'!$A65,'AEO 41'!$A$17:$A$71,0),MATCH('Calculations Etc'!AA$57,'AEO 41'!$C$1:$AJ$1,0))</f>
        <v>38.600754000000002</v>
      </c>
      <c r="AB65" s="214">
        <f>INDEX('AEO 41'!$C$17:$AJ$71,MATCH('Calculations Etc'!$A65,'AEO 41'!$A$17:$A$71,0),MATCH('Calculations Etc'!AB$57,'AEO 41'!$C$1:$AJ$1,0))</f>
        <v>38.501663000000001</v>
      </c>
      <c r="AC65" s="214">
        <f>INDEX('AEO 41'!$C$17:$AJ$71,MATCH('Calculations Etc'!$A65,'AEO 41'!$A$17:$A$71,0),MATCH('Calculations Etc'!AC$57,'AEO 41'!$C$1:$AJ$1,0))</f>
        <v>38.402194999999999</v>
      </c>
      <c r="AD65" s="214">
        <f>INDEX('AEO 41'!$C$17:$AJ$71,MATCH('Calculations Etc'!$A65,'AEO 41'!$A$17:$A$71,0),MATCH('Calculations Etc'!AD$57,'AEO 41'!$C$1:$AJ$1,0))</f>
        <v>38.432414999999999</v>
      </c>
      <c r="AE65" s="214">
        <f>INDEX('AEO 41'!$C$17:$AJ$71,MATCH('Calculations Etc'!$A65,'AEO 41'!$A$17:$A$71,0),MATCH('Calculations Etc'!AE$57,'AEO 41'!$C$1:$AJ$1,0))</f>
        <v>38.334755000000001</v>
      </c>
      <c r="AF65" s="214">
        <f>INDEX('AEO 41'!$C$17:$AJ$71,MATCH('Calculations Etc'!$A65,'AEO 41'!$A$17:$A$71,0),MATCH('Calculations Etc'!AF$57,'AEO 41'!$C$1:$AJ$1,0))</f>
        <v>38.236606999999999</v>
      </c>
      <c r="AG65" s="214">
        <f>INDEX('AEO 41'!$C$17:$AJ$71,MATCH('Calculations Etc'!$A65,'AEO 41'!$A$17:$A$71,0),MATCH('Calculations Etc'!AG$57,'AEO 41'!$C$1:$AJ$1,0))</f>
        <v>38.132519000000002</v>
      </c>
      <c r="AH65" s="214">
        <f>INDEX('AEO 41'!$C$17:$AJ$71,MATCH('Calculations Etc'!$A65,'AEO 41'!$A$17:$A$71,0),MATCH('Calculations Etc'!AH$57,'AEO 41'!$C$1:$AJ$1,0))</f>
        <v>38.025641999999998</v>
      </c>
      <c r="AI65" s="214">
        <f>INDEX('AEO 41'!$C$17:$AJ$71,MATCH('Calculations Etc'!$A65,'AEO 41'!$A$17:$A$71,0),MATCH('Calculations Etc'!AI$57,'AEO 41'!$C$1:$AJ$1,0))</f>
        <v>37.918399999999998</v>
      </c>
    </row>
    <row r="66" spans="1:38" s="181" customFormat="1" ht="14.25" x14ac:dyDescent="0.45">
      <c r="A66" s="213" t="s">
        <v>1377</v>
      </c>
      <c r="B66" s="194">
        <f>SUM(B59/B61*B64,B60/B61*B65)</f>
        <v>33.227762549460394</v>
      </c>
      <c r="C66" s="194">
        <f t="shared" ref="C66:AG66" si="4">SUM(C59/C61*C64,C60/C61*C65)</f>
        <v>33.408358932058789</v>
      </c>
      <c r="D66" s="194">
        <f t="shared" si="4"/>
        <v>33.806496951108016</v>
      </c>
      <c r="E66" s="194">
        <f t="shared" si="4"/>
        <v>35.136512838617769</v>
      </c>
      <c r="F66" s="194">
        <f t="shared" si="4"/>
        <v>36.895347218840897</v>
      </c>
      <c r="G66" s="194">
        <f t="shared" si="4"/>
        <v>38.753533459176779</v>
      </c>
      <c r="H66" s="194">
        <f t="shared" si="4"/>
        <v>40.566155734203292</v>
      </c>
      <c r="I66" s="194">
        <f t="shared" si="4"/>
        <v>41.946536104494385</v>
      </c>
      <c r="J66" s="194">
        <f t="shared" si="4"/>
        <v>44.036730319049596</v>
      </c>
      <c r="K66" s="194">
        <f t="shared" si="4"/>
        <v>44.093863973861914</v>
      </c>
      <c r="L66" s="194">
        <f t="shared" si="4"/>
        <v>44.18722990698123</v>
      </c>
      <c r="M66" s="194">
        <f t="shared" si="4"/>
        <v>44.20399759271902</v>
      </c>
      <c r="N66" s="194">
        <f t="shared" si="4"/>
        <v>44.221199091823472</v>
      </c>
      <c r="O66" s="194">
        <f t="shared" si="4"/>
        <v>44.24925800025602</v>
      </c>
      <c r="P66" s="194">
        <f t="shared" si="4"/>
        <v>44.250686204479464</v>
      </c>
      <c r="Q66" s="194">
        <f t="shared" si="4"/>
        <v>44.253396159264327</v>
      </c>
      <c r="R66" s="194">
        <f t="shared" si="4"/>
        <v>44.29573697816592</v>
      </c>
      <c r="S66" s="194">
        <f t="shared" si="4"/>
        <v>44.252930776603336</v>
      </c>
      <c r="T66" s="194">
        <f t="shared" si="4"/>
        <v>44.198263524963309</v>
      </c>
      <c r="U66" s="194">
        <f t="shared" si="4"/>
        <v>44.149194023591093</v>
      </c>
      <c r="V66" s="194">
        <f>SUM(V59/V61*V64,V60/V61*V65)</f>
        <v>44.085068429827444</v>
      </c>
      <c r="W66" s="194">
        <f t="shared" si="4"/>
        <v>44.042447177925766</v>
      </c>
      <c r="X66" s="194">
        <f t="shared" si="4"/>
        <v>43.983181512770656</v>
      </c>
      <c r="Y66" s="194">
        <f t="shared" si="4"/>
        <v>43.909384052762562</v>
      </c>
      <c r="Z66" s="194">
        <f t="shared" si="4"/>
        <v>43.878811429367019</v>
      </c>
      <c r="AA66" s="194">
        <f t="shared" si="4"/>
        <v>43.809502959614228</v>
      </c>
      <c r="AB66" s="194">
        <f t="shared" si="4"/>
        <v>43.717675467840579</v>
      </c>
      <c r="AC66" s="194">
        <f t="shared" si="4"/>
        <v>43.620882993104097</v>
      </c>
      <c r="AD66" s="194">
        <f t="shared" si="4"/>
        <v>43.586371892787582</v>
      </c>
      <c r="AE66" s="194">
        <f t="shared" si="4"/>
        <v>43.473589934946389</v>
      </c>
      <c r="AF66" s="194">
        <f t="shared" si="4"/>
        <v>43.379459196995924</v>
      </c>
      <c r="AG66" s="194">
        <f t="shared" si="4"/>
        <v>43.288857917391198</v>
      </c>
      <c r="AH66" s="194">
        <f t="shared" ref="AH66:AI66" si="5">SUM(AH59/AH61*AH64,AH60/AH61*AH65)</f>
        <v>43.188748121176062</v>
      </c>
      <c r="AI66" s="194">
        <f t="shared" si="5"/>
        <v>43.087057152911221</v>
      </c>
    </row>
    <row r="67" spans="1:38" s="181" customFormat="1" ht="14.25" x14ac:dyDescent="0.45">
      <c r="A67" s="182" t="s">
        <v>1378</v>
      </c>
      <c r="B67" s="180">
        <f>B62</f>
        <v>2017</v>
      </c>
      <c r="C67" s="180">
        <f t="shared" ref="C67:AG67" si="6">C62</f>
        <v>2018</v>
      </c>
      <c r="D67" s="180">
        <f t="shared" si="6"/>
        <v>2019</v>
      </c>
      <c r="E67" s="180">
        <f t="shared" si="6"/>
        <v>2020</v>
      </c>
      <c r="F67" s="180">
        <f t="shared" si="6"/>
        <v>2021</v>
      </c>
      <c r="G67" s="180">
        <f t="shared" si="6"/>
        <v>2022</v>
      </c>
      <c r="H67" s="180">
        <f t="shared" si="6"/>
        <v>2023</v>
      </c>
      <c r="I67" s="180">
        <f t="shared" si="6"/>
        <v>2024</v>
      </c>
      <c r="J67" s="180">
        <f t="shared" si="6"/>
        <v>2025</v>
      </c>
      <c r="K67" s="180">
        <f t="shared" si="6"/>
        <v>2026</v>
      </c>
      <c r="L67" s="180">
        <f t="shared" si="6"/>
        <v>2027</v>
      </c>
      <c r="M67" s="180">
        <f t="shared" si="6"/>
        <v>2028</v>
      </c>
      <c r="N67" s="180">
        <f t="shared" si="6"/>
        <v>2029</v>
      </c>
      <c r="O67" s="180">
        <f t="shared" si="6"/>
        <v>2030</v>
      </c>
      <c r="P67" s="180">
        <f t="shared" si="6"/>
        <v>2031</v>
      </c>
      <c r="Q67" s="180">
        <f t="shared" si="6"/>
        <v>2032</v>
      </c>
      <c r="R67" s="180">
        <f t="shared" si="6"/>
        <v>2033</v>
      </c>
      <c r="S67" s="180">
        <f t="shared" si="6"/>
        <v>2034</v>
      </c>
      <c r="T67" s="180">
        <f t="shared" si="6"/>
        <v>2035</v>
      </c>
      <c r="U67" s="180">
        <f t="shared" si="6"/>
        <v>2036</v>
      </c>
      <c r="V67" s="180">
        <f t="shared" si="6"/>
        <v>2037</v>
      </c>
      <c r="W67" s="180">
        <f t="shared" si="6"/>
        <v>2038</v>
      </c>
      <c r="X67" s="180">
        <f t="shared" si="6"/>
        <v>2039</v>
      </c>
      <c r="Y67" s="180">
        <f t="shared" si="6"/>
        <v>2040</v>
      </c>
      <c r="Z67" s="180">
        <f t="shared" si="6"/>
        <v>2041</v>
      </c>
      <c r="AA67" s="180">
        <f t="shared" si="6"/>
        <v>2042</v>
      </c>
      <c r="AB67" s="180">
        <f t="shared" si="6"/>
        <v>2043</v>
      </c>
      <c r="AC67" s="180">
        <f t="shared" si="6"/>
        <v>2044</v>
      </c>
      <c r="AD67" s="180">
        <f t="shared" si="6"/>
        <v>2045</v>
      </c>
      <c r="AE67" s="180">
        <f t="shared" si="6"/>
        <v>2046</v>
      </c>
      <c r="AF67" s="180">
        <f t="shared" si="6"/>
        <v>2047</v>
      </c>
      <c r="AG67" s="180">
        <f t="shared" si="6"/>
        <v>2048</v>
      </c>
      <c r="AH67" s="180">
        <f t="shared" ref="AH67:AI67" si="7">AH62</f>
        <v>2049</v>
      </c>
      <c r="AI67" s="180">
        <f t="shared" si="7"/>
        <v>2050</v>
      </c>
    </row>
    <row r="68" spans="1:38" s="181" customFormat="1" ht="14.25" x14ac:dyDescent="0.45">
      <c r="A68" s="210" t="s">
        <v>1379</v>
      </c>
    </row>
    <row r="69" spans="1:38" s="181" customFormat="1" ht="13.5" x14ac:dyDescent="0.35">
      <c r="A69" s="203" t="s">
        <v>176</v>
      </c>
      <c r="B69" s="214">
        <f>INDEX('AEO 7'!$C$18:$AJ$85,MATCH('Calculations Etc'!$A69,'AEO 7'!$A$18:$A$85,0),MATCH('Calculations Etc'!B$57,'AEO 7'!$C$1:$AJ$1,0))</f>
        <v>32.9</v>
      </c>
      <c r="C69" s="214">
        <f>INDEX('AEO 7'!$C$18:$AJ$85,MATCH('Calculations Etc'!$A69,'AEO 7'!$A$18:$A$85,0),MATCH('Calculations Etc'!C$57,'AEO 7'!$C$1:$AJ$1,0))</f>
        <v>33.6</v>
      </c>
      <c r="D69" s="214">
        <f>INDEX('AEO 7'!$C$18:$AJ$85,MATCH('Calculations Etc'!$A69,'AEO 7'!$A$18:$A$85,0),MATCH('Calculations Etc'!D$57,'AEO 7'!$C$1:$AJ$1,0))</f>
        <v>34.6</v>
      </c>
      <c r="E69" s="214">
        <f>INDEX('AEO 7'!$C$18:$AJ$85,MATCH('Calculations Etc'!$A69,'AEO 7'!$A$18:$A$85,0),MATCH('Calculations Etc'!E$57,'AEO 7'!$C$1:$AJ$1,0))</f>
        <v>36.299999999999997</v>
      </c>
      <c r="F69" s="214">
        <f>INDEX('AEO 7'!$C$18:$AJ$85,MATCH('Calculations Etc'!$A69,'AEO 7'!$A$18:$A$85,0),MATCH('Calculations Etc'!F$57,'AEO 7'!$C$1:$AJ$1,0))</f>
        <v>38.4</v>
      </c>
      <c r="G69" s="214">
        <f>INDEX('AEO 7'!$C$18:$AJ$85,MATCH('Calculations Etc'!$A69,'AEO 7'!$A$18:$A$85,0),MATCH('Calculations Etc'!G$57,'AEO 7'!$C$1:$AJ$1,0))</f>
        <v>40.4</v>
      </c>
      <c r="H69" s="214">
        <f>INDEX('AEO 7'!$C$18:$AJ$85,MATCH('Calculations Etc'!$A69,'AEO 7'!$A$18:$A$85,0),MATCH('Calculations Etc'!H$57,'AEO 7'!$C$1:$AJ$1,0))</f>
        <v>42.3</v>
      </c>
      <c r="I69" s="214">
        <f>INDEX('AEO 7'!$C$18:$AJ$85,MATCH('Calculations Etc'!$A69,'AEO 7'!$A$18:$A$85,0),MATCH('Calculations Etc'!I$57,'AEO 7'!$C$1:$AJ$1,0))</f>
        <v>44</v>
      </c>
      <c r="J69" s="214">
        <f>INDEX('AEO 7'!$C$18:$AJ$85,MATCH('Calculations Etc'!$A69,'AEO 7'!$A$18:$A$85,0),MATCH('Calculations Etc'!J$57,'AEO 7'!$C$1:$AJ$1,0))</f>
        <v>46.2</v>
      </c>
      <c r="K69" s="214">
        <f>INDEX('AEO 7'!$C$18:$AJ$85,MATCH('Calculations Etc'!$A69,'AEO 7'!$A$18:$A$85,0),MATCH('Calculations Etc'!K$57,'AEO 7'!$C$1:$AJ$1,0))</f>
        <v>46.4</v>
      </c>
      <c r="L69" s="214">
        <f>INDEX('AEO 7'!$C$18:$AJ$85,MATCH('Calculations Etc'!$A69,'AEO 7'!$A$18:$A$85,0),MATCH('Calculations Etc'!L$57,'AEO 7'!$C$1:$AJ$1,0))</f>
        <v>46.6</v>
      </c>
      <c r="M69" s="214">
        <f>INDEX('AEO 7'!$C$18:$AJ$85,MATCH('Calculations Etc'!$A69,'AEO 7'!$A$18:$A$85,0),MATCH('Calculations Etc'!M$57,'AEO 7'!$C$1:$AJ$1,0))</f>
        <v>46.7</v>
      </c>
      <c r="N69" s="214">
        <f>INDEX('AEO 7'!$C$18:$AJ$85,MATCH('Calculations Etc'!$A69,'AEO 7'!$A$18:$A$85,0),MATCH('Calculations Etc'!N$57,'AEO 7'!$C$1:$AJ$1,0))</f>
        <v>46.9</v>
      </c>
      <c r="O69" s="214">
        <f>INDEX('AEO 7'!$C$18:$AJ$85,MATCH('Calculations Etc'!$A69,'AEO 7'!$A$18:$A$85,0),MATCH('Calculations Etc'!O$57,'AEO 7'!$C$1:$AJ$1,0))</f>
        <v>47</v>
      </c>
      <c r="P69" s="214">
        <f>INDEX('AEO 7'!$C$18:$AJ$85,MATCH('Calculations Etc'!$A69,'AEO 7'!$A$18:$A$85,0),MATCH('Calculations Etc'!P$57,'AEO 7'!$C$1:$AJ$1,0))</f>
        <v>47.2</v>
      </c>
      <c r="Q69" s="214">
        <f>INDEX('AEO 7'!$C$18:$AJ$85,MATCH('Calculations Etc'!$A69,'AEO 7'!$A$18:$A$85,0),MATCH('Calculations Etc'!Q$57,'AEO 7'!$C$1:$AJ$1,0))</f>
        <v>47.4</v>
      </c>
      <c r="R69" s="214">
        <f>INDEX('AEO 7'!$C$18:$AJ$85,MATCH('Calculations Etc'!$A69,'AEO 7'!$A$18:$A$85,0),MATCH('Calculations Etc'!R$57,'AEO 7'!$C$1:$AJ$1,0))</f>
        <v>47.6</v>
      </c>
      <c r="S69" s="214">
        <f>INDEX('AEO 7'!$C$18:$AJ$85,MATCH('Calculations Etc'!$A69,'AEO 7'!$A$18:$A$85,0),MATCH('Calculations Etc'!S$57,'AEO 7'!$C$1:$AJ$1,0))</f>
        <v>47.8</v>
      </c>
      <c r="T69" s="214">
        <f>INDEX('AEO 7'!$C$18:$AJ$85,MATCH('Calculations Etc'!$A69,'AEO 7'!$A$18:$A$85,0),MATCH('Calculations Etc'!T$57,'AEO 7'!$C$1:$AJ$1,0))</f>
        <v>47.9</v>
      </c>
      <c r="U69" s="214">
        <f>INDEX('AEO 7'!$C$18:$AJ$85,MATCH('Calculations Etc'!$A69,'AEO 7'!$A$18:$A$85,0),MATCH('Calculations Etc'!U$57,'AEO 7'!$C$1:$AJ$1,0))</f>
        <v>48</v>
      </c>
      <c r="V69" s="214">
        <f>INDEX('AEO 7'!$C$18:$AJ$85,MATCH('Calculations Etc'!$A69,'AEO 7'!$A$18:$A$85,0),MATCH('Calculations Etc'!V$57,'AEO 7'!$C$1:$AJ$1,0))</f>
        <v>48.1</v>
      </c>
      <c r="W69" s="214">
        <f>INDEX('AEO 7'!$C$18:$AJ$85,MATCH('Calculations Etc'!$A69,'AEO 7'!$A$18:$A$85,0),MATCH('Calculations Etc'!W$57,'AEO 7'!$C$1:$AJ$1,0))</f>
        <v>48.2</v>
      </c>
      <c r="X69" s="214">
        <f>INDEX('AEO 7'!$C$18:$AJ$85,MATCH('Calculations Etc'!$A69,'AEO 7'!$A$18:$A$85,0),MATCH('Calculations Etc'!X$57,'AEO 7'!$C$1:$AJ$1,0))</f>
        <v>48.3</v>
      </c>
      <c r="Y69" s="214">
        <f>INDEX('AEO 7'!$C$18:$AJ$85,MATCH('Calculations Etc'!$A69,'AEO 7'!$A$18:$A$85,0),MATCH('Calculations Etc'!Y$57,'AEO 7'!$C$1:$AJ$1,0))</f>
        <v>48.4</v>
      </c>
      <c r="Z69" s="214">
        <f>INDEX('AEO 7'!$C$18:$AJ$85,MATCH('Calculations Etc'!$A69,'AEO 7'!$A$18:$A$85,0),MATCH('Calculations Etc'!Z$57,'AEO 7'!$C$1:$AJ$1,0))</f>
        <v>48.5</v>
      </c>
      <c r="AA69" s="214">
        <f>INDEX('AEO 7'!$C$18:$AJ$85,MATCH('Calculations Etc'!$A69,'AEO 7'!$A$18:$A$85,0),MATCH('Calculations Etc'!AA$57,'AEO 7'!$C$1:$AJ$1,0))</f>
        <v>48.6</v>
      </c>
      <c r="AB69" s="214">
        <f>INDEX('AEO 7'!$C$18:$AJ$85,MATCH('Calculations Etc'!$A69,'AEO 7'!$A$18:$A$85,0),MATCH('Calculations Etc'!AB$57,'AEO 7'!$C$1:$AJ$1,0))</f>
        <v>48.6</v>
      </c>
      <c r="AC69" s="214">
        <f>INDEX('AEO 7'!$C$18:$AJ$85,MATCH('Calculations Etc'!$A69,'AEO 7'!$A$18:$A$85,0),MATCH('Calculations Etc'!AC$57,'AEO 7'!$C$1:$AJ$1,0))</f>
        <v>48.6</v>
      </c>
      <c r="AD69" s="214">
        <f>INDEX('AEO 7'!$C$18:$AJ$85,MATCH('Calculations Etc'!$A69,'AEO 7'!$A$18:$A$85,0),MATCH('Calculations Etc'!AD$57,'AEO 7'!$C$1:$AJ$1,0))</f>
        <v>48.7</v>
      </c>
      <c r="AE69" s="214">
        <f>INDEX('AEO 7'!$C$18:$AJ$85,MATCH('Calculations Etc'!$A69,'AEO 7'!$A$18:$A$85,0),MATCH('Calculations Etc'!AE$57,'AEO 7'!$C$1:$AJ$1,0))</f>
        <v>48.7</v>
      </c>
      <c r="AF69" s="214">
        <f>INDEX('AEO 7'!$C$18:$AJ$85,MATCH('Calculations Etc'!$A69,'AEO 7'!$A$18:$A$85,0),MATCH('Calculations Etc'!AF$57,'AEO 7'!$C$1:$AJ$1,0))</f>
        <v>48.7</v>
      </c>
      <c r="AG69" s="214">
        <f>INDEX('AEO 7'!$C$18:$AJ$85,MATCH('Calculations Etc'!$A69,'AEO 7'!$A$18:$A$85,0),MATCH('Calculations Etc'!AG$57,'AEO 7'!$C$1:$AJ$1,0))</f>
        <v>48.8</v>
      </c>
      <c r="AH69" s="214">
        <f>INDEX('AEO 7'!$C$18:$AJ$85,MATCH('Calculations Etc'!$A69,'AEO 7'!$A$18:$A$85,0),MATCH('Calculations Etc'!AH$57,'AEO 7'!$C$1:$AJ$1,0))</f>
        <v>48.8</v>
      </c>
      <c r="AI69" s="214">
        <f>INDEX('AEO 7'!$C$18:$AJ$85,MATCH('Calculations Etc'!$A69,'AEO 7'!$A$18:$A$85,0),MATCH('Calculations Etc'!AI$57,'AEO 7'!$C$1:$AJ$1,0))</f>
        <v>48.8</v>
      </c>
    </row>
    <row r="70" spans="1:38" s="181" customFormat="1" ht="13.5" x14ac:dyDescent="0.35">
      <c r="A70" s="203" t="s">
        <v>182</v>
      </c>
      <c r="B70" s="214">
        <f>INDEX('AEO 7'!$C$18:$AJ$85,MATCH('Calculations Etc'!$A70,'AEO 7'!$A$18:$A$85,0),MATCH('Calculations Etc'!B$57,'AEO 7'!$C$1:$AJ$1,0))</f>
        <v>26.9</v>
      </c>
      <c r="C70" s="214">
        <f>INDEX('AEO 7'!$C$18:$AJ$85,MATCH('Calculations Etc'!$A70,'AEO 7'!$A$18:$A$85,0),MATCH('Calculations Etc'!C$57,'AEO 7'!$C$1:$AJ$1,0))</f>
        <v>27.4</v>
      </c>
      <c r="D70" s="214">
        <f>INDEX('AEO 7'!$C$18:$AJ$85,MATCH('Calculations Etc'!$A70,'AEO 7'!$A$18:$A$85,0),MATCH('Calculations Etc'!D$57,'AEO 7'!$C$1:$AJ$1,0))</f>
        <v>28.3</v>
      </c>
      <c r="E70" s="214">
        <f>INDEX('AEO 7'!$C$18:$AJ$85,MATCH('Calculations Etc'!$A70,'AEO 7'!$A$18:$A$85,0),MATCH('Calculations Etc'!E$57,'AEO 7'!$C$1:$AJ$1,0))</f>
        <v>29.6</v>
      </c>
      <c r="F70" s="214">
        <f>INDEX('AEO 7'!$C$18:$AJ$85,MATCH('Calculations Etc'!$A70,'AEO 7'!$A$18:$A$85,0),MATCH('Calculations Etc'!F$57,'AEO 7'!$C$1:$AJ$1,0))</f>
        <v>31.3</v>
      </c>
      <c r="G70" s="214">
        <f>INDEX('AEO 7'!$C$18:$AJ$85,MATCH('Calculations Etc'!$A70,'AEO 7'!$A$18:$A$85,0),MATCH('Calculations Etc'!G$57,'AEO 7'!$C$1:$AJ$1,0))</f>
        <v>32.9</v>
      </c>
      <c r="H70" s="214">
        <f>INDEX('AEO 7'!$C$18:$AJ$85,MATCH('Calculations Etc'!$A70,'AEO 7'!$A$18:$A$85,0),MATCH('Calculations Etc'!H$57,'AEO 7'!$C$1:$AJ$1,0))</f>
        <v>34.5</v>
      </c>
      <c r="I70" s="214">
        <f>INDEX('AEO 7'!$C$18:$AJ$85,MATCH('Calculations Etc'!$A70,'AEO 7'!$A$18:$A$85,0),MATCH('Calculations Etc'!I$57,'AEO 7'!$C$1:$AJ$1,0))</f>
        <v>35.9</v>
      </c>
      <c r="J70" s="214">
        <f>INDEX('AEO 7'!$C$18:$AJ$85,MATCH('Calculations Etc'!$A70,'AEO 7'!$A$18:$A$85,0),MATCH('Calculations Etc'!J$57,'AEO 7'!$C$1:$AJ$1,0))</f>
        <v>37.700000000000003</v>
      </c>
      <c r="K70" s="214">
        <f>INDEX('AEO 7'!$C$18:$AJ$85,MATCH('Calculations Etc'!$A70,'AEO 7'!$A$18:$A$85,0),MATCH('Calculations Etc'!K$57,'AEO 7'!$C$1:$AJ$1,0))</f>
        <v>37.799999999999997</v>
      </c>
      <c r="L70" s="214">
        <f>INDEX('AEO 7'!$C$18:$AJ$85,MATCH('Calculations Etc'!$A70,'AEO 7'!$A$18:$A$85,0),MATCH('Calculations Etc'!L$57,'AEO 7'!$C$1:$AJ$1,0))</f>
        <v>38</v>
      </c>
      <c r="M70" s="214">
        <f>INDEX('AEO 7'!$C$18:$AJ$85,MATCH('Calculations Etc'!$A70,'AEO 7'!$A$18:$A$85,0),MATCH('Calculations Etc'!M$57,'AEO 7'!$C$1:$AJ$1,0))</f>
        <v>38.1</v>
      </c>
      <c r="N70" s="214">
        <f>INDEX('AEO 7'!$C$18:$AJ$85,MATCH('Calculations Etc'!$A70,'AEO 7'!$A$18:$A$85,0),MATCH('Calculations Etc'!N$57,'AEO 7'!$C$1:$AJ$1,0))</f>
        <v>38.299999999999997</v>
      </c>
      <c r="O70" s="214">
        <f>INDEX('AEO 7'!$C$18:$AJ$85,MATCH('Calculations Etc'!$A70,'AEO 7'!$A$18:$A$85,0),MATCH('Calculations Etc'!O$57,'AEO 7'!$C$1:$AJ$1,0))</f>
        <v>38.4</v>
      </c>
      <c r="P70" s="214">
        <f>INDEX('AEO 7'!$C$18:$AJ$85,MATCH('Calculations Etc'!$A70,'AEO 7'!$A$18:$A$85,0),MATCH('Calculations Etc'!P$57,'AEO 7'!$C$1:$AJ$1,0))</f>
        <v>38.5</v>
      </c>
      <c r="Q70" s="214">
        <f>INDEX('AEO 7'!$C$18:$AJ$85,MATCH('Calculations Etc'!$A70,'AEO 7'!$A$18:$A$85,0),MATCH('Calculations Etc'!Q$57,'AEO 7'!$C$1:$AJ$1,0))</f>
        <v>38.700000000000003</v>
      </c>
      <c r="R70" s="214">
        <f>INDEX('AEO 7'!$C$18:$AJ$85,MATCH('Calculations Etc'!$A70,'AEO 7'!$A$18:$A$85,0),MATCH('Calculations Etc'!R$57,'AEO 7'!$C$1:$AJ$1,0))</f>
        <v>38.9</v>
      </c>
      <c r="S70" s="214">
        <f>INDEX('AEO 7'!$C$18:$AJ$85,MATCH('Calculations Etc'!$A70,'AEO 7'!$A$18:$A$85,0),MATCH('Calculations Etc'!S$57,'AEO 7'!$C$1:$AJ$1,0))</f>
        <v>39</v>
      </c>
      <c r="T70" s="214">
        <f>INDEX('AEO 7'!$C$18:$AJ$85,MATCH('Calculations Etc'!$A70,'AEO 7'!$A$18:$A$85,0),MATCH('Calculations Etc'!T$57,'AEO 7'!$C$1:$AJ$1,0))</f>
        <v>39.1</v>
      </c>
      <c r="U70" s="214">
        <f>INDEX('AEO 7'!$C$18:$AJ$85,MATCH('Calculations Etc'!$A70,'AEO 7'!$A$18:$A$85,0),MATCH('Calculations Etc'!U$57,'AEO 7'!$C$1:$AJ$1,0))</f>
        <v>39.200000000000003</v>
      </c>
      <c r="V70" s="214">
        <f>INDEX('AEO 7'!$C$18:$AJ$85,MATCH('Calculations Etc'!$A70,'AEO 7'!$A$18:$A$85,0),MATCH('Calculations Etc'!V$57,'AEO 7'!$C$1:$AJ$1,0))</f>
        <v>39.299999999999997</v>
      </c>
      <c r="W70" s="214">
        <f>INDEX('AEO 7'!$C$18:$AJ$85,MATCH('Calculations Etc'!$A70,'AEO 7'!$A$18:$A$85,0),MATCH('Calculations Etc'!W$57,'AEO 7'!$C$1:$AJ$1,0))</f>
        <v>39.4</v>
      </c>
      <c r="X70" s="214">
        <f>INDEX('AEO 7'!$C$18:$AJ$85,MATCH('Calculations Etc'!$A70,'AEO 7'!$A$18:$A$85,0),MATCH('Calculations Etc'!X$57,'AEO 7'!$C$1:$AJ$1,0))</f>
        <v>39.4</v>
      </c>
      <c r="Y70" s="214">
        <f>INDEX('AEO 7'!$C$18:$AJ$85,MATCH('Calculations Etc'!$A70,'AEO 7'!$A$18:$A$85,0),MATCH('Calculations Etc'!Y$57,'AEO 7'!$C$1:$AJ$1,0))</f>
        <v>39.5</v>
      </c>
      <c r="Z70" s="214">
        <f>INDEX('AEO 7'!$C$18:$AJ$85,MATCH('Calculations Etc'!$A70,'AEO 7'!$A$18:$A$85,0),MATCH('Calculations Etc'!Z$57,'AEO 7'!$C$1:$AJ$1,0))</f>
        <v>39.6</v>
      </c>
      <c r="AA70" s="214">
        <f>INDEX('AEO 7'!$C$18:$AJ$85,MATCH('Calculations Etc'!$A70,'AEO 7'!$A$18:$A$85,0),MATCH('Calculations Etc'!AA$57,'AEO 7'!$C$1:$AJ$1,0))</f>
        <v>39.6</v>
      </c>
      <c r="AB70" s="214">
        <f>INDEX('AEO 7'!$C$18:$AJ$85,MATCH('Calculations Etc'!$A70,'AEO 7'!$A$18:$A$85,0),MATCH('Calculations Etc'!AB$57,'AEO 7'!$C$1:$AJ$1,0))</f>
        <v>39.700000000000003</v>
      </c>
      <c r="AC70" s="214">
        <f>INDEX('AEO 7'!$C$18:$AJ$85,MATCH('Calculations Etc'!$A70,'AEO 7'!$A$18:$A$85,0),MATCH('Calculations Etc'!AC$57,'AEO 7'!$C$1:$AJ$1,0))</f>
        <v>39.700000000000003</v>
      </c>
      <c r="AD70" s="214">
        <f>INDEX('AEO 7'!$C$18:$AJ$85,MATCH('Calculations Etc'!$A70,'AEO 7'!$A$18:$A$85,0),MATCH('Calculations Etc'!AD$57,'AEO 7'!$C$1:$AJ$1,0))</f>
        <v>39.700000000000003</v>
      </c>
      <c r="AE70" s="214">
        <f>INDEX('AEO 7'!$C$18:$AJ$85,MATCH('Calculations Etc'!$A70,'AEO 7'!$A$18:$A$85,0),MATCH('Calculations Etc'!AE$57,'AEO 7'!$C$1:$AJ$1,0))</f>
        <v>39.799999999999997</v>
      </c>
      <c r="AF70" s="214">
        <f>INDEX('AEO 7'!$C$18:$AJ$85,MATCH('Calculations Etc'!$A70,'AEO 7'!$A$18:$A$85,0),MATCH('Calculations Etc'!AF$57,'AEO 7'!$C$1:$AJ$1,0))</f>
        <v>39.799999999999997</v>
      </c>
      <c r="AG70" s="214">
        <f>INDEX('AEO 7'!$C$18:$AJ$85,MATCH('Calculations Etc'!$A70,'AEO 7'!$A$18:$A$85,0),MATCH('Calculations Etc'!AG$57,'AEO 7'!$C$1:$AJ$1,0))</f>
        <v>39.799999999999997</v>
      </c>
      <c r="AH70" s="214">
        <f>INDEX('AEO 7'!$C$18:$AJ$85,MATCH('Calculations Etc'!$A70,'AEO 7'!$A$18:$A$85,0),MATCH('Calculations Etc'!AH$57,'AEO 7'!$C$1:$AJ$1,0))</f>
        <v>39.799999999999997</v>
      </c>
      <c r="AI70" s="214">
        <f>INDEX('AEO 7'!$C$18:$AJ$85,MATCH('Calculations Etc'!$A70,'AEO 7'!$A$18:$A$85,0),MATCH('Calculations Etc'!AI$57,'AEO 7'!$C$1:$AJ$1,0))</f>
        <v>39.799999999999997</v>
      </c>
    </row>
    <row r="71" spans="1:38" s="181" customFormat="1" ht="14.25" x14ac:dyDescent="0.45">
      <c r="A71" s="213" t="s">
        <v>1380</v>
      </c>
      <c r="B71" s="192">
        <f>B70/B69</f>
        <v>0.81762917933130697</v>
      </c>
      <c r="C71" s="192">
        <f t="shared" ref="C71:AG71" si="8">C70/C69</f>
        <v>0.81547619047619035</v>
      </c>
      <c r="D71" s="192">
        <f t="shared" si="8"/>
        <v>0.81791907514450868</v>
      </c>
      <c r="E71" s="192">
        <f t="shared" si="8"/>
        <v>0.8154269972451792</v>
      </c>
      <c r="F71" s="192">
        <f t="shared" si="8"/>
        <v>0.81510416666666674</v>
      </c>
      <c r="G71" s="192">
        <f t="shared" si="8"/>
        <v>0.8143564356435643</v>
      </c>
      <c r="H71" s="192">
        <f t="shared" si="8"/>
        <v>0.81560283687943269</v>
      </c>
      <c r="I71" s="192">
        <f t="shared" si="8"/>
        <v>0.81590909090909092</v>
      </c>
      <c r="J71" s="192">
        <f t="shared" si="8"/>
        <v>0.81601731601731597</v>
      </c>
      <c r="K71" s="192">
        <f t="shared" si="8"/>
        <v>0.81465517241379304</v>
      </c>
      <c r="L71" s="192">
        <f t="shared" si="8"/>
        <v>0.81545064377682397</v>
      </c>
      <c r="M71" s="192">
        <f t="shared" si="8"/>
        <v>0.81584582441113485</v>
      </c>
      <c r="N71" s="192">
        <f t="shared" si="8"/>
        <v>0.81663113006396582</v>
      </c>
      <c r="O71" s="192">
        <f t="shared" si="8"/>
        <v>0.81702127659574464</v>
      </c>
      <c r="P71" s="192">
        <f t="shared" si="8"/>
        <v>0.81567796610169485</v>
      </c>
      <c r="Q71" s="192">
        <f t="shared" si="8"/>
        <v>0.81645569620253178</v>
      </c>
      <c r="R71" s="192">
        <f t="shared" si="8"/>
        <v>0.8172268907563025</v>
      </c>
      <c r="S71" s="192">
        <f t="shared" si="8"/>
        <v>0.81589958158995823</v>
      </c>
      <c r="T71" s="192">
        <f t="shared" si="8"/>
        <v>0.81628392484342382</v>
      </c>
      <c r="U71" s="192">
        <f t="shared" si="8"/>
        <v>0.81666666666666676</v>
      </c>
      <c r="V71" s="192">
        <f t="shared" si="8"/>
        <v>0.81704781704781693</v>
      </c>
      <c r="W71" s="192">
        <f t="shared" si="8"/>
        <v>0.81742738589211605</v>
      </c>
      <c r="X71" s="192">
        <f t="shared" si="8"/>
        <v>0.81573498964803315</v>
      </c>
      <c r="Y71" s="192">
        <f t="shared" si="8"/>
        <v>0.81611570247933884</v>
      </c>
      <c r="Z71" s="192">
        <f t="shared" si="8"/>
        <v>0.81649484536082473</v>
      </c>
      <c r="AA71" s="192">
        <f t="shared" si="8"/>
        <v>0.81481481481481477</v>
      </c>
      <c r="AB71" s="192">
        <f t="shared" si="8"/>
        <v>0.8168724279835391</v>
      </c>
      <c r="AC71" s="192">
        <f t="shared" si="8"/>
        <v>0.8168724279835391</v>
      </c>
      <c r="AD71" s="192">
        <f t="shared" si="8"/>
        <v>0.8151950718685832</v>
      </c>
      <c r="AE71" s="192">
        <f t="shared" si="8"/>
        <v>0.81724845995893214</v>
      </c>
      <c r="AF71" s="192">
        <f t="shared" si="8"/>
        <v>0.81724845995893214</v>
      </c>
      <c r="AG71" s="192">
        <f t="shared" si="8"/>
        <v>0.81557377049180324</v>
      </c>
      <c r="AH71" s="192">
        <f t="shared" ref="AH71:AI71" si="9">AH70/AH69</f>
        <v>0.81557377049180324</v>
      </c>
      <c r="AI71" s="192">
        <f t="shared" si="9"/>
        <v>0.81557377049180324</v>
      </c>
    </row>
    <row r="72" spans="1:38" s="181" customFormat="1" ht="14.25" x14ac:dyDescent="0.45">
      <c r="A72" s="206"/>
      <c r="B72" s="190"/>
    </row>
    <row r="73" spans="1:38" s="181" customFormat="1" ht="14.25" x14ac:dyDescent="0.45">
      <c r="A73" s="199" t="s">
        <v>1381</v>
      </c>
      <c r="B73" s="185">
        <f>B66*B71</f>
        <v>27.167988224330838</v>
      </c>
      <c r="C73" s="185">
        <f t="shared" ref="C73:AG73" si="10">C66*C71</f>
        <v>27.243721271976508</v>
      </c>
      <c r="D73" s="185">
        <f>D66*D71</f>
        <v>27.65097872012592</v>
      </c>
      <c r="E73" s="185">
        <f t="shared" si="10"/>
        <v>28.651261157660773</v>
      </c>
      <c r="F73" s="185">
        <f>F66*F71</f>
        <v>30.073551248690631</v>
      </c>
      <c r="G73" s="185">
        <f t="shared" si="10"/>
        <v>31.55918937640881</v>
      </c>
      <c r="H73" s="185">
        <f t="shared" si="10"/>
        <v>33.085871698109074</v>
      </c>
      <c r="I73" s="185">
        <f t="shared" si="10"/>
        <v>34.224560139803373</v>
      </c>
      <c r="J73" s="185">
        <f t="shared" si="10"/>
        <v>35.934734481129212</v>
      </c>
      <c r="K73" s="185">
        <f t="shared" si="10"/>
        <v>35.921294358016816</v>
      </c>
      <c r="L73" s="185">
        <f t="shared" si="10"/>
        <v>36.032505074362376</v>
      </c>
      <c r="M73" s="185">
        <f t="shared" si="10"/>
        <v>36.06364685829967</v>
      </c>
      <c r="N73" s="185">
        <f t="shared" si="10"/>
        <v>36.112407787139418</v>
      </c>
      <c r="O73" s="185">
        <f t="shared" si="10"/>
        <v>36.152585259783642</v>
      </c>
      <c r="P73" s="185">
        <f t="shared" si="10"/>
        <v>36.09430972187414</v>
      </c>
      <c r="Q73" s="185">
        <f t="shared" si="10"/>
        <v>36.130937370538604</v>
      </c>
      <c r="R73" s="185">
        <f t="shared" si="10"/>
        <v>36.199667404425512</v>
      </c>
      <c r="S73" s="185">
        <f t="shared" si="10"/>
        <v>36.105947704760048</v>
      </c>
      <c r="T73" s="185">
        <f t="shared" si="10"/>
        <v>36.078332021420991</v>
      </c>
      <c r="U73" s="185">
        <f t="shared" si="10"/>
        <v>36.05517511926606</v>
      </c>
      <c r="V73" s="185">
        <f t="shared" si="10"/>
        <v>36.019608924994145</v>
      </c>
      <c r="W73" s="185">
        <f t="shared" si="10"/>
        <v>36.001502464943464</v>
      </c>
      <c r="X73" s="185">
        <f t="shared" si="10"/>
        <v>35.878620116007532</v>
      </c>
      <c r="Y73" s="185">
        <f t="shared" si="10"/>
        <v>35.835137811655393</v>
      </c>
      <c r="Z73" s="185">
        <f t="shared" si="10"/>
        <v>35.82682335263781</v>
      </c>
      <c r="AA73" s="185">
        <f t="shared" si="10"/>
        <v>35.696632041167149</v>
      </c>
      <c r="AB73" s="185">
        <f t="shared" si="10"/>
        <v>35.711763705211339</v>
      </c>
      <c r="AC73" s="185">
        <f t="shared" si="10"/>
        <v>35.632696601362809</v>
      </c>
      <c r="AD73" s="185">
        <f t="shared" si="10"/>
        <v>35.531395567631769</v>
      </c>
      <c r="AE73" s="185">
        <f t="shared" si="10"/>
        <v>35.528724423221071</v>
      </c>
      <c r="AF73" s="185">
        <f t="shared" si="10"/>
        <v>35.451796222596251</v>
      </c>
      <c r="AG73" s="185">
        <f t="shared" si="10"/>
        <v>35.305257071970686</v>
      </c>
      <c r="AH73" s="185">
        <f t="shared" ref="AH73:AI73" si="11">AH66*AH71</f>
        <v>35.223610148008341</v>
      </c>
      <c r="AI73" s="185">
        <f t="shared" si="11"/>
        <v>35.140673661595628</v>
      </c>
    </row>
    <row r="74" spans="1:38" ht="15.75" customHeight="1" x14ac:dyDescent="0.35"/>
    <row r="75" spans="1:38" ht="15.75" customHeight="1" x14ac:dyDescent="0.45">
      <c r="A75" s="178" t="s">
        <v>1440</v>
      </c>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row>
    <row r="76" spans="1:38" ht="15.75" customHeight="1" x14ac:dyDescent="0.45">
      <c r="A76" s="181"/>
      <c r="B76" s="181"/>
      <c r="C76" s="181"/>
      <c r="D76" s="182" t="s">
        <v>1441</v>
      </c>
      <c r="E76" s="180">
        <v>2017</v>
      </c>
      <c r="F76" s="180">
        <v>2018</v>
      </c>
      <c r="G76" s="180">
        <v>2019</v>
      </c>
      <c r="H76" s="180">
        <v>2020</v>
      </c>
      <c r="I76" s="180">
        <v>2021</v>
      </c>
      <c r="J76" s="180">
        <v>2022</v>
      </c>
      <c r="K76" s="180">
        <v>2023</v>
      </c>
      <c r="L76" s="180">
        <v>2024</v>
      </c>
      <c r="M76" s="180">
        <v>2025</v>
      </c>
      <c r="N76" s="180">
        <v>2026</v>
      </c>
      <c r="O76" s="180">
        <v>2027</v>
      </c>
      <c r="P76" s="180">
        <v>2028</v>
      </c>
      <c r="Q76" s="180">
        <v>2029</v>
      </c>
      <c r="R76" s="180">
        <v>2030</v>
      </c>
      <c r="S76" s="180">
        <v>2031</v>
      </c>
      <c r="T76" s="180">
        <v>2032</v>
      </c>
      <c r="U76" s="180">
        <v>2033</v>
      </c>
      <c r="V76" s="180">
        <v>2034</v>
      </c>
      <c r="W76" s="180">
        <v>2035</v>
      </c>
      <c r="X76" s="180">
        <v>2036</v>
      </c>
      <c r="Y76" s="180">
        <v>2037</v>
      </c>
      <c r="Z76" s="180">
        <v>2038</v>
      </c>
      <c r="AA76" s="180">
        <v>2039</v>
      </c>
      <c r="AB76" s="180">
        <v>2040</v>
      </c>
      <c r="AC76" s="180">
        <v>2041</v>
      </c>
      <c r="AD76" s="180">
        <v>2042</v>
      </c>
      <c r="AE76" s="180">
        <v>2043</v>
      </c>
      <c r="AF76" s="180">
        <v>2044</v>
      </c>
      <c r="AG76" s="180">
        <v>2045</v>
      </c>
      <c r="AH76" s="180">
        <v>2046</v>
      </c>
      <c r="AI76" s="180">
        <v>2047</v>
      </c>
      <c r="AJ76" s="180">
        <v>2048</v>
      </c>
      <c r="AK76" s="180">
        <v>2049</v>
      </c>
      <c r="AL76" s="180">
        <v>2050</v>
      </c>
    </row>
    <row r="77" spans="1:38" ht="15.75" customHeight="1" x14ac:dyDescent="0.35">
      <c r="A77" s="181"/>
      <c r="B77" s="181"/>
      <c r="C77" s="197" t="s">
        <v>152</v>
      </c>
      <c r="D77" s="181" t="s">
        <v>1442</v>
      </c>
      <c r="E77" s="233">
        <f>INDEX('AEO 7_original'!$C$18:$AJ$85,MATCH('Calculations Etc'!$C77,'AEO 7_original'!$A$18:$A$85,0),MATCH('Calculations Etc'!E$76,'AEO 7_original'!$C$1:$AJ$1,0))*10^9</f>
        <v>39645065000</v>
      </c>
      <c r="F77" s="233">
        <f>INDEX('AEO 7_original'!$C$18:$AJ$85,MATCH('Calculations Etc'!$C77,'AEO 7_original'!$A$18:$A$85,0),MATCH('Calculations Etc'!F$76,'AEO 7_original'!$C$1:$AJ$1,0))*10^9</f>
        <v>39896538000</v>
      </c>
      <c r="G77" s="233">
        <f>INDEX('AEO 7_original'!$C$18:$AJ$85,MATCH('Calculations Etc'!$C77,'AEO 7_original'!$A$18:$A$85,0),MATCH('Calculations Etc'!G$76,'AEO 7_original'!$C$1:$AJ$1,0))*10^9</f>
        <v>40432911000</v>
      </c>
      <c r="H77" s="233">
        <f>INDEX('AEO 7_original'!$C$18:$AJ$85,MATCH('Calculations Etc'!$C77,'AEO 7_original'!$A$18:$A$85,0),MATCH('Calculations Etc'!H$76,'AEO 7_original'!$C$1:$AJ$1,0))*10^9</f>
        <v>40870899000</v>
      </c>
      <c r="I77" s="233">
        <f>INDEX('AEO 7_original'!$C$18:$AJ$85,MATCH('Calculations Etc'!$C77,'AEO 7_original'!$A$18:$A$85,0),MATCH('Calculations Etc'!I$76,'AEO 7_original'!$C$1:$AJ$1,0))*10^9</f>
        <v>41314678000</v>
      </c>
      <c r="J77" s="233">
        <f>INDEX('AEO 7_original'!$C$18:$AJ$85,MATCH('Calculations Etc'!$C77,'AEO 7_original'!$A$18:$A$85,0),MATCH('Calculations Etc'!J$76,'AEO 7_original'!$C$1:$AJ$1,0))*10^9</f>
        <v>41734230000</v>
      </c>
      <c r="K77" s="233">
        <f>INDEX('AEO 7_original'!$C$18:$AJ$85,MATCH('Calculations Etc'!$C77,'AEO 7_original'!$A$18:$A$85,0),MATCH('Calculations Etc'!K$76,'AEO 7_original'!$C$1:$AJ$1,0))*10^9</f>
        <v>42149014000</v>
      </c>
      <c r="L77" s="233">
        <f>INDEX('AEO 7_original'!$C$18:$AJ$85,MATCH('Calculations Etc'!$C77,'AEO 7_original'!$A$18:$A$85,0),MATCH('Calculations Etc'!L$76,'AEO 7_original'!$C$1:$AJ$1,0))*10^9</f>
        <v>42569008000</v>
      </c>
      <c r="M77" s="233">
        <f>INDEX('AEO 7_original'!$C$18:$AJ$85,MATCH('Calculations Etc'!$C77,'AEO 7_original'!$A$18:$A$85,0),MATCH('Calculations Etc'!M$76,'AEO 7_original'!$C$1:$AJ$1,0))*10^9</f>
        <v>43008350000</v>
      </c>
      <c r="N77" s="233">
        <f>INDEX('AEO 7_original'!$C$18:$AJ$85,MATCH('Calculations Etc'!$C77,'AEO 7_original'!$A$18:$A$85,0),MATCH('Calculations Etc'!N$76,'AEO 7_original'!$C$1:$AJ$1,0))*10^9</f>
        <v>43455452000</v>
      </c>
      <c r="O77" s="233">
        <f>INDEX('AEO 7_original'!$C$18:$AJ$85,MATCH('Calculations Etc'!$C77,'AEO 7_original'!$A$18:$A$85,0),MATCH('Calculations Etc'!O$76,'AEO 7_original'!$C$1:$AJ$1,0))*10^9</f>
        <v>43862602000</v>
      </c>
      <c r="P77" s="233">
        <f>INDEX('AEO 7_original'!$C$18:$AJ$85,MATCH('Calculations Etc'!$C77,'AEO 7_original'!$A$18:$A$85,0),MATCH('Calculations Etc'!P$76,'AEO 7_original'!$C$1:$AJ$1,0))*10^9</f>
        <v>44347565000</v>
      </c>
      <c r="Q77" s="233">
        <f>INDEX('AEO 7_original'!$C$18:$AJ$85,MATCH('Calculations Etc'!$C77,'AEO 7_original'!$A$18:$A$85,0),MATCH('Calculations Etc'!Q$76,'AEO 7_original'!$C$1:$AJ$1,0))*10^9</f>
        <v>44702797000</v>
      </c>
      <c r="R77" s="233">
        <f>INDEX('AEO 7_original'!$C$18:$AJ$85,MATCH('Calculations Etc'!$C77,'AEO 7_original'!$A$18:$A$85,0),MATCH('Calculations Etc'!R$76,'AEO 7_original'!$C$1:$AJ$1,0))*10^9</f>
        <v>45127457000</v>
      </c>
      <c r="S77" s="233">
        <f>INDEX('AEO 7_original'!$C$18:$AJ$85,MATCH('Calculations Etc'!$C77,'AEO 7_original'!$A$18:$A$85,0),MATCH('Calculations Etc'!S$76,'AEO 7_original'!$C$1:$AJ$1,0))*10^9</f>
        <v>45522034000</v>
      </c>
      <c r="T77" s="233">
        <f>INDEX('AEO 7_original'!$C$18:$AJ$85,MATCH('Calculations Etc'!$C77,'AEO 7_original'!$A$18:$A$85,0),MATCH('Calculations Etc'!T$76,'AEO 7_original'!$C$1:$AJ$1,0))*10^9</f>
        <v>45919670000</v>
      </c>
      <c r="U77" s="233">
        <f>INDEX('AEO 7_original'!$C$18:$AJ$85,MATCH('Calculations Etc'!$C77,'AEO 7_original'!$A$18:$A$85,0),MATCH('Calculations Etc'!U$76,'AEO 7_original'!$C$1:$AJ$1,0))*10^9</f>
        <v>46329922000</v>
      </c>
      <c r="V77" s="233">
        <f>INDEX('AEO 7_original'!$C$18:$AJ$85,MATCH('Calculations Etc'!$C77,'AEO 7_original'!$A$18:$A$85,0),MATCH('Calculations Etc'!V$76,'AEO 7_original'!$C$1:$AJ$1,0))*10^9</f>
        <v>46726559000</v>
      </c>
      <c r="W77" s="233">
        <f>INDEX('AEO 7_original'!$C$18:$AJ$85,MATCH('Calculations Etc'!$C77,'AEO 7_original'!$A$18:$A$85,0),MATCH('Calculations Etc'!W$76,'AEO 7_original'!$C$1:$AJ$1,0))*10^9</f>
        <v>47114132000</v>
      </c>
      <c r="X77" s="233">
        <f>INDEX('AEO 7_original'!$C$18:$AJ$85,MATCH('Calculations Etc'!$C77,'AEO 7_original'!$A$18:$A$85,0),MATCH('Calculations Etc'!X$76,'AEO 7_original'!$C$1:$AJ$1,0))*10^9</f>
        <v>47480175000</v>
      </c>
      <c r="Y77" s="233">
        <f>INDEX('AEO 7_original'!$C$18:$AJ$85,MATCH('Calculations Etc'!$C77,'AEO 7_original'!$A$18:$A$85,0),MATCH('Calculations Etc'!Y$76,'AEO 7_original'!$C$1:$AJ$1,0))*10^9</f>
        <v>47866169000</v>
      </c>
      <c r="Z77" s="233">
        <f>INDEX('AEO 7_original'!$C$18:$AJ$85,MATCH('Calculations Etc'!$C77,'AEO 7_original'!$A$18:$A$85,0),MATCH('Calculations Etc'!Z$76,'AEO 7_original'!$C$1:$AJ$1,0))*10^9</f>
        <v>48231972000</v>
      </c>
      <c r="AA77" s="233">
        <f>INDEX('AEO 7_original'!$C$18:$AJ$85,MATCH('Calculations Etc'!$C77,'AEO 7_original'!$A$18:$A$85,0),MATCH('Calculations Etc'!AA$76,'AEO 7_original'!$C$1:$AJ$1,0))*10^9</f>
        <v>48586067000</v>
      </c>
      <c r="AB77" s="233">
        <f>INDEX('AEO 7_original'!$C$18:$AJ$85,MATCH('Calculations Etc'!$C77,'AEO 7_original'!$A$18:$A$85,0),MATCH('Calculations Etc'!AB$76,'AEO 7_original'!$C$1:$AJ$1,0))*10^9</f>
        <v>48930767000</v>
      </c>
      <c r="AC77" s="233">
        <f>INDEX('AEO 7_original'!$C$18:$AJ$85,MATCH('Calculations Etc'!$C77,'AEO 7_original'!$A$18:$A$85,0),MATCH('Calculations Etc'!AC$76,'AEO 7_original'!$C$1:$AJ$1,0))*10^9</f>
        <v>49274044000</v>
      </c>
      <c r="AD77" s="233">
        <f>INDEX('AEO 7_original'!$C$18:$AJ$85,MATCH('Calculations Etc'!$C77,'AEO 7_original'!$A$18:$A$85,0),MATCH('Calculations Etc'!AD$76,'AEO 7_original'!$C$1:$AJ$1,0))*10^9</f>
        <v>49600204000</v>
      </c>
      <c r="AE77" s="233">
        <f>INDEX('AEO 7_original'!$C$18:$AJ$85,MATCH('Calculations Etc'!$C77,'AEO 7_original'!$A$18:$A$85,0),MATCH('Calculations Etc'!AE$76,'AEO 7_original'!$C$1:$AJ$1,0))*10^9</f>
        <v>49935272000</v>
      </c>
      <c r="AF77" s="233">
        <f>INDEX('AEO 7_original'!$C$18:$AJ$85,MATCH('Calculations Etc'!$C77,'AEO 7_original'!$A$18:$A$85,0),MATCH('Calculations Etc'!AF$76,'AEO 7_original'!$C$1:$AJ$1,0))*10^9</f>
        <v>50266663000</v>
      </c>
      <c r="AG77" s="233">
        <f>INDEX('AEO 7_original'!$C$18:$AJ$85,MATCH('Calculations Etc'!$C77,'AEO 7_original'!$A$18:$A$85,0),MATCH('Calculations Etc'!AG$76,'AEO 7_original'!$C$1:$AJ$1,0))*10^9</f>
        <v>50588020000</v>
      </c>
      <c r="AH77" s="233">
        <f>INDEX('AEO 7_original'!$C$18:$AJ$85,MATCH('Calculations Etc'!$C77,'AEO 7_original'!$A$18:$A$85,0),MATCH('Calculations Etc'!AH$76,'AEO 7_original'!$C$1:$AJ$1,0))*10^9</f>
        <v>50906265000</v>
      </c>
      <c r="AI77" s="233">
        <f>INDEX('AEO 7_original'!$C$18:$AJ$85,MATCH('Calculations Etc'!$C77,'AEO 7_original'!$A$18:$A$85,0),MATCH('Calculations Etc'!AI$76,'AEO 7_original'!$C$1:$AJ$1,0))*10^9</f>
        <v>51242321000</v>
      </c>
      <c r="AJ77" s="233">
        <f>INDEX('AEO 7_original'!$C$18:$AJ$85,MATCH('Calculations Etc'!$C77,'AEO 7_original'!$A$18:$A$85,0),MATCH('Calculations Etc'!AJ$76,'AEO 7_original'!$C$1:$AJ$1,0))*10^9</f>
        <v>51570972000</v>
      </c>
      <c r="AK77" s="233">
        <f>INDEX('AEO 7_original'!$C$18:$AJ$85,MATCH('Calculations Etc'!$C77,'AEO 7_original'!$A$18:$A$85,0),MATCH('Calculations Etc'!AK$76,'AEO 7_original'!$C$1:$AJ$1,0))*10^9</f>
        <v>51911625000</v>
      </c>
      <c r="AL77" s="233">
        <f>INDEX('AEO 7_original'!$C$18:$AJ$85,MATCH('Calculations Etc'!$C77,'AEO 7_original'!$A$18:$A$85,0),MATCH('Calculations Etc'!AL$76,'AEO 7_original'!$C$1:$AJ$1,0))*10^9</f>
        <v>52242622000</v>
      </c>
    </row>
    <row r="78" spans="1:38" ht="15.75" customHeight="1" x14ac:dyDescent="0.35">
      <c r="A78" s="217" t="s">
        <v>1443</v>
      </c>
      <c r="B78" s="217" t="s">
        <v>1444</v>
      </c>
      <c r="C78" s="217" t="s">
        <v>1445</v>
      </c>
      <c r="D78" s="181" t="s">
        <v>1446</v>
      </c>
      <c r="E78" s="218">
        <f>SUM(INDEX('AEO 37'!$C$15:$AJ$114,MATCH($C$78,'AEO 37'!$A$15:$A$114,0),MATCH(E$76,'AEO 37'!$C$1:$AJ$1,0)),INDEX('AEO 37'!$C$15:$AJ$114,MATCH($B$78,'AEO 37'!$A$15:$A$114,0),MATCH(E$76,'AEO 37'!$C$1:$AJ$1,0)),INDEX('AEO 37'!$C$15:$AJ$114,MATCH($A$78,'AEO 37'!$A$15:$A$114,0),MATCH(E$76,'AEO 37'!$C$1:$AJ$1,0)))*10^12</f>
        <v>23822110000000</v>
      </c>
      <c r="F78" s="218">
        <f>SUM(INDEX('AEO 37'!$C$15:$AJ$114,MATCH($C$78,'AEO 37'!$A$15:$A$114,0),MATCH(F$76,'AEO 37'!$C$1:$AJ$1,0)),INDEX('AEO 37'!$C$15:$AJ$114,MATCH($B$78,'AEO 37'!$A$15:$A$114,0),MATCH(F$76,'AEO 37'!$C$1:$AJ$1,0)),INDEX('AEO 37'!$C$15:$AJ$114,MATCH($A$78,'AEO 37'!$A$15:$A$114,0),MATCH(F$76,'AEO 37'!$C$1:$AJ$1,0)))*10^12</f>
        <v>24011295999999.996</v>
      </c>
      <c r="G78" s="218">
        <f>SUM(INDEX('AEO 37'!$C$15:$AJ$114,MATCH($C$78,'AEO 37'!$A$15:$A$114,0),MATCH(G$76,'AEO 37'!$C$1:$AJ$1,0)),INDEX('AEO 37'!$C$15:$AJ$114,MATCH($B$78,'AEO 37'!$A$15:$A$114,0),MATCH(G$76,'AEO 37'!$C$1:$AJ$1,0)),INDEX('AEO 37'!$C$15:$AJ$114,MATCH($A$78,'AEO 37'!$A$15:$A$114,0),MATCH(G$76,'AEO 37'!$C$1:$AJ$1,0)))*10^12</f>
        <v>24319408000000.004</v>
      </c>
      <c r="H78" s="218">
        <f>SUM(INDEX('AEO 37'!$C$15:$AJ$114,MATCH($C$78,'AEO 37'!$A$15:$A$114,0),MATCH(H$76,'AEO 37'!$C$1:$AJ$1,0)),INDEX('AEO 37'!$C$15:$AJ$114,MATCH($B$78,'AEO 37'!$A$15:$A$114,0),MATCH(H$76,'AEO 37'!$C$1:$AJ$1,0)),INDEX('AEO 37'!$C$15:$AJ$114,MATCH($A$78,'AEO 37'!$A$15:$A$114,0),MATCH(H$76,'AEO 37'!$C$1:$AJ$1,0)))*10^12</f>
        <v>24582054000000</v>
      </c>
      <c r="I78" s="218">
        <f>SUM(INDEX('AEO 37'!$C$15:$AJ$114,MATCH($C$78,'AEO 37'!$A$15:$A$114,0),MATCH(I$76,'AEO 37'!$C$1:$AJ$1,0)),INDEX('AEO 37'!$C$15:$AJ$114,MATCH($B$78,'AEO 37'!$A$15:$A$114,0),MATCH(I$76,'AEO 37'!$C$1:$AJ$1,0)),INDEX('AEO 37'!$C$15:$AJ$114,MATCH($A$78,'AEO 37'!$A$15:$A$114,0),MATCH(I$76,'AEO 37'!$C$1:$AJ$1,0)))*10^12</f>
        <v>24837972000000</v>
      </c>
      <c r="J78" s="218">
        <f>SUM(INDEX('AEO 37'!$C$15:$AJ$114,MATCH($C$78,'AEO 37'!$A$15:$A$114,0),MATCH(J$76,'AEO 37'!$C$1:$AJ$1,0)),INDEX('AEO 37'!$C$15:$AJ$114,MATCH($B$78,'AEO 37'!$A$15:$A$114,0),MATCH(J$76,'AEO 37'!$C$1:$AJ$1,0)),INDEX('AEO 37'!$C$15:$AJ$114,MATCH($A$78,'AEO 37'!$A$15:$A$114,0),MATCH(J$76,'AEO 37'!$C$1:$AJ$1,0)))*10^12</f>
        <v>25080472000000</v>
      </c>
      <c r="K78" s="218">
        <f>SUM(INDEX('AEO 37'!$C$15:$AJ$114,MATCH($C$78,'AEO 37'!$A$15:$A$114,0),MATCH(K$76,'AEO 37'!$C$1:$AJ$1,0)),INDEX('AEO 37'!$C$15:$AJ$114,MATCH($B$78,'AEO 37'!$A$15:$A$114,0),MATCH(K$76,'AEO 37'!$C$1:$AJ$1,0)),INDEX('AEO 37'!$C$15:$AJ$114,MATCH($A$78,'AEO 37'!$A$15:$A$114,0),MATCH(K$76,'AEO 37'!$C$1:$AJ$1,0)))*10^12</f>
        <v>25323597000000</v>
      </c>
      <c r="L78" s="218">
        <f>SUM(INDEX('AEO 37'!$C$15:$AJ$114,MATCH($C$78,'AEO 37'!$A$15:$A$114,0),MATCH(L$76,'AEO 37'!$C$1:$AJ$1,0)),INDEX('AEO 37'!$C$15:$AJ$114,MATCH($B$78,'AEO 37'!$A$15:$A$114,0),MATCH(L$76,'AEO 37'!$C$1:$AJ$1,0)),INDEX('AEO 37'!$C$15:$AJ$114,MATCH($A$78,'AEO 37'!$A$15:$A$114,0),MATCH(L$76,'AEO 37'!$C$1:$AJ$1,0)))*10^12</f>
        <v>25570217000000</v>
      </c>
      <c r="M78" s="218">
        <f>SUM(INDEX('AEO 37'!$C$15:$AJ$114,MATCH($C$78,'AEO 37'!$A$15:$A$114,0),MATCH(M$76,'AEO 37'!$C$1:$AJ$1,0)),INDEX('AEO 37'!$C$15:$AJ$114,MATCH($B$78,'AEO 37'!$A$15:$A$114,0),MATCH(M$76,'AEO 37'!$C$1:$AJ$1,0)),INDEX('AEO 37'!$C$15:$AJ$114,MATCH($A$78,'AEO 37'!$A$15:$A$114,0),MATCH(M$76,'AEO 37'!$C$1:$AJ$1,0)))*10^12</f>
        <v>25824026000000</v>
      </c>
      <c r="N78" s="218">
        <f>SUM(INDEX('AEO 37'!$C$15:$AJ$114,MATCH($C$78,'AEO 37'!$A$15:$A$114,0),MATCH(N$76,'AEO 37'!$C$1:$AJ$1,0)),INDEX('AEO 37'!$C$15:$AJ$114,MATCH($B$78,'AEO 37'!$A$15:$A$114,0),MATCH(N$76,'AEO 37'!$C$1:$AJ$1,0)),INDEX('AEO 37'!$C$15:$AJ$114,MATCH($A$78,'AEO 37'!$A$15:$A$114,0),MATCH(N$76,'AEO 37'!$C$1:$AJ$1,0)))*10^12</f>
        <v>26080478000000</v>
      </c>
      <c r="O78" s="218">
        <f>SUM(INDEX('AEO 37'!$C$15:$AJ$114,MATCH($C$78,'AEO 37'!$A$15:$A$114,0),MATCH(O$76,'AEO 37'!$C$1:$AJ$1,0)),INDEX('AEO 37'!$C$15:$AJ$114,MATCH($B$78,'AEO 37'!$A$15:$A$114,0),MATCH(O$76,'AEO 37'!$C$1:$AJ$1,0)),INDEX('AEO 37'!$C$15:$AJ$114,MATCH($A$78,'AEO 37'!$A$15:$A$114,0),MATCH(O$76,'AEO 37'!$C$1:$AJ$1,0)))*10^12</f>
        <v>26319394000000</v>
      </c>
      <c r="P78" s="218">
        <f>SUM(INDEX('AEO 37'!$C$15:$AJ$114,MATCH($C$78,'AEO 37'!$A$15:$A$114,0),MATCH(P$76,'AEO 37'!$C$1:$AJ$1,0)),INDEX('AEO 37'!$C$15:$AJ$114,MATCH($B$78,'AEO 37'!$A$15:$A$114,0),MATCH(P$76,'AEO 37'!$C$1:$AJ$1,0)),INDEX('AEO 37'!$C$15:$AJ$114,MATCH($A$78,'AEO 37'!$A$15:$A$114,0),MATCH(P$76,'AEO 37'!$C$1:$AJ$1,0)))*10^12</f>
        <v>26595609000000.004</v>
      </c>
      <c r="Q78" s="218">
        <f>SUM(INDEX('AEO 37'!$C$15:$AJ$114,MATCH($C$78,'AEO 37'!$A$15:$A$114,0),MATCH(Q$76,'AEO 37'!$C$1:$AJ$1,0)),INDEX('AEO 37'!$C$15:$AJ$114,MATCH($B$78,'AEO 37'!$A$15:$A$114,0),MATCH(Q$76,'AEO 37'!$C$1:$AJ$1,0)),INDEX('AEO 37'!$C$15:$AJ$114,MATCH($A$78,'AEO 37'!$A$15:$A$114,0),MATCH(Q$76,'AEO 37'!$C$1:$AJ$1,0)))*10^12</f>
        <v>26822727000000</v>
      </c>
      <c r="R78" s="218">
        <f>SUM(INDEX('AEO 37'!$C$15:$AJ$114,MATCH($C$78,'AEO 37'!$A$15:$A$114,0),MATCH(R$76,'AEO 37'!$C$1:$AJ$1,0)),INDEX('AEO 37'!$C$15:$AJ$114,MATCH($B$78,'AEO 37'!$A$15:$A$114,0),MATCH(R$76,'AEO 37'!$C$1:$AJ$1,0)),INDEX('AEO 37'!$C$15:$AJ$114,MATCH($A$78,'AEO 37'!$A$15:$A$114,0),MATCH(R$76,'AEO 37'!$C$1:$AJ$1,0)))*10^12</f>
        <v>27060910000000</v>
      </c>
      <c r="S78" s="218">
        <f>SUM(INDEX('AEO 37'!$C$15:$AJ$114,MATCH($C$78,'AEO 37'!$A$15:$A$114,0),MATCH(S$76,'AEO 37'!$C$1:$AJ$1,0)),INDEX('AEO 37'!$C$15:$AJ$114,MATCH($B$78,'AEO 37'!$A$15:$A$114,0),MATCH(S$76,'AEO 37'!$C$1:$AJ$1,0)),INDEX('AEO 37'!$C$15:$AJ$114,MATCH($A$78,'AEO 37'!$A$15:$A$114,0),MATCH(S$76,'AEO 37'!$C$1:$AJ$1,0)))*10^12</f>
        <v>27286130999999.996</v>
      </c>
      <c r="T78" s="218">
        <f>SUM(INDEX('AEO 37'!$C$15:$AJ$114,MATCH($C$78,'AEO 37'!$A$15:$A$114,0),MATCH(T$76,'AEO 37'!$C$1:$AJ$1,0)),INDEX('AEO 37'!$C$15:$AJ$114,MATCH($B$78,'AEO 37'!$A$15:$A$114,0),MATCH(T$76,'AEO 37'!$C$1:$AJ$1,0)),INDEX('AEO 37'!$C$15:$AJ$114,MATCH($A$78,'AEO 37'!$A$15:$A$114,0),MATCH(T$76,'AEO 37'!$C$1:$AJ$1,0)))*10^12</f>
        <v>27509390000000.004</v>
      </c>
      <c r="U78" s="218">
        <f>SUM(INDEX('AEO 37'!$C$15:$AJ$114,MATCH($C$78,'AEO 37'!$A$15:$A$114,0),MATCH(U$76,'AEO 37'!$C$1:$AJ$1,0)),INDEX('AEO 37'!$C$15:$AJ$114,MATCH($B$78,'AEO 37'!$A$15:$A$114,0),MATCH(U$76,'AEO 37'!$C$1:$AJ$1,0)),INDEX('AEO 37'!$C$15:$AJ$114,MATCH($A$78,'AEO 37'!$A$15:$A$114,0),MATCH(U$76,'AEO 37'!$C$1:$AJ$1,0)))*10^12</f>
        <v>27736895999999.996</v>
      </c>
      <c r="V78" s="218">
        <f>SUM(INDEX('AEO 37'!$C$15:$AJ$114,MATCH($C$78,'AEO 37'!$A$15:$A$114,0),MATCH(V$76,'AEO 37'!$C$1:$AJ$1,0)),INDEX('AEO 37'!$C$15:$AJ$114,MATCH($B$78,'AEO 37'!$A$15:$A$114,0),MATCH(V$76,'AEO 37'!$C$1:$AJ$1,0)),INDEX('AEO 37'!$C$15:$AJ$114,MATCH($A$78,'AEO 37'!$A$15:$A$114,0),MATCH(V$76,'AEO 37'!$C$1:$AJ$1,0)))*10^12</f>
        <v>27958199000000</v>
      </c>
      <c r="W78" s="218">
        <f>SUM(INDEX('AEO 37'!$C$15:$AJ$114,MATCH($C$78,'AEO 37'!$A$15:$A$114,0),MATCH(W$76,'AEO 37'!$C$1:$AJ$1,0)),INDEX('AEO 37'!$C$15:$AJ$114,MATCH($B$78,'AEO 37'!$A$15:$A$114,0),MATCH(W$76,'AEO 37'!$C$1:$AJ$1,0)),INDEX('AEO 37'!$C$15:$AJ$114,MATCH($A$78,'AEO 37'!$A$15:$A$114,0),MATCH(W$76,'AEO 37'!$C$1:$AJ$1,0)))*10^12</f>
        <v>28172032000000</v>
      </c>
      <c r="X78" s="218">
        <f>SUM(INDEX('AEO 37'!$C$15:$AJ$114,MATCH($C$78,'AEO 37'!$A$15:$A$114,0),MATCH(X$76,'AEO 37'!$C$1:$AJ$1,0)),INDEX('AEO 37'!$C$15:$AJ$114,MATCH($B$78,'AEO 37'!$A$15:$A$114,0),MATCH(X$76,'AEO 37'!$C$1:$AJ$1,0)),INDEX('AEO 37'!$C$15:$AJ$114,MATCH($A$78,'AEO 37'!$A$15:$A$114,0),MATCH(X$76,'AEO 37'!$C$1:$AJ$1,0)))*10^12</f>
        <v>28374423999999.996</v>
      </c>
      <c r="Y78" s="218">
        <f>SUM(INDEX('AEO 37'!$C$15:$AJ$114,MATCH($C$78,'AEO 37'!$A$15:$A$114,0),MATCH(Y$76,'AEO 37'!$C$1:$AJ$1,0)),INDEX('AEO 37'!$C$15:$AJ$114,MATCH($B$78,'AEO 37'!$A$15:$A$114,0),MATCH(Y$76,'AEO 37'!$C$1:$AJ$1,0)),INDEX('AEO 37'!$C$15:$AJ$114,MATCH($A$78,'AEO 37'!$A$15:$A$114,0),MATCH(Y$76,'AEO 37'!$C$1:$AJ$1,0)))*10^12</f>
        <v>28582753000000</v>
      </c>
      <c r="Z78" s="218">
        <f>SUM(INDEX('AEO 37'!$C$15:$AJ$114,MATCH($C$78,'AEO 37'!$A$15:$A$114,0),MATCH(Z$76,'AEO 37'!$C$1:$AJ$1,0)),INDEX('AEO 37'!$C$15:$AJ$114,MATCH($B$78,'AEO 37'!$A$15:$A$114,0),MATCH(Z$76,'AEO 37'!$C$1:$AJ$1,0)),INDEX('AEO 37'!$C$15:$AJ$114,MATCH($A$78,'AEO 37'!$A$15:$A$114,0),MATCH(Z$76,'AEO 37'!$C$1:$AJ$1,0)))*10^12</f>
        <v>28780782000000</v>
      </c>
      <c r="AA78" s="218">
        <f>SUM(INDEX('AEO 37'!$C$15:$AJ$114,MATCH($C$78,'AEO 37'!$A$15:$A$114,0),MATCH(AA$76,'AEO 37'!$C$1:$AJ$1,0)),INDEX('AEO 37'!$C$15:$AJ$114,MATCH($B$78,'AEO 37'!$A$15:$A$114,0),MATCH(AA$76,'AEO 37'!$C$1:$AJ$1,0)),INDEX('AEO 37'!$C$15:$AJ$114,MATCH($A$78,'AEO 37'!$A$15:$A$114,0),MATCH(AA$76,'AEO 37'!$C$1:$AJ$1,0)))*10^12</f>
        <v>28970512999999.996</v>
      </c>
      <c r="AB78" s="218">
        <f>SUM(INDEX('AEO 37'!$C$15:$AJ$114,MATCH($C$78,'AEO 37'!$A$15:$A$114,0),MATCH(AB$76,'AEO 37'!$C$1:$AJ$1,0)),INDEX('AEO 37'!$C$15:$AJ$114,MATCH($B$78,'AEO 37'!$A$15:$A$114,0),MATCH(AB$76,'AEO 37'!$C$1:$AJ$1,0)),INDEX('AEO 37'!$C$15:$AJ$114,MATCH($A$78,'AEO 37'!$A$15:$A$114,0),MATCH(AB$76,'AEO 37'!$C$1:$AJ$1,0)))*10^12</f>
        <v>29154489000000</v>
      </c>
      <c r="AC78" s="218">
        <f>SUM(INDEX('AEO 37'!$C$15:$AJ$114,MATCH($C$78,'AEO 37'!$A$15:$A$114,0),MATCH(AC$76,'AEO 37'!$C$1:$AJ$1,0)),INDEX('AEO 37'!$C$15:$AJ$114,MATCH($B$78,'AEO 37'!$A$15:$A$114,0),MATCH(AC$76,'AEO 37'!$C$1:$AJ$1,0)),INDEX('AEO 37'!$C$15:$AJ$114,MATCH($A$78,'AEO 37'!$A$15:$A$114,0),MATCH(AC$76,'AEO 37'!$C$1:$AJ$1,0)))*10^12</f>
        <v>29333351000000</v>
      </c>
      <c r="AD78" s="218">
        <f>SUM(INDEX('AEO 37'!$C$15:$AJ$114,MATCH($C$78,'AEO 37'!$A$15:$A$114,0),MATCH(AD$76,'AEO 37'!$C$1:$AJ$1,0)),INDEX('AEO 37'!$C$15:$AJ$114,MATCH($B$78,'AEO 37'!$A$15:$A$114,0),MATCH(AD$76,'AEO 37'!$C$1:$AJ$1,0)),INDEX('AEO 37'!$C$15:$AJ$114,MATCH($A$78,'AEO 37'!$A$15:$A$114,0),MATCH(AD$76,'AEO 37'!$C$1:$AJ$1,0)))*10^12</f>
        <v>29503198000000</v>
      </c>
      <c r="AE78" s="218">
        <f>SUM(INDEX('AEO 37'!$C$15:$AJ$114,MATCH($C$78,'AEO 37'!$A$15:$A$114,0),MATCH(AE$76,'AEO 37'!$C$1:$AJ$1,0)),INDEX('AEO 37'!$C$15:$AJ$114,MATCH($B$78,'AEO 37'!$A$15:$A$114,0),MATCH(AE$76,'AEO 37'!$C$1:$AJ$1,0)),INDEX('AEO 37'!$C$15:$AJ$114,MATCH($A$78,'AEO 37'!$A$15:$A$114,0),MATCH(AE$76,'AEO 37'!$C$1:$AJ$1,0)))*10^12</f>
        <v>29673130000000</v>
      </c>
      <c r="AF78" s="218">
        <f>SUM(INDEX('AEO 37'!$C$15:$AJ$114,MATCH($C$78,'AEO 37'!$A$15:$A$114,0),MATCH(AF$76,'AEO 37'!$C$1:$AJ$1,0)),INDEX('AEO 37'!$C$15:$AJ$114,MATCH($B$78,'AEO 37'!$A$15:$A$114,0),MATCH(AF$76,'AEO 37'!$C$1:$AJ$1,0)),INDEX('AEO 37'!$C$15:$AJ$114,MATCH($A$78,'AEO 37'!$A$15:$A$114,0),MATCH(AF$76,'AEO 37'!$C$1:$AJ$1,0)))*10^12</f>
        <v>29838322000000</v>
      </c>
      <c r="AG78" s="218">
        <f>SUM(INDEX('AEO 37'!$C$15:$AJ$114,MATCH($C$78,'AEO 37'!$A$15:$A$114,0),MATCH(AG$76,'AEO 37'!$C$1:$AJ$1,0)),INDEX('AEO 37'!$C$15:$AJ$114,MATCH($B$78,'AEO 37'!$A$15:$A$114,0),MATCH(AG$76,'AEO 37'!$C$1:$AJ$1,0)),INDEX('AEO 37'!$C$15:$AJ$114,MATCH($A$78,'AEO 37'!$A$15:$A$114,0),MATCH(AG$76,'AEO 37'!$C$1:$AJ$1,0)))*10^12</f>
        <v>29997912000000</v>
      </c>
      <c r="AH78" s="218">
        <f>SUM(INDEX('AEO 37'!$C$15:$AJ$114,MATCH($C$78,'AEO 37'!$A$15:$A$114,0),MATCH(AH$76,'AEO 37'!$C$1:$AJ$1,0)),INDEX('AEO 37'!$C$15:$AJ$114,MATCH($B$78,'AEO 37'!$A$15:$A$114,0),MATCH(AH$76,'AEO 37'!$C$1:$AJ$1,0)),INDEX('AEO 37'!$C$15:$AJ$114,MATCH($A$78,'AEO 37'!$A$15:$A$114,0),MATCH(AH$76,'AEO 37'!$C$1:$AJ$1,0)))*10^12</f>
        <v>30158520000000</v>
      </c>
      <c r="AI78" s="218">
        <f>SUM(INDEX('AEO 37'!$C$15:$AJ$114,MATCH($C$78,'AEO 37'!$A$15:$A$114,0),MATCH(AI$76,'AEO 37'!$C$1:$AJ$1,0)),INDEX('AEO 37'!$C$15:$AJ$114,MATCH($B$78,'AEO 37'!$A$15:$A$114,0),MATCH(AI$76,'AEO 37'!$C$1:$AJ$1,0)),INDEX('AEO 37'!$C$15:$AJ$114,MATCH($A$78,'AEO 37'!$A$15:$A$114,0),MATCH(AI$76,'AEO 37'!$C$1:$AJ$1,0)))*10^12</f>
        <v>30329500000000</v>
      </c>
      <c r="AJ78" s="218">
        <f>SUM(INDEX('AEO 37'!$C$15:$AJ$114,MATCH($C$78,'AEO 37'!$A$15:$A$114,0),MATCH(AJ$76,'AEO 37'!$C$1:$AJ$1,0)),INDEX('AEO 37'!$C$15:$AJ$114,MATCH($B$78,'AEO 37'!$A$15:$A$114,0),MATCH(AJ$76,'AEO 37'!$C$1:$AJ$1,0)),INDEX('AEO 37'!$C$15:$AJ$114,MATCH($A$78,'AEO 37'!$A$15:$A$114,0),MATCH(AJ$76,'AEO 37'!$C$1:$AJ$1,0)))*10^12</f>
        <v>30501669999999.996</v>
      </c>
      <c r="AK78" s="218">
        <f>SUM(INDEX('AEO 37'!$C$15:$AJ$114,MATCH($C$78,'AEO 37'!$A$15:$A$114,0),MATCH(AK$76,'AEO 37'!$C$1:$AJ$1,0)),INDEX('AEO 37'!$C$15:$AJ$114,MATCH($B$78,'AEO 37'!$A$15:$A$114,0),MATCH(AK$76,'AEO 37'!$C$1:$AJ$1,0)),INDEX('AEO 37'!$C$15:$AJ$114,MATCH($A$78,'AEO 37'!$A$15:$A$114,0),MATCH(AK$76,'AEO 37'!$C$1:$AJ$1,0)))*10^12</f>
        <v>30682091000000</v>
      </c>
      <c r="AL78" s="218">
        <f>SUM(INDEX('AEO 37'!$C$15:$AJ$114,MATCH($C$78,'AEO 37'!$A$15:$A$114,0),MATCH(AL$76,'AEO 37'!$C$1:$AJ$1,0)),INDEX('AEO 37'!$C$15:$AJ$114,MATCH($B$78,'AEO 37'!$A$15:$A$114,0),MATCH(AL$76,'AEO 37'!$C$1:$AJ$1,0)),INDEX('AEO 37'!$C$15:$AJ$114,MATCH($A$78,'AEO 37'!$A$15:$A$114,0),MATCH(AL$76,'AEO 37'!$C$1:$AJ$1,0)))*10^12</f>
        <v>30862178000000</v>
      </c>
    </row>
    <row r="79" spans="1:38" ht="15.75" customHeight="1" x14ac:dyDescent="0.35">
      <c r="A79" s="181"/>
      <c r="B79" s="217" t="s">
        <v>1447</v>
      </c>
      <c r="C79" s="217" t="s">
        <v>1448</v>
      </c>
      <c r="D79" s="181" t="s">
        <v>1449</v>
      </c>
      <c r="E79" s="218">
        <f>SUM(INDEX('AEO 37'!$C$15:$AJ$114,MATCH($C$79,'AEO 37'!$A$15:$A$114,0),MATCH(E$76,'AEO 37'!$C$1:$AJ$1,0)),INDEX('AEO 37'!$C$15:$AJ$114,MATCH($B$79,'AEO 37'!$A$15:$A$114,0),MATCH(E$76,'AEO 37'!$C$1:$AJ$1,0)))*10^12</f>
        <v>22721072000000</v>
      </c>
      <c r="F79" s="218">
        <f>SUM(INDEX('AEO 37'!$C$15:$AJ$114,MATCH($C$79,'AEO 37'!$A$15:$A$114,0),MATCH(F$76,'AEO 37'!$C$1:$AJ$1,0)),INDEX('AEO 37'!$C$15:$AJ$114,MATCH($B$79,'AEO 37'!$A$15:$A$114,0),MATCH(F$76,'AEO 37'!$C$1:$AJ$1,0)))*10^12</f>
        <v>22784318000000</v>
      </c>
      <c r="G79" s="218">
        <f>SUM(INDEX('AEO 37'!$C$15:$AJ$114,MATCH($C$79,'AEO 37'!$A$15:$A$114,0),MATCH(G$76,'AEO 37'!$C$1:$AJ$1,0)),INDEX('AEO 37'!$C$15:$AJ$114,MATCH($B$79,'AEO 37'!$A$15:$A$114,0),MATCH(G$76,'AEO 37'!$C$1:$AJ$1,0)))*10^12</f>
        <v>23210310000000</v>
      </c>
      <c r="H79" s="218">
        <f>SUM(INDEX('AEO 37'!$C$15:$AJ$114,MATCH($C$79,'AEO 37'!$A$15:$A$114,0),MATCH(H$76,'AEO 37'!$C$1:$AJ$1,0)),INDEX('AEO 37'!$C$15:$AJ$114,MATCH($B$79,'AEO 37'!$A$15:$A$114,0),MATCH(H$76,'AEO 37'!$C$1:$AJ$1,0)))*10^12</f>
        <v>23529744000000</v>
      </c>
      <c r="I79" s="218">
        <f>SUM(INDEX('AEO 37'!$C$15:$AJ$114,MATCH($C$79,'AEO 37'!$A$15:$A$114,0),MATCH(I$76,'AEO 37'!$C$1:$AJ$1,0)),INDEX('AEO 37'!$C$15:$AJ$114,MATCH($B$79,'AEO 37'!$A$15:$A$114,0),MATCH(I$76,'AEO 37'!$C$1:$AJ$1,0)))*10^12</f>
        <v>23883892000000</v>
      </c>
      <c r="J79" s="218">
        <f>SUM(INDEX('AEO 37'!$C$15:$AJ$114,MATCH($C$79,'AEO 37'!$A$15:$A$114,0),MATCH(J$76,'AEO 37'!$C$1:$AJ$1,0)),INDEX('AEO 37'!$C$15:$AJ$114,MATCH($B$79,'AEO 37'!$A$15:$A$114,0),MATCH(J$76,'AEO 37'!$C$1:$AJ$1,0)))*10^12</f>
        <v>24213589000000</v>
      </c>
      <c r="K79" s="218">
        <f>SUM(INDEX('AEO 37'!$C$15:$AJ$114,MATCH($C$79,'AEO 37'!$A$15:$A$114,0),MATCH(K$76,'AEO 37'!$C$1:$AJ$1,0)),INDEX('AEO 37'!$C$15:$AJ$114,MATCH($B$79,'AEO 37'!$A$15:$A$114,0),MATCH(K$76,'AEO 37'!$C$1:$AJ$1,0)))*10^12</f>
        <v>24530231000000</v>
      </c>
      <c r="L79" s="218">
        <f>SUM(INDEX('AEO 37'!$C$15:$AJ$114,MATCH($C$79,'AEO 37'!$A$15:$A$114,0),MATCH(L$76,'AEO 37'!$C$1:$AJ$1,0)),INDEX('AEO 37'!$C$15:$AJ$114,MATCH($B$79,'AEO 37'!$A$15:$A$114,0),MATCH(L$76,'AEO 37'!$C$1:$AJ$1,0)))*10^12</f>
        <v>24851092000000</v>
      </c>
      <c r="M79" s="218">
        <f>SUM(INDEX('AEO 37'!$C$15:$AJ$114,MATCH($C$79,'AEO 37'!$A$15:$A$114,0),MATCH(M$76,'AEO 37'!$C$1:$AJ$1,0)),INDEX('AEO 37'!$C$15:$AJ$114,MATCH($B$79,'AEO 37'!$A$15:$A$114,0),MATCH(M$76,'AEO 37'!$C$1:$AJ$1,0)))*10^12</f>
        <v>25201545000000</v>
      </c>
      <c r="N79" s="218">
        <f>SUM(INDEX('AEO 37'!$C$15:$AJ$114,MATCH($C$79,'AEO 37'!$A$15:$A$114,0),MATCH(N$76,'AEO 37'!$C$1:$AJ$1,0)),INDEX('AEO 37'!$C$15:$AJ$114,MATCH($B$79,'AEO 37'!$A$15:$A$114,0),MATCH(N$76,'AEO 37'!$C$1:$AJ$1,0)))*10^12</f>
        <v>25563312000000.004</v>
      </c>
      <c r="O79" s="218">
        <f>SUM(INDEX('AEO 37'!$C$15:$AJ$114,MATCH($C$79,'AEO 37'!$A$15:$A$114,0),MATCH(O$76,'AEO 37'!$C$1:$AJ$1,0)),INDEX('AEO 37'!$C$15:$AJ$114,MATCH($B$79,'AEO 37'!$A$15:$A$114,0),MATCH(O$76,'AEO 37'!$C$1:$AJ$1,0)))*10^12</f>
        <v>25876340000000</v>
      </c>
      <c r="P79" s="218">
        <f>SUM(INDEX('AEO 37'!$C$15:$AJ$114,MATCH($C$79,'AEO 37'!$A$15:$A$114,0),MATCH(P$76,'AEO 37'!$C$1:$AJ$1,0)),INDEX('AEO 37'!$C$15:$AJ$114,MATCH($B$79,'AEO 37'!$A$15:$A$114,0),MATCH(P$76,'AEO 37'!$C$1:$AJ$1,0)))*10^12</f>
        <v>26278966000000</v>
      </c>
      <c r="Q79" s="218">
        <f>SUM(INDEX('AEO 37'!$C$15:$AJ$114,MATCH($C$79,'AEO 37'!$A$15:$A$114,0),MATCH(Q$76,'AEO 37'!$C$1:$AJ$1,0)),INDEX('AEO 37'!$C$15:$AJ$114,MATCH($B$79,'AEO 37'!$A$15:$A$114,0),MATCH(Q$76,'AEO 37'!$C$1:$AJ$1,0)))*10^12</f>
        <v>26530282000000</v>
      </c>
      <c r="R79" s="218">
        <f>SUM(INDEX('AEO 37'!$C$15:$AJ$114,MATCH($C$79,'AEO 37'!$A$15:$A$114,0),MATCH(R$76,'AEO 37'!$C$1:$AJ$1,0)),INDEX('AEO 37'!$C$15:$AJ$114,MATCH($B$79,'AEO 37'!$A$15:$A$114,0),MATCH(R$76,'AEO 37'!$C$1:$AJ$1,0)))*10^12</f>
        <v>26899953000000</v>
      </c>
      <c r="S79" s="218">
        <f>SUM(INDEX('AEO 37'!$C$15:$AJ$114,MATCH($C$79,'AEO 37'!$A$15:$A$114,0),MATCH(S$76,'AEO 37'!$C$1:$AJ$1,0)),INDEX('AEO 37'!$C$15:$AJ$114,MATCH($B$79,'AEO 37'!$A$15:$A$114,0),MATCH(S$76,'AEO 37'!$C$1:$AJ$1,0)))*10^12</f>
        <v>27237507000000</v>
      </c>
      <c r="T79" s="218">
        <f>SUM(INDEX('AEO 37'!$C$15:$AJ$114,MATCH($C$79,'AEO 37'!$A$15:$A$114,0),MATCH(T$76,'AEO 37'!$C$1:$AJ$1,0)),INDEX('AEO 37'!$C$15:$AJ$114,MATCH($B$79,'AEO 37'!$A$15:$A$114,0),MATCH(T$76,'AEO 37'!$C$1:$AJ$1,0)))*10^12</f>
        <v>27585939000000</v>
      </c>
      <c r="U79" s="218">
        <f>SUM(INDEX('AEO 37'!$C$15:$AJ$114,MATCH($C$79,'AEO 37'!$A$15:$A$114,0),MATCH(U$76,'AEO 37'!$C$1:$AJ$1,0)),INDEX('AEO 37'!$C$15:$AJ$114,MATCH($B$79,'AEO 37'!$A$15:$A$114,0),MATCH(U$76,'AEO 37'!$C$1:$AJ$1,0)))*10^12</f>
        <v>27954222000000</v>
      </c>
      <c r="V79" s="218">
        <f>SUM(INDEX('AEO 37'!$C$15:$AJ$114,MATCH($C$79,'AEO 37'!$A$15:$A$114,0),MATCH(V$76,'AEO 37'!$C$1:$AJ$1,0)),INDEX('AEO 37'!$C$15:$AJ$114,MATCH($B$79,'AEO 37'!$A$15:$A$114,0),MATCH(V$76,'AEO 37'!$C$1:$AJ$1,0)))*10^12</f>
        <v>28310191000000</v>
      </c>
      <c r="W79" s="218">
        <f>SUM(INDEX('AEO 37'!$C$15:$AJ$114,MATCH($C$79,'AEO 37'!$A$15:$A$114,0),MATCH(W$76,'AEO 37'!$C$1:$AJ$1,0)),INDEX('AEO 37'!$C$15:$AJ$114,MATCH($B$79,'AEO 37'!$A$15:$A$114,0),MATCH(W$76,'AEO 37'!$C$1:$AJ$1,0)))*10^12</f>
        <v>28666750000000</v>
      </c>
      <c r="X79" s="218">
        <f>SUM(INDEX('AEO 37'!$C$15:$AJ$114,MATCH($C$79,'AEO 37'!$A$15:$A$114,0),MATCH(X$76,'AEO 37'!$C$1:$AJ$1,0)),INDEX('AEO 37'!$C$15:$AJ$114,MATCH($B$79,'AEO 37'!$A$15:$A$114,0),MATCH(X$76,'AEO 37'!$C$1:$AJ$1,0)))*10^12</f>
        <v>29005430999999.996</v>
      </c>
      <c r="Y79" s="218">
        <f>SUM(INDEX('AEO 37'!$C$15:$AJ$114,MATCH($C$79,'AEO 37'!$A$15:$A$114,0),MATCH(Y$76,'AEO 37'!$C$1:$AJ$1,0)),INDEX('AEO 37'!$C$15:$AJ$114,MATCH($B$79,'AEO 37'!$A$15:$A$114,0),MATCH(Y$76,'AEO 37'!$C$1:$AJ$1,0)))*10^12</f>
        <v>29379135000000</v>
      </c>
      <c r="Z79" s="218">
        <f>SUM(INDEX('AEO 37'!$C$15:$AJ$114,MATCH($C$79,'AEO 37'!$A$15:$A$114,0),MATCH(Z$76,'AEO 37'!$C$1:$AJ$1,0)),INDEX('AEO 37'!$C$15:$AJ$114,MATCH($B$79,'AEO 37'!$A$15:$A$114,0),MATCH(Z$76,'AEO 37'!$C$1:$AJ$1,0)))*10^12</f>
        <v>29733955000000</v>
      </c>
      <c r="AA79" s="218">
        <f>SUM(INDEX('AEO 37'!$C$15:$AJ$114,MATCH($C$79,'AEO 37'!$A$15:$A$114,0),MATCH(AA$76,'AEO 37'!$C$1:$AJ$1,0)),INDEX('AEO 37'!$C$15:$AJ$114,MATCH($B$79,'AEO 37'!$A$15:$A$114,0),MATCH(AA$76,'AEO 37'!$C$1:$AJ$1,0)))*10^12</f>
        <v>30085487000000</v>
      </c>
      <c r="AB79" s="218">
        <f>SUM(INDEX('AEO 37'!$C$15:$AJ$114,MATCH($C$79,'AEO 37'!$A$15:$A$114,0),MATCH(AB$76,'AEO 37'!$C$1:$AJ$1,0)),INDEX('AEO 37'!$C$15:$AJ$114,MATCH($B$79,'AEO 37'!$A$15:$A$114,0),MATCH(AB$76,'AEO 37'!$C$1:$AJ$1,0)))*10^12</f>
        <v>30435092000000</v>
      </c>
      <c r="AC79" s="218">
        <f>SUM(INDEX('AEO 37'!$C$15:$AJ$114,MATCH($C$79,'AEO 37'!$A$15:$A$114,0),MATCH(AC$76,'AEO 37'!$C$1:$AJ$1,0)),INDEX('AEO 37'!$C$15:$AJ$114,MATCH($B$79,'AEO 37'!$A$15:$A$114,0),MATCH(AC$76,'AEO 37'!$C$1:$AJ$1,0)))*10^12</f>
        <v>30799159000000.004</v>
      </c>
      <c r="AD79" s="218">
        <f>SUM(INDEX('AEO 37'!$C$15:$AJ$114,MATCH($C$79,'AEO 37'!$A$15:$A$114,0),MATCH(AD$76,'AEO 37'!$C$1:$AJ$1,0)),INDEX('AEO 37'!$C$15:$AJ$114,MATCH($B$79,'AEO 37'!$A$15:$A$114,0),MATCH(AD$76,'AEO 37'!$C$1:$AJ$1,0)))*10^12</f>
        <v>31149398000000</v>
      </c>
      <c r="AE79" s="218">
        <f>SUM(INDEX('AEO 37'!$C$15:$AJ$114,MATCH($C$79,'AEO 37'!$A$15:$A$114,0),MATCH(AE$76,'AEO 37'!$C$1:$AJ$1,0)),INDEX('AEO 37'!$C$15:$AJ$114,MATCH($B$79,'AEO 37'!$A$15:$A$114,0),MATCH(AE$76,'AEO 37'!$C$1:$AJ$1,0)))*10^12</f>
        <v>31525644000000</v>
      </c>
      <c r="AF79" s="218">
        <f>SUM(INDEX('AEO 37'!$C$15:$AJ$114,MATCH($C$79,'AEO 37'!$A$15:$A$114,0),MATCH(AF$76,'AEO 37'!$C$1:$AJ$1,0)),INDEX('AEO 37'!$C$15:$AJ$114,MATCH($B$79,'AEO 37'!$A$15:$A$114,0),MATCH(AF$76,'AEO 37'!$C$1:$AJ$1,0)))*10^12</f>
        <v>31906658000000</v>
      </c>
      <c r="AG79" s="218">
        <f>SUM(INDEX('AEO 37'!$C$15:$AJ$114,MATCH($C$79,'AEO 37'!$A$15:$A$114,0),MATCH(AG$76,'AEO 37'!$C$1:$AJ$1,0)),INDEX('AEO 37'!$C$15:$AJ$114,MATCH($B$79,'AEO 37'!$A$15:$A$114,0),MATCH(AG$76,'AEO 37'!$C$1:$AJ$1,0)))*10^12</f>
        <v>32279708999999.996</v>
      </c>
      <c r="AH79" s="218">
        <f>SUM(INDEX('AEO 37'!$C$15:$AJ$114,MATCH($C$79,'AEO 37'!$A$15:$A$114,0),MATCH(AH$76,'AEO 37'!$C$1:$AJ$1,0)),INDEX('AEO 37'!$C$15:$AJ$114,MATCH($B$79,'AEO 37'!$A$15:$A$114,0),MATCH(AH$76,'AEO 37'!$C$1:$AJ$1,0)))*10^12</f>
        <v>32645227000000</v>
      </c>
      <c r="AI79" s="218">
        <f>SUM(INDEX('AEO 37'!$C$15:$AJ$114,MATCH($C$79,'AEO 37'!$A$15:$A$114,0),MATCH(AI$76,'AEO 37'!$C$1:$AJ$1,0)),INDEX('AEO 37'!$C$15:$AJ$114,MATCH($B$79,'AEO 37'!$A$15:$A$114,0),MATCH(AI$76,'AEO 37'!$C$1:$AJ$1,0)))*10^12</f>
        <v>33017515000000.004</v>
      </c>
      <c r="AJ79" s="218">
        <f>SUM(INDEX('AEO 37'!$C$15:$AJ$114,MATCH($C$79,'AEO 37'!$A$15:$A$114,0),MATCH(AJ$76,'AEO 37'!$C$1:$AJ$1,0)),INDEX('AEO 37'!$C$15:$AJ$114,MATCH($B$79,'AEO 37'!$A$15:$A$114,0),MATCH(AJ$76,'AEO 37'!$C$1:$AJ$1,0)))*10^12</f>
        <v>33361004000000</v>
      </c>
      <c r="AK79" s="218">
        <f>SUM(INDEX('AEO 37'!$C$15:$AJ$114,MATCH($C$79,'AEO 37'!$A$15:$A$114,0),MATCH(AK$76,'AEO 37'!$C$1:$AJ$1,0)),INDEX('AEO 37'!$C$15:$AJ$114,MATCH($B$79,'AEO 37'!$A$15:$A$114,0),MATCH(AK$76,'AEO 37'!$C$1:$AJ$1,0)))*10^12</f>
        <v>33703907000000</v>
      </c>
      <c r="AL79" s="218">
        <f>SUM(INDEX('AEO 37'!$C$15:$AJ$114,MATCH($C$79,'AEO 37'!$A$15:$A$114,0),MATCH(AL$76,'AEO 37'!$C$1:$AJ$1,0)),INDEX('AEO 37'!$C$15:$AJ$114,MATCH($B$79,'AEO 37'!$A$15:$A$114,0),MATCH(AL$76,'AEO 37'!$C$1:$AJ$1,0)))*10^12</f>
        <v>34015833000000</v>
      </c>
    </row>
    <row r="80" spans="1:38" ht="15.75" customHeight="1" x14ac:dyDescent="0.35">
      <c r="A80" s="181"/>
      <c r="B80" s="181"/>
      <c r="C80" s="181"/>
      <c r="D80" s="181" t="s">
        <v>1450</v>
      </c>
      <c r="E80" s="218">
        <f>E$78*$B$85</f>
        <v>23822110000000</v>
      </c>
      <c r="F80" s="218">
        <f t="shared" ref="F80:AL80" si="12">F$78*$B$85</f>
        <v>24011295999999.996</v>
      </c>
      <c r="G80" s="218">
        <f t="shared" si="12"/>
        <v>24319408000000.004</v>
      </c>
      <c r="H80" s="218">
        <f t="shared" si="12"/>
        <v>24582054000000</v>
      </c>
      <c r="I80" s="218">
        <f t="shared" si="12"/>
        <v>24837972000000</v>
      </c>
      <c r="J80" s="218">
        <f t="shared" si="12"/>
        <v>25080472000000</v>
      </c>
      <c r="K80" s="218">
        <f t="shared" si="12"/>
        <v>25323597000000</v>
      </c>
      <c r="L80" s="218">
        <f t="shared" si="12"/>
        <v>25570217000000</v>
      </c>
      <c r="M80" s="218">
        <f t="shared" si="12"/>
        <v>25824026000000</v>
      </c>
      <c r="N80" s="218">
        <f t="shared" si="12"/>
        <v>26080478000000</v>
      </c>
      <c r="O80" s="218">
        <f t="shared" si="12"/>
        <v>26319394000000</v>
      </c>
      <c r="P80" s="218">
        <f t="shared" si="12"/>
        <v>26595609000000.004</v>
      </c>
      <c r="Q80" s="218">
        <f t="shared" si="12"/>
        <v>26822727000000</v>
      </c>
      <c r="R80" s="218">
        <f t="shared" si="12"/>
        <v>27060910000000</v>
      </c>
      <c r="S80" s="218">
        <f t="shared" si="12"/>
        <v>27286130999999.996</v>
      </c>
      <c r="T80" s="218">
        <f t="shared" si="12"/>
        <v>27509390000000.004</v>
      </c>
      <c r="U80" s="218">
        <f t="shared" si="12"/>
        <v>27736895999999.996</v>
      </c>
      <c r="V80" s="218">
        <f t="shared" si="12"/>
        <v>27958199000000</v>
      </c>
      <c r="W80" s="218">
        <f t="shared" si="12"/>
        <v>28172032000000</v>
      </c>
      <c r="X80" s="218">
        <f t="shared" si="12"/>
        <v>28374423999999.996</v>
      </c>
      <c r="Y80" s="218">
        <f t="shared" si="12"/>
        <v>28582753000000</v>
      </c>
      <c r="Z80" s="218">
        <f t="shared" si="12"/>
        <v>28780782000000</v>
      </c>
      <c r="AA80" s="218">
        <f t="shared" si="12"/>
        <v>28970512999999.996</v>
      </c>
      <c r="AB80" s="218">
        <f t="shared" si="12"/>
        <v>29154489000000</v>
      </c>
      <c r="AC80" s="218">
        <f t="shared" si="12"/>
        <v>29333351000000</v>
      </c>
      <c r="AD80" s="218">
        <f t="shared" si="12"/>
        <v>29503198000000</v>
      </c>
      <c r="AE80" s="218">
        <f t="shared" si="12"/>
        <v>29673130000000</v>
      </c>
      <c r="AF80" s="218">
        <f t="shared" si="12"/>
        <v>29838322000000</v>
      </c>
      <c r="AG80" s="218">
        <f t="shared" si="12"/>
        <v>29997912000000</v>
      </c>
      <c r="AH80" s="218">
        <f t="shared" si="12"/>
        <v>30158520000000</v>
      </c>
      <c r="AI80" s="218">
        <f t="shared" si="12"/>
        <v>30329500000000</v>
      </c>
      <c r="AJ80" s="218">
        <f t="shared" si="12"/>
        <v>30501669999999.996</v>
      </c>
      <c r="AK80" s="218">
        <f t="shared" si="12"/>
        <v>30682091000000</v>
      </c>
      <c r="AL80" s="218">
        <f t="shared" si="12"/>
        <v>30862178000000</v>
      </c>
    </row>
    <row r="81" spans="1:38" ht="15.75" customHeight="1" x14ac:dyDescent="0.35">
      <c r="A81" s="181"/>
      <c r="B81" s="181"/>
      <c r="C81" s="181"/>
      <c r="D81" s="181" t="s">
        <v>1451</v>
      </c>
      <c r="E81" s="218">
        <f>E$79*$B$86</f>
        <v>7070562099411.0723</v>
      </c>
      <c r="F81" s="218">
        <f t="shared" ref="F81:AL81" si="13">F$79*$B$86</f>
        <v>7090243599057.7148</v>
      </c>
      <c r="G81" s="218">
        <f t="shared" si="13"/>
        <v>7222807893992.9336</v>
      </c>
      <c r="H81" s="218">
        <f t="shared" si="13"/>
        <v>7322212443816.2549</v>
      </c>
      <c r="I81" s="218">
        <f t="shared" si="13"/>
        <v>7432419630624.2637</v>
      </c>
      <c r="J81" s="218">
        <f t="shared" si="13"/>
        <v>7535017919670.2002</v>
      </c>
      <c r="K81" s="218">
        <f t="shared" si="13"/>
        <v>7633553628032.9805</v>
      </c>
      <c r="L81" s="218">
        <f t="shared" si="13"/>
        <v>7733402245465.2539</v>
      </c>
      <c r="M81" s="218">
        <f t="shared" si="13"/>
        <v>7842459586572.4385</v>
      </c>
      <c r="N81" s="218">
        <f t="shared" si="13"/>
        <v>7955037727208.4824</v>
      </c>
      <c r="O81" s="218">
        <f t="shared" si="13"/>
        <v>8052448796230.8604</v>
      </c>
      <c r="P81" s="218">
        <f t="shared" si="13"/>
        <v>8177741834157.833</v>
      </c>
      <c r="Q81" s="218">
        <f t="shared" si="13"/>
        <v>8255948768433.4512</v>
      </c>
      <c r="R81" s="218">
        <f t="shared" si="13"/>
        <v>8370986551943.4629</v>
      </c>
      <c r="S81" s="218">
        <f t="shared" si="13"/>
        <v>8476029857950.5303</v>
      </c>
      <c r="T81" s="218">
        <f t="shared" si="13"/>
        <v>8584458284805.6543</v>
      </c>
      <c r="U81" s="218">
        <f t="shared" si="13"/>
        <v>8699064137102.4736</v>
      </c>
      <c r="V81" s="218">
        <f t="shared" si="13"/>
        <v>8809838000235.5723</v>
      </c>
      <c r="W81" s="218">
        <f t="shared" si="13"/>
        <v>8920795465253.2402</v>
      </c>
      <c r="X81" s="218">
        <f t="shared" si="13"/>
        <v>9026189481978.7969</v>
      </c>
      <c r="Y81" s="218">
        <f t="shared" si="13"/>
        <v>9142482293286.2188</v>
      </c>
      <c r="Z81" s="218">
        <f t="shared" si="13"/>
        <v>9252898599528.8574</v>
      </c>
      <c r="AA81" s="218">
        <f t="shared" si="13"/>
        <v>9362291714252.0625</v>
      </c>
      <c r="AB81" s="218">
        <f t="shared" si="13"/>
        <v>9471085166548.8809</v>
      </c>
      <c r="AC81" s="218">
        <f t="shared" si="13"/>
        <v>9584379043345.1133</v>
      </c>
      <c r="AD81" s="218">
        <f t="shared" si="13"/>
        <v>9693369789870.4355</v>
      </c>
      <c r="AE81" s="218">
        <f t="shared" si="13"/>
        <v>9810453645229.6816</v>
      </c>
      <c r="AF81" s="218">
        <f t="shared" si="13"/>
        <v>9929021252767.9629</v>
      </c>
      <c r="AG81" s="218">
        <f t="shared" si="13"/>
        <v>10045110857243.816</v>
      </c>
      <c r="AH81" s="218">
        <f t="shared" si="13"/>
        <v>10158856270200.236</v>
      </c>
      <c r="AI81" s="218">
        <f t="shared" si="13"/>
        <v>10274708436984.689</v>
      </c>
      <c r="AJ81" s="218">
        <f t="shared" si="13"/>
        <v>10381598653474.676</v>
      </c>
      <c r="AK81" s="218">
        <f t="shared" si="13"/>
        <v>10488306512838.635</v>
      </c>
      <c r="AL81" s="218">
        <f t="shared" si="13"/>
        <v>10585374650883.393</v>
      </c>
    </row>
    <row r="82" spans="1:38" ht="15.75" customHeight="1" x14ac:dyDescent="0.35">
      <c r="A82" s="181"/>
      <c r="B82" s="181"/>
      <c r="C82" s="181"/>
      <c r="D82" s="186" t="s">
        <v>1452</v>
      </c>
      <c r="E82" s="220">
        <f>E77*(E80/SUM(E80:E81))/E78</f>
        <v>1.2833161492934041E-3</v>
      </c>
      <c r="F82" s="220">
        <f t="shared" ref="F82:AJ82" si="14">F77*(F80/SUM(F80:F81))/F78</f>
        <v>1.2827833771035808E-3</v>
      </c>
      <c r="G82" s="220">
        <f t="shared" si="14"/>
        <v>1.2818665351821477E-3</v>
      </c>
      <c r="H82" s="220">
        <f t="shared" si="14"/>
        <v>1.2810480714851751E-3</v>
      </c>
      <c r="I82" s="220">
        <f t="shared" si="14"/>
        <v>1.2802657765328389E-3</v>
      </c>
      <c r="J82" s="220">
        <f t="shared" si="14"/>
        <v>1.2795831092155493E-3</v>
      </c>
      <c r="K82" s="220">
        <f t="shared" si="14"/>
        <v>1.2789034609123194E-3</v>
      </c>
      <c r="L82" s="220">
        <f t="shared" si="14"/>
        <v>1.2782096650290149E-3</v>
      </c>
      <c r="M82" s="220">
        <f t="shared" si="14"/>
        <v>1.2774826136635266E-3</v>
      </c>
      <c r="N82" s="220">
        <f t="shared" si="14"/>
        <v>1.2767678429876437E-3</v>
      </c>
      <c r="O82" s="220">
        <f t="shared" si="14"/>
        <v>1.276120173714104E-3</v>
      </c>
      <c r="P82" s="220">
        <f t="shared" si="14"/>
        <v>1.2753319405858759E-3</v>
      </c>
      <c r="Q82" s="220">
        <f t="shared" si="14"/>
        <v>1.274358168338472E-3</v>
      </c>
      <c r="R82" s="220">
        <f t="shared" si="14"/>
        <v>1.2736393304220326E-3</v>
      </c>
      <c r="S82" s="220">
        <f t="shared" si="14"/>
        <v>1.2729106102065892E-3</v>
      </c>
      <c r="T82" s="220">
        <f t="shared" si="14"/>
        <v>1.2722298170497574E-3</v>
      </c>
      <c r="U82" s="220">
        <f t="shared" si="14"/>
        <v>1.2715438765897259E-3</v>
      </c>
      <c r="V82" s="220">
        <f t="shared" si="14"/>
        <v>1.2708472578968691E-3</v>
      </c>
      <c r="W82" s="220">
        <f t="shared" si="14"/>
        <v>1.2701682567643092E-3</v>
      </c>
      <c r="X82" s="220">
        <f t="shared" si="14"/>
        <v>1.2695025717393105E-3</v>
      </c>
      <c r="Y82" s="220">
        <f t="shared" si="14"/>
        <v>1.2688103500978964E-3</v>
      </c>
      <c r="Z82" s="220">
        <f t="shared" si="14"/>
        <v>1.2681384299314295E-3</v>
      </c>
      <c r="AA82" s="220">
        <f t="shared" si="14"/>
        <v>1.2674800960216666E-3</v>
      </c>
      <c r="AB82" s="220">
        <f t="shared" si="14"/>
        <v>1.2667971429762145E-3</v>
      </c>
      <c r="AC82" s="220">
        <f t="shared" si="14"/>
        <v>1.2661078625377279E-3</v>
      </c>
      <c r="AD82" s="220">
        <f t="shared" si="14"/>
        <v>1.2654221223118974E-3</v>
      </c>
      <c r="AE82" s="220">
        <f t="shared" si="14"/>
        <v>1.2647097195807118E-3</v>
      </c>
      <c r="AF82" s="220">
        <f t="shared" si="14"/>
        <v>1.2640186366108641E-3</v>
      </c>
      <c r="AG82" s="220">
        <f t="shared" si="14"/>
        <v>1.2633416857750685E-3</v>
      </c>
      <c r="AH82" s="220">
        <f t="shared" si="14"/>
        <v>1.2626383388352163E-3</v>
      </c>
      <c r="AI82" s="220">
        <f t="shared" si="14"/>
        <v>1.2619953195128785E-3</v>
      </c>
      <c r="AJ82" s="220">
        <f t="shared" si="14"/>
        <v>1.2614199817806639E-3</v>
      </c>
      <c r="AK82" s="220">
        <f t="shared" ref="AK82:AL82" si="15">AK77*(AK80/SUM(AK80:AK81))/AK78</f>
        <v>1.260896861241425E-3</v>
      </c>
      <c r="AL82" s="220">
        <f t="shared" si="15"/>
        <v>1.2604513091531481E-3</v>
      </c>
    </row>
    <row r="83" spans="1:38" ht="15.75" customHeight="1" x14ac:dyDescent="0.35">
      <c r="A83" s="181"/>
      <c r="B83" s="181"/>
      <c r="C83" s="181"/>
      <c r="D83" s="186" t="s">
        <v>1453</v>
      </c>
      <c r="E83" s="220">
        <f>E77*(E81/SUM(E80:E81))/E79</f>
        <v>3.9935468391439038E-4</v>
      </c>
      <c r="F83" s="220">
        <f t="shared" ref="F83:AJ83" si="16">F77*(F81/SUM(F80:F81))/F79</f>
        <v>3.991888907311732E-4</v>
      </c>
      <c r="G83" s="220">
        <f t="shared" si="16"/>
        <v>3.9890357902841401E-4</v>
      </c>
      <c r="H83" s="220">
        <f t="shared" si="16"/>
        <v>3.9864888160940319E-4</v>
      </c>
      <c r="I83" s="220">
        <f t="shared" si="16"/>
        <v>3.9840543952882924E-4</v>
      </c>
      <c r="J83" s="220">
        <f t="shared" si="16"/>
        <v>3.9819300053562794E-4</v>
      </c>
      <c r="K83" s="220">
        <f t="shared" si="16"/>
        <v>3.979815010283096E-4</v>
      </c>
      <c r="L83" s="220">
        <f t="shared" si="16"/>
        <v>3.977655989407135E-4</v>
      </c>
      <c r="M83" s="220">
        <f t="shared" si="16"/>
        <v>3.9753934809175933E-4</v>
      </c>
      <c r="N83" s="220">
        <f t="shared" si="16"/>
        <v>3.9731691886611957E-4</v>
      </c>
      <c r="O83" s="220">
        <f t="shared" si="16"/>
        <v>3.9711537090137376E-4</v>
      </c>
      <c r="P83" s="220">
        <f t="shared" si="16"/>
        <v>3.9687008092201232E-4</v>
      </c>
      <c r="Q83" s="220">
        <f t="shared" si="16"/>
        <v>3.9656705309190144E-4</v>
      </c>
      <c r="R83" s="220">
        <f t="shared" si="16"/>
        <v>3.9634335818315789E-4</v>
      </c>
      <c r="S83" s="220">
        <f t="shared" si="16"/>
        <v>3.9611658800539564E-4</v>
      </c>
      <c r="T83" s="220">
        <f t="shared" si="16"/>
        <v>3.959047322315029E-4</v>
      </c>
      <c r="U83" s="220">
        <f t="shared" si="16"/>
        <v>3.9569127467020682E-4</v>
      </c>
      <c r="V83" s="220">
        <f t="shared" si="16"/>
        <v>3.9547449415353693E-4</v>
      </c>
      <c r="W83" s="220">
        <f t="shared" si="16"/>
        <v>3.9526319603902299E-4</v>
      </c>
      <c r="X83" s="220">
        <f t="shared" si="16"/>
        <v>3.9505604175915871E-4</v>
      </c>
      <c r="Y83" s="220">
        <f t="shared" si="16"/>
        <v>3.9484062955932176E-4</v>
      </c>
      <c r="Z83" s="220">
        <f t="shared" si="16"/>
        <v>3.9463153496806089E-4</v>
      </c>
      <c r="AA83" s="220">
        <f t="shared" si="16"/>
        <v>3.9442666827906286E-4</v>
      </c>
      <c r="AB83" s="220">
        <f t="shared" si="16"/>
        <v>3.9421414037021891E-4</v>
      </c>
      <c r="AC83" s="220">
        <f t="shared" si="16"/>
        <v>3.9399964344224709E-4</v>
      </c>
      <c r="AD83" s="220">
        <f t="shared" si="16"/>
        <v>3.9378624819175878E-4</v>
      </c>
      <c r="AE83" s="220">
        <f t="shared" si="16"/>
        <v>3.9356455584596469E-4</v>
      </c>
      <c r="AF83" s="220">
        <f t="shared" si="16"/>
        <v>3.9334949798891674E-4</v>
      </c>
      <c r="AG83" s="220">
        <f t="shared" si="16"/>
        <v>3.9313883790550433E-4</v>
      </c>
      <c r="AH83" s="220">
        <f t="shared" si="16"/>
        <v>3.9291996362810866E-4</v>
      </c>
      <c r="AI83" s="220">
        <f t="shared" si="16"/>
        <v>3.9271986267997941E-4</v>
      </c>
      <c r="AJ83" s="220">
        <f t="shared" si="16"/>
        <v>3.9254082354116764E-4</v>
      </c>
      <c r="AK83" s="220">
        <f t="shared" ref="AK83:AL83" si="17">AK77*(AK81/SUM(AK80:AK81))/AK79</f>
        <v>3.923780338515718E-4</v>
      </c>
      <c r="AL83" s="220">
        <f t="shared" si="17"/>
        <v>3.9223938265990773E-4</v>
      </c>
    </row>
    <row r="84" spans="1:38" ht="15.75" customHeight="1" x14ac:dyDescent="0.35">
      <c r="A84" s="181"/>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c r="AA84" s="211"/>
      <c r="AB84" s="211"/>
      <c r="AC84" s="211"/>
      <c r="AD84" s="211"/>
      <c r="AE84" s="211"/>
      <c r="AF84" s="211"/>
      <c r="AG84" s="211"/>
      <c r="AH84" s="181"/>
      <c r="AI84" s="181"/>
      <c r="AJ84" s="181"/>
    </row>
    <row r="85" spans="1:38" ht="15.75" customHeight="1" x14ac:dyDescent="0.45">
      <c r="A85" s="181" t="s">
        <v>1454</v>
      </c>
      <c r="B85" s="211">
        <v>1</v>
      </c>
      <c r="C85" s="211"/>
      <c r="D85" s="234" t="s">
        <v>1455</v>
      </c>
      <c r="E85" s="211"/>
      <c r="F85" s="211"/>
      <c r="G85" s="211"/>
      <c r="H85" s="211"/>
      <c r="I85" s="211"/>
      <c r="J85" s="211"/>
      <c r="K85" s="211"/>
      <c r="L85" s="211"/>
      <c r="M85" s="211"/>
      <c r="N85" s="211"/>
      <c r="O85" s="211"/>
      <c r="P85" s="211"/>
      <c r="Q85" s="211"/>
      <c r="R85" s="211"/>
      <c r="S85" s="211"/>
      <c r="T85" s="211"/>
      <c r="U85" s="211"/>
      <c r="V85" s="211"/>
      <c r="W85" s="211"/>
      <c r="X85" s="211"/>
      <c r="Y85" s="211"/>
      <c r="Z85" s="211"/>
      <c r="AA85" s="211"/>
      <c r="AB85" s="211"/>
      <c r="AC85" s="211"/>
      <c r="AD85" s="211"/>
      <c r="AE85" s="211"/>
      <c r="AF85" s="211"/>
      <c r="AG85" s="211"/>
      <c r="AH85" s="181"/>
      <c r="AI85" s="181"/>
      <c r="AJ85" s="181"/>
    </row>
    <row r="86" spans="1:38" ht="15.75" customHeight="1" x14ac:dyDescent="0.35">
      <c r="A86" s="181" t="s">
        <v>1456</v>
      </c>
      <c r="B86" s="195">
        <f>1-B17</f>
        <v>0.31118963486454654</v>
      </c>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c r="AA86" s="211"/>
      <c r="AB86" s="211"/>
      <c r="AC86" s="211"/>
      <c r="AD86" s="211"/>
      <c r="AE86" s="211"/>
      <c r="AF86" s="211"/>
      <c r="AG86" s="211"/>
      <c r="AH86" s="181"/>
      <c r="AI86" s="181"/>
      <c r="AJ86" s="181"/>
    </row>
    <row r="87" spans="1:38" ht="15.75" customHeight="1" x14ac:dyDescent="0.35">
      <c r="A87" s="181"/>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c r="AA87" s="211"/>
      <c r="AB87" s="211"/>
      <c r="AC87" s="211"/>
      <c r="AD87" s="211"/>
      <c r="AE87" s="211"/>
      <c r="AF87" s="211"/>
      <c r="AG87" s="211"/>
      <c r="AH87" s="181"/>
      <c r="AI87" s="181"/>
      <c r="AJ87" s="181"/>
    </row>
    <row r="88" spans="1:38" ht="15.75" customHeight="1" x14ac:dyDescent="0.45">
      <c r="A88" s="178" t="s">
        <v>1457</v>
      </c>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c r="AA88" s="211"/>
      <c r="AB88" s="211"/>
      <c r="AC88" s="211"/>
      <c r="AD88" s="211"/>
      <c r="AE88" s="211"/>
      <c r="AF88" s="211"/>
      <c r="AG88" s="211"/>
      <c r="AH88" s="181"/>
      <c r="AI88" s="181"/>
      <c r="AJ88" s="181"/>
    </row>
    <row r="89" spans="1:38" ht="15.75" customHeight="1" x14ac:dyDescent="0.45">
      <c r="A89" s="182" t="s">
        <v>1458</v>
      </c>
      <c r="B89" s="180">
        <f t="shared" ref="B89:AG89" si="18">E76</f>
        <v>2017</v>
      </c>
      <c r="C89" s="180">
        <f t="shared" si="18"/>
        <v>2018</v>
      </c>
      <c r="D89" s="180">
        <f t="shared" si="18"/>
        <v>2019</v>
      </c>
      <c r="E89" s="180">
        <f t="shared" si="18"/>
        <v>2020</v>
      </c>
      <c r="F89" s="180">
        <f t="shared" si="18"/>
        <v>2021</v>
      </c>
      <c r="G89" s="180">
        <f t="shared" si="18"/>
        <v>2022</v>
      </c>
      <c r="H89" s="180">
        <f t="shared" si="18"/>
        <v>2023</v>
      </c>
      <c r="I89" s="180">
        <f t="shared" si="18"/>
        <v>2024</v>
      </c>
      <c r="J89" s="180">
        <f t="shared" si="18"/>
        <v>2025</v>
      </c>
      <c r="K89" s="180">
        <f t="shared" si="18"/>
        <v>2026</v>
      </c>
      <c r="L89" s="180">
        <f t="shared" si="18"/>
        <v>2027</v>
      </c>
      <c r="M89" s="180">
        <f t="shared" si="18"/>
        <v>2028</v>
      </c>
      <c r="N89" s="180">
        <f t="shared" si="18"/>
        <v>2029</v>
      </c>
      <c r="O89" s="180">
        <f t="shared" si="18"/>
        <v>2030</v>
      </c>
      <c r="P89" s="180">
        <f t="shared" si="18"/>
        <v>2031</v>
      </c>
      <c r="Q89" s="180">
        <f t="shared" si="18"/>
        <v>2032</v>
      </c>
      <c r="R89" s="180">
        <f t="shared" si="18"/>
        <v>2033</v>
      </c>
      <c r="S89" s="180">
        <f t="shared" si="18"/>
        <v>2034</v>
      </c>
      <c r="T89" s="180">
        <f t="shared" si="18"/>
        <v>2035</v>
      </c>
      <c r="U89" s="180">
        <f t="shared" si="18"/>
        <v>2036</v>
      </c>
      <c r="V89" s="180">
        <f t="shared" si="18"/>
        <v>2037</v>
      </c>
      <c r="W89" s="180">
        <f t="shared" si="18"/>
        <v>2038</v>
      </c>
      <c r="X89" s="180">
        <f t="shared" si="18"/>
        <v>2039</v>
      </c>
      <c r="Y89" s="180">
        <f t="shared" si="18"/>
        <v>2040</v>
      </c>
      <c r="Z89" s="180">
        <f t="shared" si="18"/>
        <v>2041</v>
      </c>
      <c r="AA89" s="180">
        <f t="shared" si="18"/>
        <v>2042</v>
      </c>
      <c r="AB89" s="180">
        <f t="shared" si="18"/>
        <v>2043</v>
      </c>
      <c r="AC89" s="180">
        <f t="shared" si="18"/>
        <v>2044</v>
      </c>
      <c r="AD89" s="180">
        <f t="shared" si="18"/>
        <v>2045</v>
      </c>
      <c r="AE89" s="180">
        <f t="shared" si="18"/>
        <v>2046</v>
      </c>
      <c r="AF89" s="180">
        <f t="shared" si="18"/>
        <v>2047</v>
      </c>
      <c r="AG89" s="180">
        <f t="shared" si="18"/>
        <v>2048</v>
      </c>
      <c r="AH89" s="180">
        <f t="shared" ref="AH89" si="19">AK76</f>
        <v>2049</v>
      </c>
      <c r="AI89" s="180">
        <f t="shared" ref="AI89" si="20">AL76</f>
        <v>2050</v>
      </c>
      <c r="AJ89" s="180"/>
    </row>
    <row r="90" spans="1:38" ht="15.75" customHeight="1" x14ac:dyDescent="0.35">
      <c r="A90" s="181" t="s">
        <v>1459</v>
      </c>
      <c r="B90" s="196">
        <f>'AEO 7_original'!C$27*10^9</f>
        <v>1787537354000</v>
      </c>
      <c r="C90" s="196">
        <f>'AEO 7_original'!D$27*10^9</f>
        <v>1788736328000</v>
      </c>
      <c r="D90" s="196">
        <f>'AEO 7_original'!E$27*10^9</f>
        <v>1812123901000</v>
      </c>
      <c r="E90" s="196">
        <f>'AEO 7_original'!F$27*10^9</f>
        <v>1776697021000</v>
      </c>
      <c r="F90" s="196">
        <f>'AEO 7_original'!G$27*10^9</f>
        <v>1769390869000</v>
      </c>
      <c r="G90" s="196">
        <f>'AEO 7_original'!H$27*10^9</f>
        <v>1761331055000</v>
      </c>
      <c r="H90" s="196">
        <f>'AEO 7_original'!I$27*10^9</f>
        <v>1760654785000</v>
      </c>
      <c r="I90" s="196">
        <f>'AEO 7_original'!J$27*10^9</f>
        <v>1779434814000</v>
      </c>
      <c r="J90" s="196">
        <f>'AEO 7_original'!K$27*10^9</f>
        <v>1793866943000</v>
      </c>
      <c r="K90" s="196">
        <f>'AEO 7_original'!L$27*10^9</f>
        <v>1809704102000</v>
      </c>
      <c r="L90" s="196">
        <f>'AEO 7_original'!M$27*10^9</f>
        <v>1816501465000</v>
      </c>
      <c r="M90" s="196">
        <f>'AEO 7_original'!N$27*10^9</f>
        <v>1828677124000</v>
      </c>
      <c r="N90" s="196">
        <f>'AEO 7_original'!O$27*10^9</f>
        <v>1865317749000</v>
      </c>
      <c r="O90" s="196">
        <f>'AEO 7_original'!P$27*10^9</f>
        <v>1893707642000</v>
      </c>
      <c r="P90" s="196">
        <f>'AEO 7_original'!Q$27*10^9</f>
        <v>1898425537000</v>
      </c>
      <c r="Q90" s="196">
        <f>'AEO 7_original'!R$27*10^9</f>
        <v>1901764038000</v>
      </c>
      <c r="R90" s="196">
        <f>'AEO 7_original'!S$27*10^9</f>
        <v>1914623535000</v>
      </c>
      <c r="S90" s="196">
        <f>'AEO 7_original'!T$27*10^9</f>
        <v>1915735352000</v>
      </c>
      <c r="T90" s="196">
        <f>'AEO 7_original'!U$27*10^9</f>
        <v>1929508545000</v>
      </c>
      <c r="U90" s="196">
        <f>'AEO 7_original'!V$27*10^9</f>
        <v>1945841675000</v>
      </c>
      <c r="V90" s="196">
        <f>'AEO 7_original'!W$27*10^9</f>
        <v>1957783813000</v>
      </c>
      <c r="W90" s="196">
        <f>'AEO 7_original'!X$27*10^9</f>
        <v>1973637939000</v>
      </c>
      <c r="X90" s="196">
        <f>'AEO 7_original'!Y$27*10^9</f>
        <v>1989265015000</v>
      </c>
      <c r="Y90" s="196">
        <f>'AEO 7_original'!Z$27*10^9</f>
        <v>2003423340000</v>
      </c>
      <c r="Z90" s="196">
        <f>'AEO 7_original'!AA$27*10^9</f>
        <v>2016812744000</v>
      </c>
      <c r="AA90" s="196">
        <f>'AEO 7_original'!AB$27*10^9</f>
        <v>2027807983000</v>
      </c>
      <c r="AB90" s="196">
        <f>'AEO 7_original'!AC$27*10^9</f>
        <v>2037517212000</v>
      </c>
      <c r="AC90" s="196">
        <f>'AEO 7_original'!AD$27*10^9</f>
        <v>2052541260000</v>
      </c>
      <c r="AD90" s="196">
        <f>'AEO 7_original'!AE$27*10^9</f>
        <v>2069368896000</v>
      </c>
      <c r="AE90" s="196">
        <f>'AEO 7_original'!AF$27*10^9</f>
        <v>2081402588000</v>
      </c>
      <c r="AF90" s="196">
        <f>'AEO 7_original'!AG$27*10^9</f>
        <v>2096309326000</v>
      </c>
      <c r="AG90" s="196">
        <f>'AEO 7_original'!AH$27*10^9</f>
        <v>2113664550999.9998</v>
      </c>
      <c r="AH90" s="196">
        <f>'AEO 7_original'!AI$27*10^9</f>
        <v>2130516357000</v>
      </c>
      <c r="AI90" s="196">
        <f>'AEO 7_original'!AJ$27*10^9</f>
        <v>2149351074000.0002</v>
      </c>
      <c r="AJ90" s="181"/>
    </row>
    <row r="91" spans="1:38" ht="15.75" customHeight="1" x14ac:dyDescent="0.35">
      <c r="A91" s="181" t="s">
        <v>1460</v>
      </c>
      <c r="B91" s="181">
        <f>'AEO 7_original'!C$51</f>
        <v>3.422345</v>
      </c>
      <c r="C91" s="181">
        <f>'AEO 7_original'!D$51</f>
        <v>3.4445429999999999</v>
      </c>
      <c r="D91" s="181">
        <f>'AEO 7_original'!E$51</f>
        <v>3.4668839999999999</v>
      </c>
      <c r="E91" s="181">
        <f>'AEO 7_original'!F$51</f>
        <v>3.4893709999999998</v>
      </c>
      <c r="F91" s="181">
        <f>'AEO 7_original'!G$51</f>
        <v>3.512003</v>
      </c>
      <c r="G91" s="181">
        <f>'AEO 7_original'!H$51</f>
        <v>3.5347819999999999</v>
      </c>
      <c r="H91" s="181">
        <f>'AEO 7_original'!I$51</f>
        <v>3.5577100000000002</v>
      </c>
      <c r="I91" s="181">
        <f>'AEO 7_original'!J$51</f>
        <v>3.5807850000000001</v>
      </c>
      <c r="J91" s="181">
        <f>'AEO 7_original'!K$51</f>
        <v>3.6040100000000002</v>
      </c>
      <c r="K91" s="181">
        <f>'AEO 7_original'!L$51</f>
        <v>3.627386</v>
      </c>
      <c r="L91" s="181">
        <f>'AEO 7_original'!M$51</f>
        <v>3.6509140000000002</v>
      </c>
      <c r="M91" s="181">
        <f>'AEO 7_original'!N$51</f>
        <v>3.6745939999999999</v>
      </c>
      <c r="N91" s="181">
        <f>'AEO 7_original'!O$51</f>
        <v>3.6984279999999998</v>
      </c>
      <c r="O91" s="181">
        <f>'AEO 7_original'!P$51</f>
        <v>3.7224159999999999</v>
      </c>
      <c r="P91" s="181">
        <f>'AEO 7_original'!Q$51</f>
        <v>3.7465600000000001</v>
      </c>
      <c r="Q91" s="181">
        <f>'AEO 7_original'!R$51</f>
        <v>3.7708599999999999</v>
      </c>
      <c r="R91" s="181">
        <f>'AEO 7_original'!S$51</f>
        <v>3.795318</v>
      </c>
      <c r="S91" s="181">
        <f>'AEO 7_original'!T$51</f>
        <v>3.8199350000000001</v>
      </c>
      <c r="T91" s="181">
        <f>'AEO 7_original'!U$51</f>
        <v>3.8447119999999999</v>
      </c>
      <c r="U91" s="181">
        <f>'AEO 7_original'!V$51</f>
        <v>3.8696489999999999</v>
      </c>
      <c r="V91" s="181">
        <f>'AEO 7_original'!W$51</f>
        <v>3.8947479999999999</v>
      </c>
      <c r="W91" s="181">
        <f>'AEO 7_original'!X$51</f>
        <v>3.9200089999999999</v>
      </c>
      <c r="X91" s="181">
        <f>'AEO 7_original'!Y$51</f>
        <v>3.9454349999999998</v>
      </c>
      <c r="Y91" s="181">
        <f>'AEO 7_original'!Z$51</f>
        <v>3.971025</v>
      </c>
      <c r="Z91" s="181">
        <f>'AEO 7_original'!AA$51</f>
        <v>3.9967820000000001</v>
      </c>
      <c r="AA91" s="181">
        <f>'AEO 7_original'!AB$51</f>
        <v>4.0227050000000002</v>
      </c>
      <c r="AB91" s="181">
        <f>'AEO 7_original'!AC$51</f>
        <v>4.0487970000000004</v>
      </c>
      <c r="AC91" s="181">
        <f>'AEO 7_original'!AD$51</f>
        <v>4.0750580000000003</v>
      </c>
      <c r="AD91" s="181">
        <f>'AEO 7_original'!AE$51</f>
        <v>4.1014889999999999</v>
      </c>
      <c r="AE91" s="181">
        <f>'AEO 7_original'!AF$51</f>
        <v>4.1280910000000004</v>
      </c>
      <c r="AF91" s="181">
        <f>'AEO 7_original'!AG$51</f>
        <v>4.1548660000000002</v>
      </c>
      <c r="AG91" s="181">
        <f>'AEO 7_original'!AH$51</f>
        <v>4.1818150000000003</v>
      </c>
      <c r="AH91" s="181">
        <f>'AEO 7_original'!AI$51</f>
        <v>4.208939</v>
      </c>
      <c r="AI91" s="181">
        <f>'AEO 7_original'!AJ$51</f>
        <v>4.2362380000000002</v>
      </c>
      <c r="AJ91" s="181"/>
    </row>
    <row r="92" spans="1:38" ht="15.75" customHeight="1" x14ac:dyDescent="0.35">
      <c r="A92" s="181" t="s">
        <v>1461</v>
      </c>
      <c r="B92" s="196">
        <f>'AEO 7_original'!C$61*10^15</f>
        <v>522313000000000</v>
      </c>
      <c r="C92" s="196">
        <f>'AEO 7_original'!D$61*10^15</f>
        <v>519296000000000</v>
      </c>
      <c r="D92" s="196">
        <f>'AEO 7_original'!E$61*10^15</f>
        <v>522695000000000</v>
      </c>
      <c r="E92" s="196">
        <f>'AEO 7_original'!F$61*10^15</f>
        <v>509174000000000</v>
      </c>
      <c r="F92" s="196">
        <f>'AEO 7_original'!G$61*10^15</f>
        <v>503812000000000.06</v>
      </c>
      <c r="G92" s="196">
        <f>'AEO 7_original'!H$61*10^15</f>
        <v>498286000000000</v>
      </c>
      <c r="H92" s="196">
        <f>'AEO 7_original'!I$61*10^15</f>
        <v>494884000000000</v>
      </c>
      <c r="I92" s="196">
        <f>'AEO 7_original'!J$61*10^15</f>
        <v>496940000000000</v>
      </c>
      <c r="J92" s="196">
        <f>'AEO 7_original'!K$61*10^15</f>
        <v>497742000000000</v>
      </c>
      <c r="K92" s="196">
        <f>'AEO 7_original'!L$61*10^15</f>
        <v>498900000000000</v>
      </c>
      <c r="L92" s="196">
        <f>'AEO 7_original'!M$61*10^15</f>
        <v>497547000000000</v>
      </c>
      <c r="M92" s="196">
        <f>'AEO 7_original'!N$61*10^15</f>
        <v>497654000000000</v>
      </c>
      <c r="N92" s="196">
        <f>'AEO 7_original'!O$61*10^15</f>
        <v>504354000000000</v>
      </c>
      <c r="O92" s="196">
        <f>'AEO 7_original'!P$61*10^15</f>
        <v>508731000000000.06</v>
      </c>
      <c r="P92" s="196">
        <f>'AEO 7_original'!Q$61*10^15</f>
        <v>506712000000000.06</v>
      </c>
      <c r="Q92" s="196">
        <f>'AEO 7_original'!R$61*10^15</f>
        <v>504332000000000</v>
      </c>
      <c r="R92" s="196">
        <f>'AEO 7_original'!S$61*10^15</f>
        <v>504470000000000</v>
      </c>
      <c r="S92" s="196">
        <f>'AEO 7_original'!T$61*10^15</f>
        <v>501510000000000</v>
      </c>
      <c r="T92" s="196">
        <f>'AEO 7_original'!U$61*10^15</f>
        <v>501860000000000</v>
      </c>
      <c r="U92" s="196">
        <f>'AEO 7_original'!V$61*10^15</f>
        <v>502847000000000.06</v>
      </c>
      <c r="V92" s="196">
        <f>'AEO 7_original'!W$61*10^15</f>
        <v>502673000000000.06</v>
      </c>
      <c r="W92" s="196">
        <f>'AEO 7_original'!X$61*10^15</f>
        <v>503478000000000</v>
      </c>
      <c r="X92" s="196">
        <f>'AEO 7_original'!Y$61*10^15</f>
        <v>504194000000000</v>
      </c>
      <c r="Y92" s="196">
        <f>'AEO 7_original'!Z$61*10^15</f>
        <v>504510000000000</v>
      </c>
      <c r="Z92" s="196">
        <f>'AEO 7_original'!AA$61*10^15</f>
        <v>504609000000000</v>
      </c>
      <c r="AA92" s="196">
        <f>'AEO 7_original'!AB$61*10^15</f>
        <v>504090999999999.94</v>
      </c>
      <c r="AB92" s="196">
        <f>'AEO 7_original'!AC$61*10^15</f>
        <v>503240000000000</v>
      </c>
      <c r="AC92" s="196">
        <f>'AEO 7_original'!AD$61*10^15</f>
        <v>503684000000000</v>
      </c>
      <c r="AD92" s="196">
        <f>'AEO 7_original'!AE$61*10^15</f>
        <v>504541000000000</v>
      </c>
      <c r="AE92" s="196">
        <f>'AEO 7_original'!AF$61*10^15</f>
        <v>504205000000000</v>
      </c>
      <c r="AF92" s="196">
        <f>'AEO 7_original'!AG$61*10^15</f>
        <v>504542999999999.94</v>
      </c>
      <c r="AG92" s="196">
        <f>'AEO 7_original'!AH$61*10^15</f>
        <v>505441999999999.94</v>
      </c>
      <c r="AH92" s="196">
        <f>'AEO 7_original'!AI$61*10^15</f>
        <v>506188000000000</v>
      </c>
      <c r="AI92" s="196">
        <f>'AEO 7_original'!AJ$61*10^15</f>
        <v>507372999999999.94</v>
      </c>
      <c r="AJ92" s="181"/>
    </row>
    <row r="93" spans="1:38" ht="15.75" customHeight="1" x14ac:dyDescent="0.35">
      <c r="A93" s="186" t="s">
        <v>1462</v>
      </c>
      <c r="B93" s="220">
        <f>B90/B92</f>
        <v>3.4223489631695935E-3</v>
      </c>
      <c r="C93" s="220">
        <f t="shared" ref="C93:AI93" si="21">C90/C92</f>
        <v>3.4445409323391671E-3</v>
      </c>
      <c r="D93" s="220">
        <f t="shared" si="21"/>
        <v>3.4668858531265844E-3</v>
      </c>
      <c r="E93" s="220">
        <f t="shared" si="21"/>
        <v>3.4893710617588487E-3</v>
      </c>
      <c r="F93" s="220">
        <f t="shared" si="21"/>
        <v>3.5120062027105344E-3</v>
      </c>
      <c r="G93" s="220">
        <f t="shared" si="21"/>
        <v>3.5347793335554281E-3</v>
      </c>
      <c r="H93" s="220">
        <f t="shared" si="21"/>
        <v>3.5577120800025864E-3</v>
      </c>
      <c r="I93" s="220">
        <f t="shared" si="21"/>
        <v>3.5807840262405922E-3</v>
      </c>
      <c r="J93" s="220">
        <f t="shared" si="21"/>
        <v>3.6040095933234486E-3</v>
      </c>
      <c r="K93" s="220">
        <f t="shared" si="21"/>
        <v>3.6273884586089395E-3</v>
      </c>
      <c r="L93" s="220">
        <f t="shared" si="21"/>
        <v>3.6509143156324931E-3</v>
      </c>
      <c r="M93" s="220">
        <f t="shared" si="21"/>
        <v>3.6745954498506993E-3</v>
      </c>
      <c r="N93" s="220">
        <f t="shared" si="21"/>
        <v>3.6984295732759133E-3</v>
      </c>
      <c r="O93" s="220">
        <f t="shared" si="21"/>
        <v>3.7224144823099041E-3</v>
      </c>
      <c r="P93" s="220">
        <f t="shared" si="21"/>
        <v>3.7465572889530934E-3</v>
      </c>
      <c r="Q93" s="220">
        <f t="shared" si="21"/>
        <v>3.770857367765678E-3</v>
      </c>
      <c r="R93" s="220">
        <f t="shared" si="21"/>
        <v>3.795316936586913E-3</v>
      </c>
      <c r="S93" s="220">
        <f t="shared" si="21"/>
        <v>3.8199345018045503E-3</v>
      </c>
      <c r="T93" s="220">
        <f t="shared" si="21"/>
        <v>3.8447147511258121E-3</v>
      </c>
      <c r="U93" s="220">
        <f t="shared" si="21"/>
        <v>3.8696495653747559E-3</v>
      </c>
      <c r="V93" s="220">
        <f t="shared" si="21"/>
        <v>3.8947463122148986E-3</v>
      </c>
      <c r="W93" s="220">
        <f t="shared" si="21"/>
        <v>3.920008300263368E-3</v>
      </c>
      <c r="X93" s="220">
        <f t="shared" si="21"/>
        <v>3.9454357152207287E-3</v>
      </c>
      <c r="Y93" s="220">
        <f t="shared" si="21"/>
        <v>3.9710280073734913E-3</v>
      </c>
      <c r="Z93" s="220">
        <f t="shared" si="21"/>
        <v>3.9967831410062044E-3</v>
      </c>
      <c r="AA93" s="220">
        <f t="shared" si="21"/>
        <v>4.0227022164648846E-3</v>
      </c>
      <c r="AB93" s="220">
        <f t="shared" si="21"/>
        <v>4.0487982115889037E-3</v>
      </c>
      <c r="AC93" s="220">
        <f t="shared" si="21"/>
        <v>4.0750574963667697E-3</v>
      </c>
      <c r="AD93" s="220">
        <f t="shared" si="21"/>
        <v>4.1014880772821238E-3</v>
      </c>
      <c r="AE93" s="220">
        <f t="shared" si="21"/>
        <v>4.128087956287621E-3</v>
      </c>
      <c r="AF93" s="220">
        <f t="shared" si="21"/>
        <v>4.1548675256618374E-3</v>
      </c>
      <c r="AG93" s="220">
        <f t="shared" si="21"/>
        <v>4.1818142358569328E-3</v>
      </c>
      <c r="AH93" s="220">
        <f t="shared" si="21"/>
        <v>4.208942837443796E-3</v>
      </c>
      <c r="AI93" s="220">
        <f t="shared" si="21"/>
        <v>4.2362346321148355E-3</v>
      </c>
      <c r="AJ93" s="181"/>
    </row>
    <row r="94" spans="1:38" ht="15.75" customHeight="1" x14ac:dyDescent="0.35">
      <c r="A94" s="181"/>
      <c r="B94" s="196"/>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1"/>
      <c r="AI94" s="181"/>
      <c r="AJ94" s="181"/>
    </row>
    <row r="95" spans="1:38" ht="15.75" customHeight="1" x14ac:dyDescent="0.45">
      <c r="A95" s="178" t="s">
        <v>1463</v>
      </c>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row>
    <row r="96" spans="1:38" ht="15.75" customHeight="1" x14ac:dyDescent="0.45">
      <c r="A96" s="181"/>
      <c r="B96" s="181"/>
      <c r="C96" s="181"/>
      <c r="D96" s="182" t="s">
        <v>1726</v>
      </c>
      <c r="E96" s="180">
        <v>2017</v>
      </c>
      <c r="F96" s="180">
        <v>2018</v>
      </c>
      <c r="G96" s="180">
        <v>2019</v>
      </c>
      <c r="H96" s="180">
        <v>2020</v>
      </c>
      <c r="I96" s="180">
        <v>2021</v>
      </c>
      <c r="J96" s="180">
        <v>2022</v>
      </c>
      <c r="K96" s="180">
        <v>2023</v>
      </c>
      <c r="L96" s="180">
        <v>2024</v>
      </c>
      <c r="M96" s="180">
        <v>2025</v>
      </c>
      <c r="N96" s="180">
        <v>2026</v>
      </c>
      <c r="O96" s="180">
        <v>2027</v>
      </c>
      <c r="P96" s="180">
        <v>2028</v>
      </c>
      <c r="Q96" s="180">
        <v>2029</v>
      </c>
      <c r="R96" s="180">
        <v>2030</v>
      </c>
      <c r="S96" s="180">
        <v>2031</v>
      </c>
      <c r="T96" s="180">
        <v>2032</v>
      </c>
      <c r="U96" s="180">
        <v>2033</v>
      </c>
      <c r="V96" s="180">
        <v>2034</v>
      </c>
      <c r="W96" s="180">
        <v>2035</v>
      </c>
      <c r="X96" s="180">
        <v>2036</v>
      </c>
      <c r="Y96" s="180">
        <v>2037</v>
      </c>
      <c r="Z96" s="180">
        <v>2038</v>
      </c>
      <c r="AA96" s="180">
        <v>2039</v>
      </c>
      <c r="AB96" s="180">
        <v>2040</v>
      </c>
      <c r="AC96" s="180">
        <v>2041</v>
      </c>
      <c r="AD96" s="180">
        <v>2042</v>
      </c>
      <c r="AE96" s="180">
        <v>2043</v>
      </c>
      <c r="AF96" s="180">
        <v>2044</v>
      </c>
      <c r="AG96" s="180">
        <v>2045</v>
      </c>
      <c r="AH96" s="180">
        <v>2046</v>
      </c>
      <c r="AI96" s="180">
        <v>2047</v>
      </c>
      <c r="AJ96" s="180">
        <v>2048</v>
      </c>
      <c r="AK96" s="180">
        <v>2049</v>
      </c>
      <c r="AL96" s="180">
        <v>2050</v>
      </c>
    </row>
    <row r="97" spans="1:38" ht="15.75" customHeight="1" x14ac:dyDescent="0.35">
      <c r="A97" s="181"/>
      <c r="B97" s="181"/>
      <c r="C97" s="247" t="s">
        <v>150</v>
      </c>
      <c r="D97" s="181" t="s">
        <v>1442</v>
      </c>
      <c r="E97" s="233">
        <f>INDEX('AEO 7_original'!$C$18:$AJ$85,MATCH('Calculations Etc'!$C97,'AEO 7_original'!$A$18:$A$85,0),MATCH('Calculations Etc'!E$96,'AEO 7_original'!$C$1:$AJ$1,0))*10^9</f>
        <v>205314102000</v>
      </c>
      <c r="F97" s="233">
        <f>INDEX('AEO 7_original'!$C$18:$AJ$85,MATCH('Calculations Etc'!$C97,'AEO 7_original'!$A$18:$A$85,0),MATCH('Calculations Etc'!F$96,'AEO 7_original'!$C$1:$AJ$1,0))*10^9</f>
        <v>206334473000</v>
      </c>
      <c r="G97" s="233">
        <f>INDEX('AEO 7_original'!$C$18:$AJ$85,MATCH('Calculations Etc'!$C97,'AEO 7_original'!$A$18:$A$85,0),MATCH('Calculations Etc'!G$96,'AEO 7_original'!$C$1:$AJ$1,0))*10^9</f>
        <v>207281326000</v>
      </c>
      <c r="H97" s="233">
        <f>INDEX('AEO 7_original'!$C$18:$AJ$85,MATCH('Calculations Etc'!$C97,'AEO 7_original'!$A$18:$A$85,0),MATCH('Calculations Etc'!H$96,'AEO 7_original'!$C$1:$AJ$1,0))*10^9</f>
        <v>208218979000</v>
      </c>
      <c r="I97" s="233">
        <f>INDEX('AEO 7_original'!$C$18:$AJ$85,MATCH('Calculations Etc'!$C97,'AEO 7_original'!$A$18:$A$85,0),MATCH('Calculations Etc'!I$96,'AEO 7_original'!$C$1:$AJ$1,0))*10^9</f>
        <v>209159988000</v>
      </c>
      <c r="J97" s="233">
        <f>INDEX('AEO 7_original'!$C$18:$AJ$85,MATCH('Calculations Etc'!$C97,'AEO 7_original'!$A$18:$A$85,0),MATCH('Calculations Etc'!J$96,'AEO 7_original'!$C$1:$AJ$1,0))*10^9</f>
        <v>210081009000</v>
      </c>
      <c r="K97" s="233">
        <f>INDEX('AEO 7_original'!$C$18:$AJ$85,MATCH('Calculations Etc'!$C97,'AEO 7_original'!$A$18:$A$85,0),MATCH('Calculations Etc'!K$96,'AEO 7_original'!$C$1:$AJ$1,0))*10^9</f>
        <v>210959320000</v>
      </c>
      <c r="L97" s="233">
        <f>INDEX('AEO 7_original'!$C$18:$AJ$85,MATCH('Calculations Etc'!$C97,'AEO 7_original'!$A$18:$A$85,0),MATCH('Calculations Etc'!L$96,'AEO 7_original'!$C$1:$AJ$1,0))*10^9</f>
        <v>211859756000</v>
      </c>
      <c r="M97" s="233">
        <f>INDEX('AEO 7_original'!$C$18:$AJ$85,MATCH('Calculations Etc'!$C97,'AEO 7_original'!$A$18:$A$85,0),MATCH('Calculations Etc'!M$96,'AEO 7_original'!$C$1:$AJ$1,0))*10^9</f>
        <v>212841919000</v>
      </c>
      <c r="N97" s="233">
        <f>INDEX('AEO 7_original'!$C$18:$AJ$85,MATCH('Calculations Etc'!$C97,'AEO 7_original'!$A$18:$A$85,0),MATCH('Calculations Etc'!N$96,'AEO 7_original'!$C$1:$AJ$1,0))*10^9</f>
        <v>213807159000</v>
      </c>
      <c r="O97" s="233">
        <f>INDEX('AEO 7_original'!$C$18:$AJ$85,MATCH('Calculations Etc'!$C97,'AEO 7_original'!$A$18:$A$85,0),MATCH('Calculations Etc'!O$96,'AEO 7_original'!$C$1:$AJ$1,0))*10^9</f>
        <v>214758102000</v>
      </c>
      <c r="P97" s="233">
        <f>INDEX('AEO 7_original'!$C$18:$AJ$85,MATCH('Calculations Etc'!$C97,'AEO 7_original'!$A$18:$A$85,0),MATCH('Calculations Etc'!P$96,'AEO 7_original'!$C$1:$AJ$1,0))*10^9</f>
        <v>215722168000</v>
      </c>
      <c r="Q97" s="233">
        <f>INDEX('AEO 7_original'!$C$18:$AJ$85,MATCH('Calculations Etc'!$C97,'AEO 7_original'!$A$18:$A$85,0),MATCH('Calculations Etc'!Q$96,'AEO 7_original'!$C$1:$AJ$1,0))*10^9</f>
        <v>216662704000</v>
      </c>
      <c r="R97" s="233">
        <f>INDEX('AEO 7_original'!$C$18:$AJ$85,MATCH('Calculations Etc'!$C97,'AEO 7_original'!$A$18:$A$85,0),MATCH('Calculations Etc'!R$96,'AEO 7_original'!$C$1:$AJ$1,0))*10^9</f>
        <v>217554749000</v>
      </c>
      <c r="S97" s="233">
        <f>INDEX('AEO 7_original'!$C$18:$AJ$85,MATCH('Calculations Etc'!$C97,'AEO 7_original'!$A$18:$A$85,0),MATCH('Calculations Etc'!S$96,'AEO 7_original'!$C$1:$AJ$1,0))*10^9</f>
        <v>218419296000</v>
      </c>
      <c r="T97" s="233">
        <f>INDEX('AEO 7_original'!$C$18:$AJ$85,MATCH('Calculations Etc'!$C97,'AEO 7_original'!$A$18:$A$85,0),MATCH('Calculations Etc'!T$96,'AEO 7_original'!$C$1:$AJ$1,0))*10^9</f>
        <v>219263245000</v>
      </c>
      <c r="U97" s="233">
        <f>INDEX('AEO 7_original'!$C$18:$AJ$85,MATCH('Calculations Etc'!$C97,'AEO 7_original'!$A$18:$A$85,0),MATCH('Calculations Etc'!U$96,'AEO 7_original'!$C$1:$AJ$1,0))*10^9</f>
        <v>220026276000</v>
      </c>
      <c r="V97" s="233">
        <f>INDEX('AEO 7_original'!$C$18:$AJ$85,MATCH('Calculations Etc'!$C97,'AEO 7_original'!$A$18:$A$85,0),MATCH('Calculations Etc'!V$96,'AEO 7_original'!$C$1:$AJ$1,0))*10^9</f>
        <v>220747925000</v>
      </c>
      <c r="W97" s="233">
        <f>INDEX('AEO 7_original'!$C$18:$AJ$85,MATCH('Calculations Etc'!$C97,'AEO 7_original'!$A$18:$A$85,0),MATCH('Calculations Etc'!W$96,'AEO 7_original'!$C$1:$AJ$1,0))*10^9</f>
        <v>221431259000</v>
      </c>
      <c r="X97" s="233">
        <f>INDEX('AEO 7_original'!$C$18:$AJ$85,MATCH('Calculations Etc'!$C97,'AEO 7_original'!$A$18:$A$85,0),MATCH('Calculations Etc'!X$96,'AEO 7_original'!$C$1:$AJ$1,0))*10^9</f>
        <v>222080231000</v>
      </c>
      <c r="Y97" s="233">
        <f>INDEX('AEO 7_original'!$C$18:$AJ$85,MATCH('Calculations Etc'!$C97,'AEO 7_original'!$A$18:$A$85,0),MATCH('Calculations Etc'!Y$96,'AEO 7_original'!$C$1:$AJ$1,0))*10^9</f>
        <v>222698837000</v>
      </c>
      <c r="Z97" s="233">
        <f>INDEX('AEO 7_original'!$C$18:$AJ$85,MATCH('Calculations Etc'!$C97,'AEO 7_original'!$A$18:$A$85,0),MATCH('Calculations Etc'!Z$96,'AEO 7_original'!$C$1:$AJ$1,0))*10^9</f>
        <v>223289658000</v>
      </c>
      <c r="AA97" s="233">
        <f>INDEX('AEO 7_original'!$C$18:$AJ$85,MATCH('Calculations Etc'!$C97,'AEO 7_original'!$A$18:$A$85,0),MATCH('Calculations Etc'!AA$96,'AEO 7_original'!$C$1:$AJ$1,0))*10^9</f>
        <v>223855469000</v>
      </c>
      <c r="AB97" s="233">
        <f>INDEX('AEO 7_original'!$C$18:$AJ$85,MATCH('Calculations Etc'!$C97,'AEO 7_original'!$A$18:$A$85,0),MATCH('Calculations Etc'!AB$96,'AEO 7_original'!$C$1:$AJ$1,0))*10^9</f>
        <v>224398575000</v>
      </c>
      <c r="AC97" s="233">
        <f>INDEX('AEO 7_original'!$C$18:$AJ$85,MATCH('Calculations Etc'!$C97,'AEO 7_original'!$A$18:$A$85,0),MATCH('Calculations Etc'!AC$96,'AEO 7_original'!$C$1:$AJ$1,0))*10^9</f>
        <v>224920212000</v>
      </c>
      <c r="AD97" s="233">
        <f>INDEX('AEO 7_original'!$C$18:$AJ$85,MATCH('Calculations Etc'!$C97,'AEO 7_original'!$A$18:$A$85,0),MATCH('Calculations Etc'!AD$96,'AEO 7_original'!$C$1:$AJ$1,0))*10^9</f>
        <v>225423843000</v>
      </c>
      <c r="AE97" s="233">
        <f>INDEX('AEO 7_original'!$C$18:$AJ$85,MATCH('Calculations Etc'!$C97,'AEO 7_original'!$A$18:$A$85,0),MATCH('Calculations Etc'!AE$96,'AEO 7_original'!$C$1:$AJ$1,0))*10^9</f>
        <v>225912659000</v>
      </c>
      <c r="AF97" s="233">
        <f>INDEX('AEO 7_original'!$C$18:$AJ$85,MATCH('Calculations Etc'!$C97,'AEO 7_original'!$A$18:$A$85,0),MATCH('Calculations Etc'!AF$96,'AEO 7_original'!$C$1:$AJ$1,0))*10^9</f>
        <v>226390518000</v>
      </c>
      <c r="AG97" s="233">
        <f>INDEX('AEO 7_original'!$C$18:$AJ$85,MATCH('Calculations Etc'!$C97,'AEO 7_original'!$A$18:$A$85,0),MATCH('Calculations Etc'!AG$96,'AEO 7_original'!$C$1:$AJ$1,0))*10^9</f>
        <v>226863297000</v>
      </c>
      <c r="AH97" s="233">
        <f>INDEX('AEO 7_original'!$C$18:$AJ$85,MATCH('Calculations Etc'!$C97,'AEO 7_original'!$A$18:$A$85,0),MATCH('Calculations Etc'!AH$96,'AEO 7_original'!$C$1:$AJ$1,0))*10^9</f>
        <v>227337082000</v>
      </c>
      <c r="AI97" s="233">
        <f>INDEX('AEO 7_original'!$C$18:$AJ$85,MATCH('Calculations Etc'!$C97,'AEO 7_original'!$A$18:$A$85,0),MATCH('Calculations Etc'!AI$96,'AEO 7_original'!$C$1:$AJ$1,0))*10^9</f>
        <v>227819382000</v>
      </c>
      <c r="AJ97" s="233">
        <f>INDEX('AEO 7_original'!$C$18:$AJ$85,MATCH('Calculations Etc'!$C97,'AEO 7_original'!$A$18:$A$85,0),MATCH('Calculations Etc'!AJ$96,'AEO 7_original'!$C$1:$AJ$1,0))*10^9</f>
        <v>228316574000</v>
      </c>
      <c r="AK97" s="233">
        <f>INDEX('AEO 7_original'!$C$18:$AJ$85,MATCH('Calculations Etc'!$C97,'AEO 7_original'!$A$18:$A$85,0),MATCH('Calculations Etc'!AK$96,'AEO 7_original'!$C$1:$AJ$1,0))*10^9</f>
        <v>228833786000</v>
      </c>
      <c r="AL97" s="233">
        <f>INDEX('AEO 7_original'!$C$18:$AJ$85,MATCH('Calculations Etc'!$C97,'AEO 7_original'!$A$18:$A$85,0),MATCH('Calculations Etc'!AL$96,'AEO 7_original'!$C$1:$AJ$1,0))*10^9</f>
        <v>229375687000</v>
      </c>
    </row>
    <row r="98" spans="1:38" ht="15.75" customHeight="1" x14ac:dyDescent="0.35">
      <c r="A98" s="217" t="s">
        <v>1464</v>
      </c>
      <c r="B98" s="217" t="s">
        <v>1465</v>
      </c>
      <c r="C98" s="217" t="s">
        <v>1466</v>
      </c>
      <c r="D98" s="181" t="s">
        <v>1446</v>
      </c>
      <c r="E98" s="233">
        <f>SUM(INDEX('AEO 37'!$C$15:$AJ$116,MATCH('Calculations Etc'!$B$98,'AEO 37'!$A$15:$A$116,0),MATCH('Calculations Etc'!E$96,'AEO 37'!$C$1:$AJ$1,0)),INDEX('AEO 37'!$C$15:$AJ$116,MATCH('Calculations Etc'!$C$98,'AEO 37'!$A$15:$A$116,0),MATCH('Calculations Etc'!E$96,'AEO 37'!$C$1:$AJ$1,0)),INDEX('AEO 37'!$C$15:$AJ$116,MATCH('Calculations Etc'!$A$98,'AEO 37'!$A$15:$A$116,0),MATCH('Calculations Etc'!E$96,'AEO 37'!$C$1:$AJ$1,0)))*10^12</f>
        <v>490467000000</v>
      </c>
      <c r="F98" s="233">
        <f>SUM(INDEX('AEO 37'!$C$15:$AJ$116,MATCH('Calculations Etc'!$B$98,'AEO 37'!$A$15:$A$116,0),MATCH('Calculations Etc'!F$96,'AEO 37'!$C$1:$AJ$1,0)),INDEX('AEO 37'!$C$15:$AJ$116,MATCH('Calculations Etc'!$C$98,'AEO 37'!$A$15:$A$116,0),MATCH('Calculations Etc'!F$96,'AEO 37'!$C$1:$AJ$1,0)),INDEX('AEO 37'!$C$15:$AJ$116,MATCH('Calculations Etc'!$A$98,'AEO 37'!$A$15:$A$116,0),MATCH('Calculations Etc'!F$96,'AEO 37'!$C$1:$AJ$1,0)))*10^12</f>
        <v>546658000000</v>
      </c>
      <c r="G98" s="233">
        <f>SUM(INDEX('AEO 37'!$C$15:$AJ$116,MATCH('Calculations Etc'!$B$98,'AEO 37'!$A$15:$A$116,0),MATCH('Calculations Etc'!G$96,'AEO 37'!$C$1:$AJ$1,0)),INDEX('AEO 37'!$C$15:$AJ$116,MATCH('Calculations Etc'!$C$98,'AEO 37'!$A$15:$A$116,0),MATCH('Calculations Etc'!G$96,'AEO 37'!$C$1:$AJ$1,0)),INDEX('AEO 37'!$C$15:$AJ$116,MATCH('Calculations Etc'!$A$98,'AEO 37'!$A$15:$A$116,0),MATCH('Calculations Etc'!G$96,'AEO 37'!$C$1:$AJ$1,0)))*10^12</f>
        <v>614050000000</v>
      </c>
      <c r="H98" s="233">
        <f>SUM(INDEX('AEO 37'!$C$15:$AJ$116,MATCH('Calculations Etc'!$B$98,'AEO 37'!$A$15:$A$116,0),MATCH('Calculations Etc'!H$96,'AEO 37'!$C$1:$AJ$1,0)),INDEX('AEO 37'!$C$15:$AJ$116,MATCH('Calculations Etc'!$C$98,'AEO 37'!$A$15:$A$116,0),MATCH('Calculations Etc'!H$96,'AEO 37'!$C$1:$AJ$1,0)),INDEX('AEO 37'!$C$15:$AJ$116,MATCH('Calculations Etc'!$A$98,'AEO 37'!$A$15:$A$116,0),MATCH('Calculations Etc'!H$96,'AEO 37'!$C$1:$AJ$1,0)))*10^12</f>
        <v>695328000000</v>
      </c>
      <c r="I98" s="233">
        <f>SUM(INDEX('AEO 37'!$C$15:$AJ$116,MATCH('Calculations Etc'!$B$98,'AEO 37'!$A$15:$A$116,0),MATCH('Calculations Etc'!I$96,'AEO 37'!$C$1:$AJ$1,0)),INDEX('AEO 37'!$C$15:$AJ$116,MATCH('Calculations Etc'!$C$98,'AEO 37'!$A$15:$A$116,0),MATCH('Calculations Etc'!I$96,'AEO 37'!$C$1:$AJ$1,0)),INDEX('AEO 37'!$C$15:$AJ$116,MATCH('Calculations Etc'!$A$98,'AEO 37'!$A$15:$A$116,0),MATCH('Calculations Etc'!I$96,'AEO 37'!$C$1:$AJ$1,0)))*10^12</f>
        <v>793516000000</v>
      </c>
      <c r="J98" s="233">
        <f>SUM(INDEX('AEO 37'!$C$15:$AJ$116,MATCH('Calculations Etc'!$B$98,'AEO 37'!$A$15:$A$116,0),MATCH('Calculations Etc'!J$96,'AEO 37'!$C$1:$AJ$1,0)),INDEX('AEO 37'!$C$15:$AJ$116,MATCH('Calculations Etc'!$C$98,'AEO 37'!$A$15:$A$116,0),MATCH('Calculations Etc'!J$96,'AEO 37'!$C$1:$AJ$1,0)),INDEX('AEO 37'!$C$15:$AJ$116,MATCH('Calculations Etc'!$A$98,'AEO 37'!$A$15:$A$116,0),MATCH('Calculations Etc'!J$96,'AEO 37'!$C$1:$AJ$1,0)))*10^12</f>
        <v>912608000000</v>
      </c>
      <c r="K98" s="233">
        <f>SUM(INDEX('AEO 37'!$C$15:$AJ$116,MATCH('Calculations Etc'!$B$98,'AEO 37'!$A$15:$A$116,0),MATCH('Calculations Etc'!K$96,'AEO 37'!$C$1:$AJ$1,0)),INDEX('AEO 37'!$C$15:$AJ$116,MATCH('Calculations Etc'!$C$98,'AEO 37'!$A$15:$A$116,0),MATCH('Calculations Etc'!K$96,'AEO 37'!$C$1:$AJ$1,0)),INDEX('AEO 37'!$C$15:$AJ$116,MATCH('Calculations Etc'!$A$98,'AEO 37'!$A$15:$A$116,0),MATCH('Calculations Etc'!K$96,'AEO 37'!$C$1:$AJ$1,0)))*10^12</f>
        <v>1057723000000</v>
      </c>
      <c r="L98" s="233">
        <f>SUM(INDEX('AEO 37'!$C$15:$AJ$116,MATCH('Calculations Etc'!$B$98,'AEO 37'!$A$15:$A$116,0),MATCH('Calculations Etc'!L$96,'AEO 37'!$C$1:$AJ$1,0)),INDEX('AEO 37'!$C$15:$AJ$116,MATCH('Calculations Etc'!$C$98,'AEO 37'!$A$15:$A$116,0),MATCH('Calculations Etc'!L$96,'AEO 37'!$C$1:$AJ$1,0)),INDEX('AEO 37'!$C$15:$AJ$116,MATCH('Calculations Etc'!$A$98,'AEO 37'!$A$15:$A$116,0),MATCH('Calculations Etc'!L$96,'AEO 37'!$C$1:$AJ$1,0)))*10^12</f>
        <v>1235100000000</v>
      </c>
      <c r="M98" s="233">
        <f>SUM(INDEX('AEO 37'!$C$15:$AJ$116,MATCH('Calculations Etc'!$B$98,'AEO 37'!$A$15:$A$116,0),MATCH('Calculations Etc'!M$96,'AEO 37'!$C$1:$AJ$1,0)),INDEX('AEO 37'!$C$15:$AJ$116,MATCH('Calculations Etc'!$C$98,'AEO 37'!$A$15:$A$116,0),MATCH('Calculations Etc'!M$96,'AEO 37'!$C$1:$AJ$1,0)),INDEX('AEO 37'!$C$15:$AJ$116,MATCH('Calculations Etc'!$A$98,'AEO 37'!$A$15:$A$116,0),MATCH('Calculations Etc'!M$96,'AEO 37'!$C$1:$AJ$1,0)))*10^12</f>
        <v>1452706000000</v>
      </c>
      <c r="N98" s="233">
        <f>SUM(INDEX('AEO 37'!$C$15:$AJ$116,MATCH('Calculations Etc'!$B$98,'AEO 37'!$A$15:$A$116,0),MATCH('Calculations Etc'!N$96,'AEO 37'!$C$1:$AJ$1,0)),INDEX('AEO 37'!$C$15:$AJ$116,MATCH('Calculations Etc'!$C$98,'AEO 37'!$A$15:$A$116,0),MATCH('Calculations Etc'!N$96,'AEO 37'!$C$1:$AJ$1,0)),INDEX('AEO 37'!$C$15:$AJ$116,MATCH('Calculations Etc'!$A$98,'AEO 37'!$A$15:$A$116,0),MATCH('Calculations Etc'!N$96,'AEO 37'!$C$1:$AJ$1,0)))*10^12</f>
        <v>1722573000000</v>
      </c>
      <c r="O98" s="233">
        <f>SUM(INDEX('AEO 37'!$C$15:$AJ$116,MATCH('Calculations Etc'!$B$98,'AEO 37'!$A$15:$A$116,0),MATCH('Calculations Etc'!O$96,'AEO 37'!$C$1:$AJ$1,0)),INDEX('AEO 37'!$C$15:$AJ$116,MATCH('Calculations Etc'!$C$98,'AEO 37'!$A$15:$A$116,0),MATCH('Calculations Etc'!O$96,'AEO 37'!$C$1:$AJ$1,0)),INDEX('AEO 37'!$C$15:$AJ$116,MATCH('Calculations Etc'!$A$98,'AEO 37'!$A$15:$A$116,0),MATCH('Calculations Etc'!O$96,'AEO 37'!$C$1:$AJ$1,0)))*10^12</f>
        <v>2060505000000</v>
      </c>
      <c r="P98" s="233">
        <f>SUM(INDEX('AEO 37'!$C$15:$AJ$116,MATCH('Calculations Etc'!$B$98,'AEO 37'!$A$15:$A$116,0),MATCH('Calculations Etc'!P$96,'AEO 37'!$C$1:$AJ$1,0)),INDEX('AEO 37'!$C$15:$AJ$116,MATCH('Calculations Etc'!$C$98,'AEO 37'!$A$15:$A$116,0),MATCH('Calculations Etc'!P$96,'AEO 37'!$C$1:$AJ$1,0)),INDEX('AEO 37'!$C$15:$AJ$116,MATCH('Calculations Etc'!$A$98,'AEO 37'!$A$15:$A$116,0),MATCH('Calculations Etc'!P$96,'AEO 37'!$C$1:$AJ$1,0)))*10^12</f>
        <v>2488923000000</v>
      </c>
      <c r="Q98" s="233">
        <f>SUM(INDEX('AEO 37'!$C$15:$AJ$116,MATCH('Calculations Etc'!$B$98,'AEO 37'!$A$15:$A$116,0),MATCH('Calculations Etc'!Q$96,'AEO 37'!$C$1:$AJ$1,0)),INDEX('AEO 37'!$C$15:$AJ$116,MATCH('Calculations Etc'!$C$98,'AEO 37'!$A$15:$A$116,0),MATCH('Calculations Etc'!Q$96,'AEO 37'!$C$1:$AJ$1,0)),INDEX('AEO 37'!$C$15:$AJ$116,MATCH('Calculations Etc'!$A$98,'AEO 37'!$A$15:$A$116,0),MATCH('Calculations Etc'!Q$96,'AEO 37'!$C$1:$AJ$1,0)))*10^12</f>
        <v>3042346000000</v>
      </c>
      <c r="R98" s="233">
        <f>SUM(INDEX('AEO 37'!$C$15:$AJ$116,MATCH('Calculations Etc'!$B$98,'AEO 37'!$A$15:$A$116,0),MATCH('Calculations Etc'!R$96,'AEO 37'!$C$1:$AJ$1,0)),INDEX('AEO 37'!$C$15:$AJ$116,MATCH('Calculations Etc'!$C$98,'AEO 37'!$A$15:$A$116,0),MATCH('Calculations Etc'!R$96,'AEO 37'!$C$1:$AJ$1,0)),INDEX('AEO 37'!$C$15:$AJ$116,MATCH('Calculations Etc'!$A$98,'AEO 37'!$A$15:$A$116,0),MATCH('Calculations Etc'!R$96,'AEO 37'!$C$1:$AJ$1,0)))*10^12</f>
        <v>3774787000000</v>
      </c>
      <c r="S98" s="233">
        <f>SUM(INDEX('AEO 37'!$C$15:$AJ$116,MATCH('Calculations Etc'!$B$98,'AEO 37'!$A$15:$A$116,0),MATCH('Calculations Etc'!S$96,'AEO 37'!$C$1:$AJ$1,0)),INDEX('AEO 37'!$C$15:$AJ$116,MATCH('Calculations Etc'!$C$98,'AEO 37'!$A$15:$A$116,0),MATCH('Calculations Etc'!S$96,'AEO 37'!$C$1:$AJ$1,0)),INDEX('AEO 37'!$C$15:$AJ$116,MATCH('Calculations Etc'!$A$98,'AEO 37'!$A$15:$A$116,0),MATCH('Calculations Etc'!S$96,'AEO 37'!$C$1:$AJ$1,0)))*10^12</f>
        <v>4785594000000</v>
      </c>
      <c r="T98" s="233">
        <f>SUM(INDEX('AEO 37'!$C$15:$AJ$116,MATCH('Calculations Etc'!$B$98,'AEO 37'!$A$15:$A$116,0),MATCH('Calculations Etc'!T$96,'AEO 37'!$C$1:$AJ$1,0)),INDEX('AEO 37'!$C$15:$AJ$116,MATCH('Calculations Etc'!$C$98,'AEO 37'!$A$15:$A$116,0),MATCH('Calculations Etc'!T$96,'AEO 37'!$C$1:$AJ$1,0)),INDEX('AEO 37'!$C$15:$AJ$116,MATCH('Calculations Etc'!$A$98,'AEO 37'!$A$15:$A$116,0),MATCH('Calculations Etc'!T$96,'AEO 37'!$C$1:$AJ$1,0)))*10^12</f>
        <v>6281656000000</v>
      </c>
      <c r="U98" s="233">
        <f>SUM(INDEX('AEO 37'!$C$15:$AJ$116,MATCH('Calculations Etc'!$B$98,'AEO 37'!$A$15:$A$116,0),MATCH('Calculations Etc'!U$96,'AEO 37'!$C$1:$AJ$1,0)),INDEX('AEO 37'!$C$15:$AJ$116,MATCH('Calculations Etc'!$C$98,'AEO 37'!$A$15:$A$116,0),MATCH('Calculations Etc'!U$96,'AEO 37'!$C$1:$AJ$1,0)),INDEX('AEO 37'!$C$15:$AJ$116,MATCH('Calculations Etc'!$A$98,'AEO 37'!$A$15:$A$116,0),MATCH('Calculations Etc'!U$96,'AEO 37'!$C$1:$AJ$1,0)))*10^12</f>
        <v>8850227000000</v>
      </c>
      <c r="V98" s="233">
        <f>SUM(INDEX('AEO 37'!$C$15:$AJ$116,MATCH('Calculations Etc'!$B$98,'AEO 37'!$A$15:$A$116,0),MATCH('Calculations Etc'!V$96,'AEO 37'!$C$1:$AJ$1,0)),INDEX('AEO 37'!$C$15:$AJ$116,MATCH('Calculations Etc'!$C$98,'AEO 37'!$A$15:$A$116,0),MATCH('Calculations Etc'!V$96,'AEO 37'!$C$1:$AJ$1,0)),INDEX('AEO 37'!$C$15:$AJ$116,MATCH('Calculations Etc'!$A$98,'AEO 37'!$A$15:$A$116,0),MATCH('Calculations Etc'!V$96,'AEO 37'!$C$1:$AJ$1,0)))*10^12</f>
        <v>9946326000000</v>
      </c>
      <c r="W98" s="233">
        <f>SUM(INDEX('AEO 37'!$C$15:$AJ$116,MATCH('Calculations Etc'!$B$98,'AEO 37'!$A$15:$A$116,0),MATCH('Calculations Etc'!W$96,'AEO 37'!$C$1:$AJ$1,0)),INDEX('AEO 37'!$C$15:$AJ$116,MATCH('Calculations Etc'!$C$98,'AEO 37'!$A$15:$A$116,0),MATCH('Calculations Etc'!W$96,'AEO 37'!$C$1:$AJ$1,0)),INDEX('AEO 37'!$C$15:$AJ$116,MATCH('Calculations Etc'!$A$98,'AEO 37'!$A$15:$A$116,0),MATCH('Calculations Etc'!W$96,'AEO 37'!$C$1:$AJ$1,0)))*10^12</f>
        <v>9957316000000</v>
      </c>
      <c r="X98" s="233">
        <f>SUM(INDEX('AEO 37'!$C$15:$AJ$116,MATCH('Calculations Etc'!$B$98,'AEO 37'!$A$15:$A$116,0),MATCH('Calculations Etc'!X$96,'AEO 37'!$C$1:$AJ$1,0)),INDEX('AEO 37'!$C$15:$AJ$116,MATCH('Calculations Etc'!$C$98,'AEO 37'!$A$15:$A$116,0),MATCH('Calculations Etc'!X$96,'AEO 37'!$C$1:$AJ$1,0)),INDEX('AEO 37'!$C$15:$AJ$116,MATCH('Calculations Etc'!$A$98,'AEO 37'!$A$15:$A$116,0),MATCH('Calculations Etc'!X$96,'AEO 37'!$C$1:$AJ$1,0)))*10^12</f>
        <v>9965799000000</v>
      </c>
      <c r="Y98" s="233">
        <f>SUM(INDEX('AEO 37'!$C$15:$AJ$116,MATCH('Calculations Etc'!$B$98,'AEO 37'!$A$15:$A$116,0),MATCH('Calculations Etc'!Y$96,'AEO 37'!$C$1:$AJ$1,0)),INDEX('AEO 37'!$C$15:$AJ$116,MATCH('Calculations Etc'!$C$98,'AEO 37'!$A$15:$A$116,0),MATCH('Calculations Etc'!Y$96,'AEO 37'!$C$1:$AJ$1,0)),INDEX('AEO 37'!$C$15:$AJ$116,MATCH('Calculations Etc'!$A$98,'AEO 37'!$A$15:$A$116,0),MATCH('Calculations Etc'!Y$96,'AEO 37'!$C$1:$AJ$1,0)))*10^12</f>
        <v>9971683000000</v>
      </c>
      <c r="Z98" s="233">
        <f>SUM(INDEX('AEO 37'!$C$15:$AJ$116,MATCH('Calculations Etc'!$B$98,'AEO 37'!$A$15:$A$116,0),MATCH('Calculations Etc'!Z$96,'AEO 37'!$C$1:$AJ$1,0)),INDEX('AEO 37'!$C$15:$AJ$116,MATCH('Calculations Etc'!$C$98,'AEO 37'!$A$15:$A$116,0),MATCH('Calculations Etc'!Z$96,'AEO 37'!$C$1:$AJ$1,0)),INDEX('AEO 37'!$C$15:$AJ$116,MATCH('Calculations Etc'!$A$98,'AEO 37'!$A$15:$A$116,0),MATCH('Calculations Etc'!Z$96,'AEO 37'!$C$1:$AJ$1,0)))*10^12</f>
        <v>9974241000000</v>
      </c>
      <c r="AA98" s="233">
        <f>SUM(INDEX('AEO 37'!$C$15:$AJ$116,MATCH('Calculations Etc'!$B$98,'AEO 37'!$A$15:$A$116,0),MATCH('Calculations Etc'!AA$96,'AEO 37'!$C$1:$AJ$1,0)),INDEX('AEO 37'!$C$15:$AJ$116,MATCH('Calculations Etc'!$C$98,'AEO 37'!$A$15:$A$116,0),MATCH('Calculations Etc'!AA$96,'AEO 37'!$C$1:$AJ$1,0)),INDEX('AEO 37'!$C$15:$AJ$116,MATCH('Calculations Etc'!$A$98,'AEO 37'!$A$15:$A$116,0),MATCH('Calculations Etc'!AA$96,'AEO 37'!$C$1:$AJ$1,0)))*10^12</f>
        <v>9972802000000</v>
      </c>
      <c r="AB98" s="233">
        <f>SUM(INDEX('AEO 37'!$C$15:$AJ$116,MATCH('Calculations Etc'!$B$98,'AEO 37'!$A$15:$A$116,0),MATCH('Calculations Etc'!AB$96,'AEO 37'!$C$1:$AJ$1,0)),INDEX('AEO 37'!$C$15:$AJ$116,MATCH('Calculations Etc'!$C$98,'AEO 37'!$A$15:$A$116,0),MATCH('Calculations Etc'!AB$96,'AEO 37'!$C$1:$AJ$1,0)),INDEX('AEO 37'!$C$15:$AJ$116,MATCH('Calculations Etc'!$A$98,'AEO 37'!$A$15:$A$116,0),MATCH('Calculations Etc'!AB$96,'AEO 37'!$C$1:$AJ$1,0)))*10^12</f>
        <v>9966787000000</v>
      </c>
      <c r="AC98" s="233">
        <f>SUM(INDEX('AEO 37'!$C$15:$AJ$116,MATCH('Calculations Etc'!$B$98,'AEO 37'!$A$15:$A$116,0),MATCH('Calculations Etc'!AC$96,'AEO 37'!$C$1:$AJ$1,0)),INDEX('AEO 37'!$C$15:$AJ$116,MATCH('Calculations Etc'!$C$98,'AEO 37'!$A$15:$A$116,0),MATCH('Calculations Etc'!AC$96,'AEO 37'!$C$1:$AJ$1,0)),INDEX('AEO 37'!$C$15:$AJ$116,MATCH('Calculations Etc'!$A$98,'AEO 37'!$A$15:$A$116,0),MATCH('Calculations Etc'!AC$96,'AEO 37'!$C$1:$AJ$1,0)))*10^12</f>
        <v>9955262000000</v>
      </c>
      <c r="AD98" s="233">
        <f>SUM(INDEX('AEO 37'!$C$15:$AJ$116,MATCH('Calculations Etc'!$B$98,'AEO 37'!$A$15:$A$116,0),MATCH('Calculations Etc'!AD$96,'AEO 37'!$C$1:$AJ$1,0)),INDEX('AEO 37'!$C$15:$AJ$116,MATCH('Calculations Etc'!$C$98,'AEO 37'!$A$15:$A$116,0),MATCH('Calculations Etc'!AD$96,'AEO 37'!$C$1:$AJ$1,0)),INDEX('AEO 37'!$C$15:$AJ$116,MATCH('Calculations Etc'!$A$98,'AEO 37'!$A$15:$A$116,0),MATCH('Calculations Etc'!AD$96,'AEO 37'!$C$1:$AJ$1,0)))*10^12</f>
        <v>9938437000000</v>
      </c>
      <c r="AE98" s="233">
        <f>SUM(INDEX('AEO 37'!$C$15:$AJ$116,MATCH('Calculations Etc'!$B$98,'AEO 37'!$A$15:$A$116,0),MATCH('Calculations Etc'!AE$96,'AEO 37'!$C$1:$AJ$1,0)),INDEX('AEO 37'!$C$15:$AJ$116,MATCH('Calculations Etc'!$C$98,'AEO 37'!$A$15:$A$116,0),MATCH('Calculations Etc'!AE$96,'AEO 37'!$C$1:$AJ$1,0)),INDEX('AEO 37'!$C$15:$AJ$116,MATCH('Calculations Etc'!$A$98,'AEO 37'!$A$15:$A$116,0),MATCH('Calculations Etc'!AE$96,'AEO 37'!$C$1:$AJ$1,0)))*10^12</f>
        <v>9916252000000</v>
      </c>
      <c r="AF98" s="233">
        <f>SUM(INDEX('AEO 37'!$C$15:$AJ$116,MATCH('Calculations Etc'!$B$98,'AEO 37'!$A$15:$A$116,0),MATCH('Calculations Etc'!AF$96,'AEO 37'!$C$1:$AJ$1,0)),INDEX('AEO 37'!$C$15:$AJ$116,MATCH('Calculations Etc'!$C$98,'AEO 37'!$A$15:$A$116,0),MATCH('Calculations Etc'!AF$96,'AEO 37'!$C$1:$AJ$1,0)),INDEX('AEO 37'!$C$15:$AJ$116,MATCH('Calculations Etc'!$A$98,'AEO 37'!$A$15:$A$116,0),MATCH('Calculations Etc'!AF$96,'AEO 37'!$C$1:$AJ$1,0)))*10^12</f>
        <v>9888779000000</v>
      </c>
      <c r="AG98" s="233">
        <f>SUM(INDEX('AEO 37'!$C$15:$AJ$116,MATCH('Calculations Etc'!$B$98,'AEO 37'!$A$15:$A$116,0),MATCH('Calculations Etc'!AG$96,'AEO 37'!$C$1:$AJ$1,0)),INDEX('AEO 37'!$C$15:$AJ$116,MATCH('Calculations Etc'!$C$98,'AEO 37'!$A$15:$A$116,0),MATCH('Calculations Etc'!AG$96,'AEO 37'!$C$1:$AJ$1,0)),INDEX('AEO 37'!$C$15:$AJ$116,MATCH('Calculations Etc'!$A$98,'AEO 37'!$A$15:$A$116,0),MATCH('Calculations Etc'!AG$96,'AEO 37'!$C$1:$AJ$1,0)))*10^12</f>
        <v>9856902000000</v>
      </c>
      <c r="AH98" s="233">
        <f>SUM(INDEX('AEO 37'!$C$15:$AJ$116,MATCH('Calculations Etc'!$B$98,'AEO 37'!$A$15:$A$116,0),MATCH('Calculations Etc'!AH$96,'AEO 37'!$C$1:$AJ$1,0)),INDEX('AEO 37'!$C$15:$AJ$116,MATCH('Calculations Etc'!$C$98,'AEO 37'!$A$15:$A$116,0),MATCH('Calculations Etc'!AH$96,'AEO 37'!$C$1:$AJ$1,0)),INDEX('AEO 37'!$C$15:$AJ$116,MATCH('Calculations Etc'!$A$98,'AEO 37'!$A$15:$A$116,0),MATCH('Calculations Etc'!AH$96,'AEO 37'!$C$1:$AJ$1,0)))*10^12</f>
        <v>9821433000000</v>
      </c>
      <c r="AI98" s="233">
        <f>SUM(INDEX('AEO 37'!$C$15:$AJ$116,MATCH('Calculations Etc'!$B$98,'AEO 37'!$A$15:$A$116,0),MATCH('Calculations Etc'!AI$96,'AEO 37'!$C$1:$AJ$1,0)),INDEX('AEO 37'!$C$15:$AJ$116,MATCH('Calculations Etc'!$C$98,'AEO 37'!$A$15:$A$116,0),MATCH('Calculations Etc'!AI$96,'AEO 37'!$C$1:$AJ$1,0)),INDEX('AEO 37'!$C$15:$AJ$116,MATCH('Calculations Etc'!$A$98,'AEO 37'!$A$15:$A$116,0),MATCH('Calculations Etc'!AI$96,'AEO 37'!$C$1:$AJ$1,0)))*10^12</f>
        <v>9783919000000</v>
      </c>
      <c r="AJ98" s="233">
        <f>SUM(INDEX('AEO 37'!$C$15:$AJ$116,MATCH('Calculations Etc'!$B$98,'AEO 37'!$A$15:$A$116,0),MATCH('Calculations Etc'!AJ$96,'AEO 37'!$C$1:$AJ$1,0)),INDEX('AEO 37'!$C$15:$AJ$116,MATCH('Calculations Etc'!$C$98,'AEO 37'!$A$15:$A$116,0),MATCH('Calculations Etc'!AJ$96,'AEO 37'!$C$1:$AJ$1,0)),INDEX('AEO 37'!$C$15:$AJ$116,MATCH('Calculations Etc'!$A$98,'AEO 37'!$A$15:$A$116,0),MATCH('Calculations Etc'!AJ$96,'AEO 37'!$C$1:$AJ$1,0)))*10^12</f>
        <v>9746870000000</v>
      </c>
      <c r="AK98" s="233">
        <f>SUM(INDEX('AEO 37'!$C$15:$AJ$116,MATCH('Calculations Etc'!$B$98,'AEO 37'!$A$15:$A$116,0),MATCH('Calculations Etc'!AK$96,'AEO 37'!$C$1:$AJ$1,0)),INDEX('AEO 37'!$C$15:$AJ$116,MATCH('Calculations Etc'!$C$98,'AEO 37'!$A$15:$A$116,0),MATCH('Calculations Etc'!AK$96,'AEO 37'!$C$1:$AJ$1,0)),INDEX('AEO 37'!$C$15:$AJ$116,MATCH('Calculations Etc'!$A$98,'AEO 37'!$A$15:$A$116,0),MATCH('Calculations Etc'!AK$96,'AEO 37'!$C$1:$AJ$1,0)))*10^12</f>
        <v>9713271000000</v>
      </c>
      <c r="AL98" s="233">
        <f>SUM(INDEX('AEO 37'!$C$15:$AJ$116,MATCH('Calculations Etc'!$B$98,'AEO 37'!$A$15:$A$116,0),MATCH('Calculations Etc'!AL$96,'AEO 37'!$C$1:$AJ$1,0)),INDEX('AEO 37'!$C$15:$AJ$116,MATCH('Calculations Etc'!$C$98,'AEO 37'!$A$15:$A$116,0),MATCH('Calculations Etc'!AL$96,'AEO 37'!$C$1:$AJ$1,0)),INDEX('AEO 37'!$C$15:$AJ$116,MATCH('Calculations Etc'!$A$98,'AEO 37'!$A$15:$A$116,0),MATCH('Calculations Etc'!AL$96,'AEO 37'!$C$1:$AJ$1,0)))*10^12</f>
        <v>9686116000000</v>
      </c>
    </row>
    <row r="99" spans="1:38" ht="15.75" customHeight="1" x14ac:dyDescent="0.35">
      <c r="A99" s="181"/>
      <c r="B99" s="217"/>
      <c r="C99" s="217" t="s">
        <v>1467</v>
      </c>
      <c r="D99" s="181" t="s">
        <v>1468</v>
      </c>
      <c r="E99" s="233">
        <f>INDEX('AEO 37'!$C$15:$AJ$116,MATCH('Calculations Etc'!$C$99,'AEO 37'!$A$15:$A$116,0),MATCH('Calculations Etc'!E$96,'AEO 37'!$C$1:$AJ$1,0))*10^12-E98</f>
        <v>235768536000000</v>
      </c>
      <c r="F99" s="233">
        <f>INDEX('AEO 37'!$C$15:$AJ$116,MATCH('Calculations Etc'!$C$99,'AEO 37'!$A$15:$A$116,0),MATCH('Calculations Etc'!F$96,'AEO 37'!$C$1:$AJ$1,0))*10^12-F98</f>
        <v>236513904000000</v>
      </c>
      <c r="G99" s="233">
        <f>INDEX('AEO 37'!$C$15:$AJ$116,MATCH('Calculations Etc'!$C$99,'AEO 37'!$A$15:$A$116,0),MATCH('Calculations Etc'!G$96,'AEO 37'!$C$1:$AJ$1,0))*10^12-G98</f>
        <v>237150980000000</v>
      </c>
      <c r="H99" s="233">
        <f>INDEX('AEO 37'!$C$15:$AJ$116,MATCH('Calculations Etc'!$C$99,'AEO 37'!$A$15:$A$116,0),MATCH('Calculations Etc'!H$96,'AEO 37'!$C$1:$AJ$1,0))*10^12-H98</f>
        <v>237743561000000</v>
      </c>
      <c r="I99" s="233">
        <f>INDEX('AEO 37'!$C$15:$AJ$116,MATCH('Calculations Etc'!$C$99,'AEO 37'!$A$15:$A$116,0),MATCH('Calculations Etc'!I$96,'AEO 37'!$C$1:$AJ$1,0))*10^12-I98</f>
        <v>238305025000000</v>
      </c>
      <c r="J99" s="233">
        <f>INDEX('AEO 37'!$C$15:$AJ$116,MATCH('Calculations Etc'!$C$99,'AEO 37'!$A$15:$A$116,0),MATCH('Calculations Etc'!J$96,'AEO 37'!$C$1:$AJ$1,0))*10^12-J98</f>
        <v>238798970000000</v>
      </c>
      <c r="K99" s="233">
        <f>INDEX('AEO 37'!$C$15:$AJ$116,MATCH('Calculations Etc'!$C$99,'AEO 37'!$A$15:$A$116,0),MATCH('Calculations Etc'!K$96,'AEO 37'!$C$1:$AJ$1,0))*10^12-K98</f>
        <v>239187532000000</v>
      </c>
      <c r="L99" s="233">
        <f>INDEX('AEO 37'!$C$15:$AJ$116,MATCH('Calculations Etc'!$C$99,'AEO 37'!$A$15:$A$116,0),MATCH('Calculations Etc'!L$96,'AEO 37'!$C$1:$AJ$1,0))*10^12-L98</f>
        <v>239539177000000</v>
      </c>
      <c r="M99" s="233">
        <f>INDEX('AEO 37'!$C$15:$AJ$116,MATCH('Calculations Etc'!$C$99,'AEO 37'!$A$15:$A$116,0),MATCH('Calculations Etc'!M$96,'AEO 37'!$C$1:$AJ$1,0))*10^12-M98</f>
        <v>239905753000000</v>
      </c>
      <c r="N99" s="233">
        <f>INDEX('AEO 37'!$C$15:$AJ$116,MATCH('Calculations Etc'!$C$99,'AEO 37'!$A$15:$A$116,0),MATCH('Calculations Etc'!N$96,'AEO 37'!$C$1:$AJ$1,0))*10^12-N98</f>
        <v>240149375000000</v>
      </c>
      <c r="O99" s="233">
        <f>INDEX('AEO 37'!$C$15:$AJ$116,MATCH('Calculations Etc'!$C$99,'AEO 37'!$A$15:$A$116,0),MATCH('Calculations Etc'!O$96,'AEO 37'!$C$1:$AJ$1,0))*10^12-O98</f>
        <v>240242504000000</v>
      </c>
      <c r="P99" s="233">
        <f>INDEX('AEO 37'!$C$15:$AJ$116,MATCH('Calculations Etc'!$C$99,'AEO 37'!$A$15:$A$116,0),MATCH('Calculations Etc'!P$96,'AEO 37'!$C$1:$AJ$1,0))*10^12-P98</f>
        <v>240175536000000</v>
      </c>
      <c r="Q99" s="233">
        <f>INDEX('AEO 37'!$C$15:$AJ$116,MATCH('Calculations Etc'!$C$99,'AEO 37'!$A$15:$A$116,0),MATCH('Calculations Etc'!Q$96,'AEO 37'!$C$1:$AJ$1,0))*10^12-Q98</f>
        <v>239833585000000</v>
      </c>
      <c r="R99" s="233">
        <f>INDEX('AEO 37'!$C$15:$AJ$116,MATCH('Calculations Etc'!$C$99,'AEO 37'!$A$15:$A$116,0),MATCH('Calculations Etc'!R$96,'AEO 37'!$C$1:$AJ$1,0))*10^12-R98</f>
        <v>239047738000000</v>
      </c>
      <c r="S99" s="233">
        <f>INDEX('AEO 37'!$C$15:$AJ$116,MATCH('Calculations Etc'!$C$99,'AEO 37'!$A$15:$A$116,0),MATCH('Calculations Etc'!S$96,'AEO 37'!$C$1:$AJ$1,0))*10^12-S98</f>
        <v>237671956000000</v>
      </c>
      <c r="T99" s="233">
        <f>INDEX('AEO 37'!$C$15:$AJ$116,MATCH('Calculations Etc'!$C$99,'AEO 37'!$A$15:$A$116,0),MATCH('Calculations Etc'!T$96,'AEO 37'!$C$1:$AJ$1,0))*10^12-T98</f>
        <v>235301550000000</v>
      </c>
      <c r="U99" s="233">
        <f>INDEX('AEO 37'!$C$15:$AJ$116,MATCH('Calculations Etc'!$C$99,'AEO 37'!$A$15:$A$116,0),MATCH('Calculations Etc'!U$96,'AEO 37'!$C$1:$AJ$1,0))*10^12-U98</f>
        <v>230679467000000</v>
      </c>
      <c r="V99" s="233">
        <f>INDEX('AEO 37'!$C$15:$AJ$116,MATCH('Calculations Etc'!$C$99,'AEO 37'!$A$15:$A$116,0),MATCH('Calculations Etc'!V$96,'AEO 37'!$C$1:$AJ$1,0))*10^12-V98</f>
        <v>228947015000000</v>
      </c>
      <c r="W99" s="233">
        <f>INDEX('AEO 37'!$C$15:$AJ$116,MATCH('Calculations Etc'!$C$99,'AEO 37'!$A$15:$A$116,0),MATCH('Calculations Etc'!W$96,'AEO 37'!$C$1:$AJ$1,0))*10^12-W98</f>
        <v>229333227000000</v>
      </c>
      <c r="X99" s="233">
        <f>INDEX('AEO 37'!$C$15:$AJ$116,MATCH('Calculations Etc'!$C$99,'AEO 37'!$A$15:$A$116,0),MATCH('Calculations Etc'!X$96,'AEO 37'!$C$1:$AJ$1,0))*10^12-X98</f>
        <v>229677634000000</v>
      </c>
      <c r="Y99" s="233">
        <f>INDEX('AEO 37'!$C$15:$AJ$116,MATCH('Calculations Etc'!$C$99,'AEO 37'!$A$15:$A$116,0),MATCH('Calculations Etc'!Y$96,'AEO 37'!$C$1:$AJ$1,0))*10^12-Y98</f>
        <v>229983578000000</v>
      </c>
      <c r="Z99" s="233">
        <f>INDEX('AEO 37'!$C$15:$AJ$116,MATCH('Calculations Etc'!$C$99,'AEO 37'!$A$15:$A$116,0),MATCH('Calculations Etc'!Z$96,'AEO 37'!$C$1:$AJ$1,0))*10^12-Z98</f>
        <v>230251314000000</v>
      </c>
      <c r="AA99" s="233">
        <f>INDEX('AEO 37'!$C$15:$AJ$116,MATCH('Calculations Etc'!$C$99,'AEO 37'!$A$15:$A$116,0),MATCH('Calculations Etc'!AA$96,'AEO 37'!$C$1:$AJ$1,0))*10^12-AA98</f>
        <v>230481300000000</v>
      </c>
      <c r="AB99" s="233">
        <f>INDEX('AEO 37'!$C$15:$AJ$116,MATCH('Calculations Etc'!$C$99,'AEO 37'!$A$15:$A$116,0),MATCH('Calculations Etc'!AB$96,'AEO 37'!$C$1:$AJ$1,0))*10^12-AB98</f>
        <v>230673258000000</v>
      </c>
      <c r="AC99" s="233">
        <f>INDEX('AEO 37'!$C$15:$AJ$116,MATCH('Calculations Etc'!$C$99,'AEO 37'!$A$15:$A$116,0),MATCH('Calculations Etc'!AC$96,'AEO 37'!$C$1:$AJ$1,0))*10^12-AC98</f>
        <v>230824584000000</v>
      </c>
      <c r="AD99" s="233">
        <f>INDEX('AEO 37'!$C$15:$AJ$116,MATCH('Calculations Etc'!$C$99,'AEO 37'!$A$15:$A$116,0),MATCH('Calculations Etc'!AD$96,'AEO 37'!$C$1:$AJ$1,0))*10^12-AD98</f>
        <v>230940790000000</v>
      </c>
      <c r="AE99" s="233">
        <f>INDEX('AEO 37'!$C$15:$AJ$116,MATCH('Calculations Etc'!$C$99,'AEO 37'!$A$15:$A$116,0),MATCH('Calculations Etc'!AE$96,'AEO 37'!$C$1:$AJ$1,0))*10^12-AE98</f>
        <v>231025887000000</v>
      </c>
      <c r="AF99" s="233">
        <f>INDEX('AEO 37'!$C$15:$AJ$116,MATCH('Calculations Etc'!$C$99,'AEO 37'!$A$15:$A$116,0),MATCH('Calculations Etc'!AF$96,'AEO 37'!$C$1:$AJ$1,0))*10^12-AF98</f>
        <v>231085037000000</v>
      </c>
      <c r="AG99" s="233">
        <f>INDEX('AEO 37'!$C$15:$AJ$116,MATCH('Calculations Etc'!$C$99,'AEO 37'!$A$15:$A$116,0),MATCH('Calculations Etc'!AG$96,'AEO 37'!$C$1:$AJ$1,0))*10^12-AG98</f>
        <v>231129914000000</v>
      </c>
      <c r="AH99" s="233">
        <f>INDEX('AEO 37'!$C$15:$AJ$116,MATCH('Calculations Etc'!$C$99,'AEO 37'!$A$15:$A$116,0),MATCH('Calculations Etc'!AH$96,'AEO 37'!$C$1:$AJ$1,0))*10^12-AH98</f>
        <v>231174371000000</v>
      </c>
      <c r="AI99" s="233">
        <f>INDEX('AEO 37'!$C$15:$AJ$116,MATCH('Calculations Etc'!$C$99,'AEO 37'!$A$15:$A$116,0),MATCH('Calculations Etc'!AI$96,'AEO 37'!$C$1:$AJ$1,0))*10^12-AI98</f>
        <v>231237687000000</v>
      </c>
      <c r="AJ99" s="233">
        <f>INDEX('AEO 37'!$C$15:$AJ$116,MATCH('Calculations Etc'!$C$99,'AEO 37'!$A$15:$A$116,0),MATCH('Calculations Etc'!AJ$96,'AEO 37'!$C$1:$AJ$1,0))*10^12-AJ98</f>
        <v>231338518000000</v>
      </c>
      <c r="AK99" s="233">
        <f>INDEX('AEO 37'!$C$15:$AJ$116,MATCH('Calculations Etc'!$C$99,'AEO 37'!$A$15:$A$116,0),MATCH('Calculations Etc'!AK$96,'AEO 37'!$C$1:$AJ$1,0))*10^12-AK98</f>
        <v>231491151000000</v>
      </c>
      <c r="AL99" s="233">
        <f>INDEX('AEO 37'!$C$15:$AJ$116,MATCH('Calculations Etc'!$C$99,'AEO 37'!$A$15:$A$116,0),MATCH('Calculations Etc'!AL$96,'AEO 37'!$C$1:$AJ$1,0))*10^12-AL98</f>
        <v>231709834000000</v>
      </c>
    </row>
    <row r="100" spans="1:38" ht="15.75" customHeight="1" x14ac:dyDescent="0.35">
      <c r="A100" s="181"/>
      <c r="B100" s="181"/>
      <c r="C100" s="181"/>
      <c r="D100" s="181" t="s">
        <v>1450</v>
      </c>
      <c r="E100" s="218">
        <f>E98*$B$105</f>
        <v>465943650000</v>
      </c>
      <c r="F100" s="218">
        <f t="shared" ref="F100:M100" si="22">F98*$B$85</f>
        <v>546658000000</v>
      </c>
      <c r="G100" s="218">
        <f t="shared" si="22"/>
        <v>614050000000</v>
      </c>
      <c r="H100" s="218">
        <f t="shared" si="22"/>
        <v>695328000000</v>
      </c>
      <c r="I100" s="218">
        <f t="shared" si="22"/>
        <v>793516000000</v>
      </c>
      <c r="J100" s="218">
        <f t="shared" si="22"/>
        <v>912608000000</v>
      </c>
      <c r="K100" s="218">
        <f t="shared" si="22"/>
        <v>1057723000000</v>
      </c>
      <c r="L100" s="218">
        <f t="shared" si="22"/>
        <v>1235100000000</v>
      </c>
      <c r="M100" s="218">
        <f t="shared" si="22"/>
        <v>1452706000000</v>
      </c>
      <c r="N100" s="218">
        <f t="shared" ref="N100:AL100" si="23">N98*$B$85</f>
        <v>1722573000000</v>
      </c>
      <c r="O100" s="218">
        <f t="shared" si="23"/>
        <v>2060505000000</v>
      </c>
      <c r="P100" s="218">
        <f t="shared" si="23"/>
        <v>2488923000000</v>
      </c>
      <c r="Q100" s="218">
        <f t="shared" si="23"/>
        <v>3042346000000</v>
      </c>
      <c r="R100" s="218">
        <f t="shared" si="23"/>
        <v>3774787000000</v>
      </c>
      <c r="S100" s="218">
        <f t="shared" si="23"/>
        <v>4785594000000</v>
      </c>
      <c r="T100" s="218">
        <f t="shared" si="23"/>
        <v>6281656000000</v>
      </c>
      <c r="U100" s="218">
        <f t="shared" si="23"/>
        <v>8850227000000</v>
      </c>
      <c r="V100" s="218">
        <f t="shared" si="23"/>
        <v>9946326000000</v>
      </c>
      <c r="W100" s="218">
        <f t="shared" si="23"/>
        <v>9957316000000</v>
      </c>
      <c r="X100" s="218">
        <f t="shared" si="23"/>
        <v>9965799000000</v>
      </c>
      <c r="Y100" s="218">
        <f t="shared" si="23"/>
        <v>9971683000000</v>
      </c>
      <c r="Z100" s="218">
        <f t="shared" si="23"/>
        <v>9974241000000</v>
      </c>
      <c r="AA100" s="218">
        <f t="shared" si="23"/>
        <v>9972802000000</v>
      </c>
      <c r="AB100" s="218">
        <f t="shared" si="23"/>
        <v>9966787000000</v>
      </c>
      <c r="AC100" s="218">
        <f t="shared" si="23"/>
        <v>9955262000000</v>
      </c>
      <c r="AD100" s="218">
        <f t="shared" si="23"/>
        <v>9938437000000</v>
      </c>
      <c r="AE100" s="218">
        <f t="shared" si="23"/>
        <v>9916252000000</v>
      </c>
      <c r="AF100" s="218">
        <f t="shared" si="23"/>
        <v>9888779000000</v>
      </c>
      <c r="AG100" s="218">
        <f t="shared" si="23"/>
        <v>9856902000000</v>
      </c>
      <c r="AH100" s="218">
        <f t="shared" si="23"/>
        <v>9821433000000</v>
      </c>
      <c r="AI100" s="218">
        <f t="shared" si="23"/>
        <v>9783919000000</v>
      </c>
      <c r="AJ100" s="218">
        <f t="shared" si="23"/>
        <v>9746870000000</v>
      </c>
      <c r="AK100" s="218">
        <f t="shared" si="23"/>
        <v>9713271000000</v>
      </c>
      <c r="AL100" s="218">
        <f t="shared" si="23"/>
        <v>9686116000000</v>
      </c>
    </row>
    <row r="101" spans="1:38" ht="15.75" customHeight="1" x14ac:dyDescent="0.35">
      <c r="A101" s="181"/>
      <c r="B101" s="181"/>
      <c r="C101" s="181"/>
      <c r="D101" s="181" t="s">
        <v>1451</v>
      </c>
      <c r="E101" s="218">
        <f>E99*$B$106</f>
        <v>76624774200000</v>
      </c>
      <c r="F101" s="218">
        <f t="shared" ref="F101:M101" si="24">F99*$B$86</f>
        <v>73600675426148.406</v>
      </c>
      <c r="G101" s="218">
        <f t="shared" si="24"/>
        <v>73798926873969.375</v>
      </c>
      <c r="H101" s="218">
        <f t="shared" si="24"/>
        <v>73983331938987.047</v>
      </c>
      <c r="I101" s="218">
        <f t="shared" si="24"/>
        <v>74158053716136.641</v>
      </c>
      <c r="J101" s="218">
        <f t="shared" si="24"/>
        <v>74311764280329.797</v>
      </c>
      <c r="K101" s="218">
        <f t="shared" si="24"/>
        <v>74432680747232.047</v>
      </c>
      <c r="L101" s="218">
        <f t="shared" si="24"/>
        <v>74542109026383.984</v>
      </c>
      <c r="M101" s="218">
        <f t="shared" si="24"/>
        <v>74656183677974.094</v>
      </c>
      <c r="N101" s="218">
        <f t="shared" ref="N101:AL101" si="25">N99*$B$86</f>
        <v>74731996319199.063</v>
      </c>
      <c r="O101" s="218">
        <f t="shared" si="25"/>
        <v>74760977098704.359</v>
      </c>
      <c r="P101" s="218">
        <f t="shared" si="25"/>
        <v>74740137351236.75</v>
      </c>
      <c r="Q101" s="218">
        <f t="shared" si="25"/>
        <v>74633725744405.188</v>
      </c>
      <c r="R101" s="218">
        <f t="shared" si="25"/>
        <v>74389178303415.781</v>
      </c>
      <c r="S101" s="218">
        <f t="shared" si="25"/>
        <v>73961049205182.578</v>
      </c>
      <c r="T101" s="218">
        <f t="shared" si="25"/>
        <v>73223403427561.844</v>
      </c>
      <c r="U101" s="218">
        <f t="shared" si="25"/>
        <v>71785059106478.219</v>
      </c>
      <c r="V101" s="218">
        <f t="shared" si="25"/>
        <v>71245938001177.859</v>
      </c>
      <c r="W101" s="218">
        <f t="shared" si="25"/>
        <v>71366123172438.172</v>
      </c>
      <c r="X101" s="218">
        <f t="shared" si="25"/>
        <v>71473299061012.953</v>
      </c>
      <c r="Y101" s="218">
        <f t="shared" si="25"/>
        <v>71568505662661.953</v>
      </c>
      <c r="Z101" s="218">
        <f t="shared" si="25"/>
        <v>71651822330742.047</v>
      </c>
      <c r="AA101" s="218">
        <f t="shared" si="25"/>
        <v>71723391590106.016</v>
      </c>
      <c r="AB101" s="218">
        <f t="shared" si="25"/>
        <v>71783126930035.344</v>
      </c>
      <c r="AC101" s="218">
        <f t="shared" si="25"/>
        <v>71830218012720.844</v>
      </c>
      <c r="AD101" s="218">
        <f t="shared" si="25"/>
        <v>71866380115429.922</v>
      </c>
      <c r="AE101" s="218">
        <f t="shared" si="25"/>
        <v>71892861419787.984</v>
      </c>
      <c r="AF101" s="218">
        <f t="shared" si="25"/>
        <v>71911268286690.234</v>
      </c>
      <c r="AG101" s="218">
        <f t="shared" si="25"/>
        <v>71925233543934.047</v>
      </c>
      <c r="AH101" s="218">
        <f t="shared" si="25"/>
        <v>71939068101531.219</v>
      </c>
      <c r="AI101" s="218">
        <f t="shared" si="25"/>
        <v>71958771384452.297</v>
      </c>
      <c r="AJ101" s="218">
        <f t="shared" si="25"/>
        <v>71990148946525.328</v>
      </c>
      <c r="AK101" s="218">
        <f t="shared" si="25"/>
        <v>72037646754063.609</v>
      </c>
      <c r="AL101" s="218">
        <f t="shared" si="25"/>
        <v>72105698636984.688</v>
      </c>
    </row>
    <row r="102" spans="1:38" ht="15.75" customHeight="1" x14ac:dyDescent="0.35">
      <c r="A102" s="181"/>
      <c r="B102" s="181"/>
      <c r="C102" s="181"/>
      <c r="D102" s="186" t="s">
        <v>1452</v>
      </c>
      <c r="E102" s="220">
        <f>E97*(E100/SUM(E100:E101))/E98</f>
        <v>2.5301151985575908E-3</v>
      </c>
      <c r="F102" s="220">
        <f t="shared" ref="F102:AJ102" si="26">F97*(F100/SUM(F100:F101))/F98</f>
        <v>2.7827632291795297E-3</v>
      </c>
      <c r="G102" s="220">
        <f t="shared" si="26"/>
        <v>2.7855534707483223E-3</v>
      </c>
      <c r="H102" s="220">
        <f t="shared" si="26"/>
        <v>2.7881991879623478E-3</v>
      </c>
      <c r="I102" s="220">
        <f t="shared" si="26"/>
        <v>2.7906018351870365E-3</v>
      </c>
      <c r="J102" s="220">
        <f t="shared" si="26"/>
        <v>2.7927253180274592E-3</v>
      </c>
      <c r="K102" s="220">
        <f t="shared" si="26"/>
        <v>2.7945183695978724E-3</v>
      </c>
      <c r="L102" s="220">
        <f t="shared" si="26"/>
        <v>2.7958242157775301E-3</v>
      </c>
      <c r="M102" s="220">
        <f t="shared" si="26"/>
        <v>2.796544791292579E-3</v>
      </c>
      <c r="N102" s="220">
        <f t="shared" si="26"/>
        <v>2.7965255824979104E-3</v>
      </c>
      <c r="O102" s="220">
        <f t="shared" si="26"/>
        <v>2.7955474970408315E-3</v>
      </c>
      <c r="P102" s="220">
        <f t="shared" si="26"/>
        <v>2.7932771293461087E-3</v>
      </c>
      <c r="Q102" s="220">
        <f t="shared" si="26"/>
        <v>2.7893107765919645E-3</v>
      </c>
      <c r="R102" s="220">
        <f t="shared" si="26"/>
        <v>2.783312593667671E-3</v>
      </c>
      <c r="S102" s="220">
        <f t="shared" si="26"/>
        <v>2.7736965934012678E-3</v>
      </c>
      <c r="T102" s="220">
        <f t="shared" si="26"/>
        <v>2.7578527275962075E-3</v>
      </c>
      <c r="U102" s="220">
        <f t="shared" si="26"/>
        <v>2.7286599530316931E-3</v>
      </c>
      <c r="V102" s="220">
        <f t="shared" si="26"/>
        <v>2.7188295303207412E-3</v>
      </c>
      <c r="W102" s="220">
        <f t="shared" si="26"/>
        <v>2.7228467125016355E-3</v>
      </c>
      <c r="X102" s="220">
        <f t="shared" si="26"/>
        <v>2.7269485577261772E-3</v>
      </c>
      <c r="Y102" s="220">
        <f t="shared" si="26"/>
        <v>2.731154301363249E-3</v>
      </c>
      <c r="Z102" s="220">
        <f t="shared" si="26"/>
        <v>2.7355191330892537E-3</v>
      </c>
      <c r="AA102" s="220">
        <f t="shared" si="26"/>
        <v>2.7400966821434685E-3</v>
      </c>
      <c r="AB102" s="220">
        <f t="shared" si="26"/>
        <v>2.744939587239795E-3</v>
      </c>
      <c r="AC102" s="220">
        <f t="shared" si="26"/>
        <v>2.7501240069143828E-3</v>
      </c>
      <c r="AD102" s="220">
        <f t="shared" si="26"/>
        <v>2.7556304255520526E-3</v>
      </c>
      <c r="AE102" s="220">
        <f t="shared" si="26"/>
        <v>2.7614607903250574E-3</v>
      </c>
      <c r="AF102" s="220">
        <f t="shared" si="26"/>
        <v>2.7676086446081585E-3</v>
      </c>
      <c r="AG102" s="220">
        <f t="shared" si="26"/>
        <v>2.7739957570333579E-3</v>
      </c>
      <c r="AH102" s="220">
        <f t="shared" si="26"/>
        <v>2.7805245679413089E-3</v>
      </c>
      <c r="AI102" s="220">
        <f t="shared" si="26"/>
        <v>2.7870306314671037E-3</v>
      </c>
      <c r="AJ102" s="220">
        <f t="shared" si="26"/>
        <v>2.7933068387210351E-3</v>
      </c>
      <c r="AK102" s="220">
        <f t="shared" ref="AK102:AL102" si="27">AK97*(AK100/SUM(AK100:AK101))/AK98</f>
        <v>2.799158618480773E-3</v>
      </c>
      <c r="AL102" s="220">
        <f t="shared" si="27"/>
        <v>2.8043843753563173E-3</v>
      </c>
    </row>
    <row r="103" spans="1:38" ht="15.75" customHeight="1" x14ac:dyDescent="0.35">
      <c r="A103" s="181"/>
      <c r="B103" s="181"/>
      <c r="C103" s="181"/>
      <c r="D103" s="186" t="s">
        <v>1469</v>
      </c>
      <c r="E103" s="220">
        <f>E97*(E101/SUM(E100:E101))/E99</f>
        <v>8.6556572582233387E-4</v>
      </c>
      <c r="F103" s="220">
        <f t="shared" ref="F103:AJ103" si="28">F97*(F101/SUM(F100:F101))/F99</f>
        <v>8.6596707320286417E-4</v>
      </c>
      <c r="G103" s="220">
        <f t="shared" si="28"/>
        <v>8.6683536745784057E-4</v>
      </c>
      <c r="H103" s="220">
        <f t="shared" si="28"/>
        <v>8.6765868723162826E-4</v>
      </c>
      <c r="I103" s="220">
        <f t="shared" si="28"/>
        <v>8.684063661441873E-4</v>
      </c>
      <c r="J103" s="220">
        <f t="shared" si="28"/>
        <v>8.6906717199393955E-4</v>
      </c>
      <c r="K103" s="220">
        <f t="shared" si="28"/>
        <v>8.6962515105742987E-4</v>
      </c>
      <c r="L103" s="220">
        <f t="shared" si="28"/>
        <v>8.7003151685326684E-4</v>
      </c>
      <c r="M103" s="220">
        <f t="shared" si="28"/>
        <v>8.7025575248468731E-4</v>
      </c>
      <c r="N103" s="220">
        <f t="shared" si="28"/>
        <v>8.7024977490688803E-4</v>
      </c>
      <c r="O103" s="220">
        <f t="shared" si="28"/>
        <v>8.6994540485063328E-4</v>
      </c>
      <c r="P103" s="220">
        <f t="shared" si="28"/>
        <v>8.692388899567044E-4</v>
      </c>
      <c r="Q103" s="220">
        <f t="shared" si="28"/>
        <v>8.6800460209139835E-4</v>
      </c>
      <c r="R103" s="220">
        <f t="shared" si="28"/>
        <v>8.6613802973733642E-4</v>
      </c>
      <c r="S103" s="220">
        <f t="shared" si="28"/>
        <v>8.631456301255771E-4</v>
      </c>
      <c r="T103" s="220">
        <f t="shared" si="28"/>
        <v>8.5821518331085755E-4</v>
      </c>
      <c r="U103" s="220">
        <f t="shared" si="28"/>
        <v>8.4913069445344334E-4</v>
      </c>
      <c r="V103" s="220">
        <f t="shared" si="28"/>
        <v>8.4607156879945794E-4</v>
      </c>
      <c r="W103" s="220">
        <f t="shared" si="28"/>
        <v>8.4732167425551487E-4</v>
      </c>
      <c r="X103" s="220">
        <f t="shared" si="28"/>
        <v>8.4859812597321092E-4</v>
      </c>
      <c r="Y103" s="220">
        <f t="shared" si="28"/>
        <v>8.4990690979996496E-4</v>
      </c>
      <c r="Z103" s="220">
        <f t="shared" si="28"/>
        <v>8.5126520019102557E-4</v>
      </c>
      <c r="AA103" s="220">
        <f t="shared" si="28"/>
        <v>8.5268968600978154E-4</v>
      </c>
      <c r="AB103" s="220">
        <f t="shared" si="28"/>
        <v>8.5419674787839094E-4</v>
      </c>
      <c r="AC103" s="220">
        <f t="shared" si="28"/>
        <v>8.5581008554391021E-4</v>
      </c>
      <c r="AD103" s="220">
        <f t="shared" si="28"/>
        <v>8.5752362594917835E-4</v>
      </c>
      <c r="AE103" s="220">
        <f t="shared" si="28"/>
        <v>8.5933797503401658E-4</v>
      </c>
      <c r="AF103" s="220">
        <f t="shared" si="28"/>
        <v>8.6125112356357533E-4</v>
      </c>
      <c r="AG103" s="220">
        <f t="shared" si="28"/>
        <v>8.6323872674701197E-4</v>
      </c>
      <c r="AH103" s="220">
        <f t="shared" si="28"/>
        <v>8.6527042502955692E-4</v>
      </c>
      <c r="AI103" s="220">
        <f t="shared" si="28"/>
        <v>8.6729504456255441E-4</v>
      </c>
      <c r="AJ103" s="220">
        <f t="shared" si="28"/>
        <v>8.6924813520623963E-4</v>
      </c>
      <c r="AK103" s="220">
        <f t="shared" ref="AK103:AL103" si="29">AK97*(AK101/SUM(AK100:AK101))/AK99</f>
        <v>8.710691484129804E-4</v>
      </c>
      <c r="AL103" s="220">
        <f t="shared" si="29"/>
        <v>8.7269534978697168E-4</v>
      </c>
    </row>
    <row r="104" spans="1:38" ht="15.75" customHeight="1" x14ac:dyDescent="0.35">
      <c r="A104" s="18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D104" s="211"/>
      <c r="AE104" s="211"/>
      <c r="AF104" s="211"/>
      <c r="AG104" s="211"/>
      <c r="AH104" s="181"/>
      <c r="AI104" s="181"/>
      <c r="AJ104" s="181"/>
    </row>
    <row r="105" spans="1:38" ht="15.75" customHeight="1" x14ac:dyDescent="0.45">
      <c r="A105" s="181" t="s">
        <v>1470</v>
      </c>
      <c r="B105" s="211">
        <v>0.95</v>
      </c>
      <c r="C105" s="211"/>
      <c r="D105" s="234" t="s">
        <v>1455</v>
      </c>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D105" s="211"/>
      <c r="AE105" s="211"/>
      <c r="AF105" s="211"/>
      <c r="AG105" s="211"/>
      <c r="AH105" s="181"/>
      <c r="AI105" s="181"/>
      <c r="AJ105" s="181"/>
    </row>
    <row r="106" spans="1:38" ht="15.75" customHeight="1" x14ac:dyDescent="0.35">
      <c r="A106" s="181" t="s">
        <v>1471</v>
      </c>
      <c r="B106" s="211">
        <v>0.32500000000000001</v>
      </c>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D106" s="211"/>
      <c r="AE106" s="211"/>
      <c r="AF106" s="211"/>
      <c r="AG106" s="211"/>
      <c r="AH106" s="181"/>
      <c r="AI106" s="181"/>
      <c r="AJ106" s="181"/>
    </row>
    <row r="107" spans="1:38" ht="15.75" customHeight="1" x14ac:dyDescent="0.35"/>
    <row r="108" spans="1:38" ht="15.75" customHeight="1" x14ac:dyDescent="0.35"/>
    <row r="109" spans="1:38" ht="15.75" customHeight="1" x14ac:dyDescent="0.35"/>
    <row r="110" spans="1:38" ht="15.75" customHeight="1" x14ac:dyDescent="0.35"/>
    <row r="111" spans="1:38" ht="15.75" customHeight="1" x14ac:dyDescent="0.35"/>
    <row r="112" spans="1:38"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sheetData>
  <hyperlinks>
    <hyperlink ref="D53" r:id="rId1" xr:uid="{00000000-0004-0000-0900-000000000000}"/>
    <hyperlink ref="D54" r:id="rId2" xr:uid="{00000000-0004-0000-0900-000001000000}"/>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I1000"/>
  <sheetViews>
    <sheetView workbookViewId="0">
      <selection activeCell="C11" sqref="C11"/>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B$4/(1-'Calculations Etc'!$B$16)</f>
        <v>1.1991546209881791E-3</v>
      </c>
      <c r="C2" s="172">
        <f>$B2+$B2*(C$1-$B$1)/($AI$1-$B$1)*'NAP F28'!$B$24</f>
        <v>1.2171985519126834E-3</v>
      </c>
      <c r="D2" s="172">
        <f>$B2+$B2*(D$1-$B$1)/($AI$1-$B$1)*'NAP F28'!$B$24</f>
        <v>1.2352424828371879E-3</v>
      </c>
      <c r="E2" s="172">
        <f>$B2+$B2*(E$1-$B$1)/($AI$1-$B$1)*'NAP F28'!$B$24</f>
        <v>1.2532864137616922E-3</v>
      </c>
      <c r="F2" s="172">
        <f>$B2+$B2*(F$1-$B$1)/($AI$1-$B$1)*'NAP F28'!$B$24</f>
        <v>1.2713303446861967E-3</v>
      </c>
      <c r="G2" s="172">
        <f>$B2+$B2*(G$1-$B$1)/($AI$1-$B$1)*'NAP F28'!$B$24</f>
        <v>1.289374275610701E-3</v>
      </c>
      <c r="H2" s="172">
        <f>$B2+$B2*(H$1-$B$1)/($AI$1-$B$1)*'NAP F28'!$B$24</f>
        <v>1.3074182065352055E-3</v>
      </c>
      <c r="I2" s="172">
        <f>$B2+$B2*(I$1-$B$1)/($AI$1-$B$1)*'NAP F28'!$B$24</f>
        <v>1.3254621374597098E-3</v>
      </c>
      <c r="J2" s="172">
        <f>$B2+$B2*(J$1-$B$1)/($AI$1-$B$1)*'NAP F28'!$B$24</f>
        <v>1.3435060683842143E-3</v>
      </c>
      <c r="K2" s="172">
        <f>$B2+$B2*(K$1-$B$1)/($AI$1-$B$1)*'NAP F28'!$B$24</f>
        <v>1.3615499993087185E-3</v>
      </c>
      <c r="L2" s="172">
        <f>$B2+$B2*(L$1-$B$1)/($AI$1-$B$1)*'NAP F28'!$B$24</f>
        <v>1.3795939302332231E-3</v>
      </c>
      <c r="M2" s="172">
        <f>$B2+$B2*(M$1-$B$1)/($AI$1-$B$1)*'NAP F28'!$B$24</f>
        <v>1.3976378611577273E-3</v>
      </c>
      <c r="N2" s="172">
        <f>$B2+$B2*(N$1-$B$1)/($AI$1-$B$1)*'NAP F28'!$B$24</f>
        <v>1.4156817920822316E-3</v>
      </c>
      <c r="O2" s="172">
        <f>$B2+$B2*(O$1-$B$1)/($AI$1-$B$1)*'NAP F28'!$B$24</f>
        <v>1.4337257230067361E-3</v>
      </c>
      <c r="P2" s="172">
        <f>$B2+$B2*(P$1-$B$1)/($AI$1-$B$1)*'NAP F28'!$B$24</f>
        <v>1.4517696539312406E-3</v>
      </c>
      <c r="Q2" s="172">
        <f>$B2+$B2*(Q$1-$B$1)/($AI$1-$B$1)*'NAP F28'!$B$24</f>
        <v>1.4698135848557449E-3</v>
      </c>
      <c r="R2" s="172">
        <f>$B2+$B2*(R$1-$B$1)/($AI$1-$B$1)*'NAP F28'!$B$24</f>
        <v>1.4878575157802492E-3</v>
      </c>
      <c r="S2" s="172">
        <f>$B2+$B2*(S$1-$B$1)/($AI$1-$B$1)*'NAP F28'!$B$24</f>
        <v>1.5059014467047537E-3</v>
      </c>
      <c r="T2" s="172">
        <f>$B2+$B2*(T$1-$B$1)/($AI$1-$B$1)*'NAP F28'!$B$24</f>
        <v>1.523945377629258E-3</v>
      </c>
      <c r="U2" s="172">
        <f>$B2+$B2*(U$1-$B$1)/($AI$1-$B$1)*'NAP F28'!$B$24</f>
        <v>1.5419893085537625E-3</v>
      </c>
      <c r="V2" s="172">
        <f>$B2+$B2*(V$1-$B$1)/($AI$1-$B$1)*'NAP F28'!$B$24</f>
        <v>1.5600332394782668E-3</v>
      </c>
      <c r="W2" s="172">
        <f>$B2+$B2*(W$1-$B$1)/($AI$1-$B$1)*'NAP F28'!$B$24</f>
        <v>1.5780771704027713E-3</v>
      </c>
      <c r="X2" s="172">
        <f>$B2+$B2*(X$1-$B$1)/($AI$1-$B$1)*'NAP F28'!$B$24</f>
        <v>1.5961211013272756E-3</v>
      </c>
      <c r="Y2" s="172">
        <f>$B2+$B2*(Y$1-$B$1)/($AI$1-$B$1)*'NAP F28'!$B$24</f>
        <v>1.6141650322517801E-3</v>
      </c>
      <c r="Z2" s="172">
        <f>$B2+$B2*(Z$1-$B$1)/($AI$1-$B$1)*'NAP F28'!$B$24</f>
        <v>1.6322089631762844E-3</v>
      </c>
      <c r="AA2" s="172">
        <f>$B2+$B2*(AA$1-$B$1)/($AI$1-$B$1)*'NAP F28'!$B$24</f>
        <v>1.6502528941007889E-3</v>
      </c>
      <c r="AB2" s="172">
        <f>$B2+$B2*(AB$1-$B$1)/($AI$1-$B$1)*'NAP F28'!$B$24</f>
        <v>1.6682968250252932E-3</v>
      </c>
      <c r="AC2" s="172">
        <f>$B2+$B2*(AC$1-$B$1)/($AI$1-$B$1)*'NAP F28'!$B$24</f>
        <v>1.6863407559497977E-3</v>
      </c>
      <c r="AD2" s="172">
        <f>$B2+$B2*(AD$1-$B$1)/($AI$1-$B$1)*'NAP F28'!$B$24</f>
        <v>1.704384686874302E-3</v>
      </c>
      <c r="AE2" s="172">
        <f>$B2+$B2*(AE$1-$B$1)/($AI$1-$B$1)*'NAP F28'!$B$24</f>
        <v>1.7224286177988063E-3</v>
      </c>
      <c r="AF2" s="172">
        <f>$B2+$B2*(AF$1-$B$1)/($AI$1-$B$1)*'NAP F28'!$B$24</f>
        <v>1.7404725487233108E-3</v>
      </c>
      <c r="AG2" s="172">
        <f>$B2+$B2*(AG$1-$B$1)/($AI$1-$B$1)*'NAP F28'!$B$24</f>
        <v>1.7585164796478153E-3</v>
      </c>
      <c r="AH2" s="172">
        <f>$B2+$B2*(AH$1-$B$1)/($AI$1-$B$1)*'NAP F28'!$B$24</f>
        <v>1.7765604105723196E-3</v>
      </c>
      <c r="AI2" s="172">
        <f>$B2+$B2*(AI$1-$B$1)/($AI$1-$B$1)*'NAP F28'!$B$24</f>
        <v>1.7946043414968239E-3</v>
      </c>
    </row>
    <row r="3" spans="1:35" ht="14.25" x14ac:dyDescent="0.45">
      <c r="A3" s="3" t="s">
        <v>1299</v>
      </c>
      <c r="B3" s="172">
        <f t="shared" ref="B3:AI3" si="0">B$4</f>
        <v>3.7659401320289928E-4</v>
      </c>
      <c r="C3" s="172">
        <f t="shared" si="0"/>
        <v>3.7764380062585716E-4</v>
      </c>
      <c r="D3" s="172">
        <f t="shared" si="0"/>
        <v>3.8328907386209936E-4</v>
      </c>
      <c r="E3" s="172">
        <f t="shared" si="0"/>
        <v>3.9715467091614505E-4</v>
      </c>
      <c r="F3" s="172">
        <f t="shared" si="0"/>
        <v>4.1687000386229087E-4</v>
      </c>
      <c r="G3" s="172">
        <f t="shared" si="0"/>
        <v>4.3746344714800219E-4</v>
      </c>
      <c r="H3" s="172">
        <f t="shared" si="0"/>
        <v>4.586258319984242E-4</v>
      </c>
      <c r="I3" s="172">
        <f t="shared" si="0"/>
        <v>4.744099690682927E-4</v>
      </c>
      <c r="J3" s="172">
        <f t="shared" si="0"/>
        <v>4.9811586194333955E-4</v>
      </c>
      <c r="K3" s="172">
        <f t="shared" si="0"/>
        <v>4.979295592307852E-4</v>
      </c>
      <c r="L3" s="172">
        <f t="shared" si="0"/>
        <v>4.9947112681517623E-4</v>
      </c>
      <c r="M3" s="172">
        <f t="shared" si="0"/>
        <v>4.9990280432086424E-4</v>
      </c>
      <c r="N3" s="172">
        <f t="shared" si="0"/>
        <v>5.0057871281020973E-4</v>
      </c>
      <c r="O3" s="172">
        <f t="shared" si="0"/>
        <v>5.0113564015935694E-4</v>
      </c>
      <c r="P3" s="172">
        <f t="shared" si="0"/>
        <v>5.0032784318478215E-4</v>
      </c>
      <c r="Q3" s="172">
        <f t="shared" si="0"/>
        <v>5.0083556400278451E-4</v>
      </c>
      <c r="R3" s="172">
        <f t="shared" si="0"/>
        <v>5.0178827787601351E-4</v>
      </c>
      <c r="S3" s="172">
        <f t="shared" si="0"/>
        <v>5.0048916520260692E-4</v>
      </c>
      <c r="T3" s="172">
        <f t="shared" si="0"/>
        <v>5.0010636538209312E-4</v>
      </c>
      <c r="U3" s="172">
        <f t="shared" si="0"/>
        <v>4.9978537176843785E-4</v>
      </c>
      <c r="V3" s="172">
        <f t="shared" si="0"/>
        <v>4.9929236449367692E-4</v>
      </c>
      <c r="W3" s="172">
        <f t="shared" si="0"/>
        <v>4.9904137850240366E-4</v>
      </c>
      <c r="X3" s="172">
        <f t="shared" si="0"/>
        <v>4.9733802245868536E-4</v>
      </c>
      <c r="Y3" s="172">
        <f t="shared" si="0"/>
        <v>4.9673528458335687E-4</v>
      </c>
      <c r="Z3" s="172">
        <f t="shared" si="0"/>
        <v>4.9662003219649669E-4</v>
      </c>
      <c r="AA3" s="172">
        <f t="shared" si="0"/>
        <v>4.9481536163841042E-4</v>
      </c>
      <c r="AB3" s="172">
        <f t="shared" si="0"/>
        <v>4.9502511195344246E-4</v>
      </c>
      <c r="AC3" s="172">
        <f t="shared" si="0"/>
        <v>4.9392910890364787E-4</v>
      </c>
      <c r="AD3" s="172">
        <f t="shared" si="0"/>
        <v>4.9252490618832841E-4</v>
      </c>
      <c r="AE3" s="172">
        <f t="shared" si="0"/>
        <v>4.9248787963394522E-4</v>
      </c>
      <c r="AF3" s="172">
        <f t="shared" si="0"/>
        <v>4.9142152538045531E-4</v>
      </c>
      <c r="AG3" s="172">
        <f t="shared" si="0"/>
        <v>4.8939024627470237E-4</v>
      </c>
      <c r="AH3" s="172">
        <f t="shared" si="0"/>
        <v>4.8825848257888645E-4</v>
      </c>
      <c r="AI3" s="172">
        <f t="shared" si="0"/>
        <v>4.8710884337847121E-4</v>
      </c>
    </row>
    <row r="4" spans="1:35" ht="14.25" x14ac:dyDescent="0.45">
      <c r="A4" s="3" t="s">
        <v>1300</v>
      </c>
      <c r="B4" s="172">
        <f>INDEX('Calculations Etc'!73:73,MATCH('BNVFE-LDVs-psgr'!B1,'Calculations Etc'!57:57,0))*'Calculations Etc'!$B$23/'Calculations Etc'!$B$30</f>
        <v>3.7659401320289928E-4</v>
      </c>
      <c r="C4" s="172">
        <f>INDEX('Calculations Etc'!73:73,MATCH('BNVFE-LDVs-psgr'!C1,'Calculations Etc'!57:57,0))*'Calculations Etc'!$B$23/'Calculations Etc'!$B$30</f>
        <v>3.7764380062585716E-4</v>
      </c>
      <c r="D4" s="172">
        <f>INDEX('Calculations Etc'!73:73,MATCH('BNVFE-LDVs-psgr'!D1,'Calculations Etc'!57:57,0))*'Calculations Etc'!$B$23/'Calculations Etc'!$B$30</f>
        <v>3.8328907386209936E-4</v>
      </c>
      <c r="E4" s="172">
        <f>INDEX('Calculations Etc'!73:73,MATCH('BNVFE-LDVs-psgr'!E1,'Calculations Etc'!57:57,0))*'Calculations Etc'!$B$23/'Calculations Etc'!$B$30</f>
        <v>3.9715467091614505E-4</v>
      </c>
      <c r="F4" s="172">
        <f>INDEX('Calculations Etc'!73:73,MATCH('BNVFE-LDVs-psgr'!F1,'Calculations Etc'!57:57,0))*'Calculations Etc'!$B$23/'Calculations Etc'!$B$30</f>
        <v>4.1687000386229087E-4</v>
      </c>
      <c r="G4" s="172">
        <f>INDEX('Calculations Etc'!73:73,MATCH('BNVFE-LDVs-psgr'!G1,'Calculations Etc'!57:57,0))*'Calculations Etc'!$B$23/'Calculations Etc'!$B$30</f>
        <v>4.3746344714800219E-4</v>
      </c>
      <c r="H4" s="172">
        <f>INDEX('Calculations Etc'!73:73,MATCH('BNVFE-LDVs-psgr'!H1,'Calculations Etc'!57:57,0))*'Calculations Etc'!$B$23/'Calculations Etc'!$B$30</f>
        <v>4.586258319984242E-4</v>
      </c>
      <c r="I4" s="172">
        <f>INDEX('Calculations Etc'!73:73,MATCH('BNVFE-LDVs-psgr'!I1,'Calculations Etc'!57:57,0))*'Calculations Etc'!$B$23/'Calculations Etc'!$B$30</f>
        <v>4.744099690682927E-4</v>
      </c>
      <c r="J4" s="172">
        <f>INDEX('Calculations Etc'!73:73,MATCH('BNVFE-LDVs-psgr'!J1,'Calculations Etc'!57:57,0))*'Calculations Etc'!$B$23/'Calculations Etc'!$B$30</f>
        <v>4.9811586194333955E-4</v>
      </c>
      <c r="K4" s="172">
        <f>INDEX('Calculations Etc'!73:73,MATCH('BNVFE-LDVs-psgr'!K1,'Calculations Etc'!57:57,0))*'Calculations Etc'!$B$23/'Calculations Etc'!$B$30</f>
        <v>4.979295592307852E-4</v>
      </c>
      <c r="L4" s="172">
        <f>INDEX('Calculations Etc'!73:73,MATCH('BNVFE-LDVs-psgr'!L1,'Calculations Etc'!57:57,0))*'Calculations Etc'!$B$23/'Calculations Etc'!$B$30</f>
        <v>4.9947112681517623E-4</v>
      </c>
      <c r="M4" s="172">
        <f>INDEX('Calculations Etc'!73:73,MATCH('BNVFE-LDVs-psgr'!M1,'Calculations Etc'!57:57,0))*'Calculations Etc'!$B$23/'Calculations Etc'!$B$30</f>
        <v>4.9990280432086424E-4</v>
      </c>
      <c r="N4" s="172">
        <f>INDEX('Calculations Etc'!73:73,MATCH('BNVFE-LDVs-psgr'!N1,'Calculations Etc'!57:57,0))*'Calculations Etc'!$B$23/'Calculations Etc'!$B$30</f>
        <v>5.0057871281020973E-4</v>
      </c>
      <c r="O4" s="172">
        <f>INDEX('Calculations Etc'!73:73,MATCH('BNVFE-LDVs-psgr'!O1,'Calculations Etc'!57:57,0))*'Calculations Etc'!$B$23/'Calculations Etc'!$B$30</f>
        <v>5.0113564015935694E-4</v>
      </c>
      <c r="P4" s="172">
        <f>INDEX('Calculations Etc'!73:73,MATCH('BNVFE-LDVs-psgr'!P1,'Calculations Etc'!57:57,0))*'Calculations Etc'!$B$23/'Calculations Etc'!$B$30</f>
        <v>5.0032784318478215E-4</v>
      </c>
      <c r="Q4" s="172">
        <f>INDEX('Calculations Etc'!73:73,MATCH('BNVFE-LDVs-psgr'!Q1,'Calculations Etc'!57:57,0))*'Calculations Etc'!$B$23/'Calculations Etc'!$B$30</f>
        <v>5.0083556400278451E-4</v>
      </c>
      <c r="R4" s="172">
        <f>INDEX('Calculations Etc'!73:73,MATCH('BNVFE-LDVs-psgr'!R1,'Calculations Etc'!57:57,0))*'Calculations Etc'!$B$23/'Calculations Etc'!$B$30</f>
        <v>5.0178827787601351E-4</v>
      </c>
      <c r="S4" s="172">
        <f>INDEX('Calculations Etc'!73:73,MATCH('BNVFE-LDVs-psgr'!S1,'Calculations Etc'!57:57,0))*'Calculations Etc'!$B$23/'Calculations Etc'!$B$30</f>
        <v>5.0048916520260692E-4</v>
      </c>
      <c r="T4" s="172">
        <f>INDEX('Calculations Etc'!73:73,MATCH('BNVFE-LDVs-psgr'!T1,'Calculations Etc'!57:57,0))*'Calculations Etc'!$B$23/'Calculations Etc'!$B$30</f>
        <v>5.0010636538209312E-4</v>
      </c>
      <c r="U4" s="172">
        <f>INDEX('Calculations Etc'!73:73,MATCH('BNVFE-LDVs-psgr'!U1,'Calculations Etc'!57:57,0))*'Calculations Etc'!$B$23/'Calculations Etc'!$B$30</f>
        <v>4.9978537176843785E-4</v>
      </c>
      <c r="V4" s="172">
        <f>INDEX('Calculations Etc'!73:73,MATCH('BNVFE-LDVs-psgr'!V1,'Calculations Etc'!57:57,0))*'Calculations Etc'!$B$23/'Calculations Etc'!$B$30</f>
        <v>4.9929236449367692E-4</v>
      </c>
      <c r="W4" s="172">
        <f>INDEX('Calculations Etc'!73:73,MATCH('BNVFE-LDVs-psgr'!W1,'Calculations Etc'!57:57,0))*'Calculations Etc'!$B$23/'Calculations Etc'!$B$30</f>
        <v>4.9904137850240366E-4</v>
      </c>
      <c r="X4" s="172">
        <f>INDEX('Calculations Etc'!73:73,MATCH('BNVFE-LDVs-psgr'!X1,'Calculations Etc'!57:57,0))*'Calculations Etc'!$B$23/'Calculations Etc'!$B$30</f>
        <v>4.9733802245868536E-4</v>
      </c>
      <c r="Y4" s="172">
        <f>INDEX('Calculations Etc'!73:73,MATCH('BNVFE-LDVs-psgr'!Y1,'Calculations Etc'!57:57,0))*'Calculations Etc'!$B$23/'Calculations Etc'!$B$30</f>
        <v>4.9673528458335687E-4</v>
      </c>
      <c r="Z4" s="172">
        <f>INDEX('Calculations Etc'!73:73,MATCH('BNVFE-LDVs-psgr'!Z1,'Calculations Etc'!57:57,0))*'Calculations Etc'!$B$23/'Calculations Etc'!$B$30</f>
        <v>4.9662003219649669E-4</v>
      </c>
      <c r="AA4" s="172">
        <f>INDEX('Calculations Etc'!73:73,MATCH('BNVFE-LDVs-psgr'!AA1,'Calculations Etc'!57:57,0))*'Calculations Etc'!$B$23/'Calculations Etc'!$B$30</f>
        <v>4.9481536163841042E-4</v>
      </c>
      <c r="AB4" s="172">
        <f>INDEX('Calculations Etc'!73:73,MATCH('BNVFE-LDVs-psgr'!AB1,'Calculations Etc'!57:57,0))*'Calculations Etc'!$B$23/'Calculations Etc'!$B$30</f>
        <v>4.9502511195344246E-4</v>
      </c>
      <c r="AC4" s="172">
        <f>INDEX('Calculations Etc'!73:73,MATCH('BNVFE-LDVs-psgr'!AC1,'Calculations Etc'!57:57,0))*'Calculations Etc'!$B$23/'Calculations Etc'!$B$30</f>
        <v>4.9392910890364787E-4</v>
      </c>
      <c r="AD4" s="172">
        <f>INDEX('Calculations Etc'!73:73,MATCH('BNVFE-LDVs-psgr'!AD1,'Calculations Etc'!57:57,0))*'Calculations Etc'!$B$23/'Calculations Etc'!$B$30</f>
        <v>4.9252490618832841E-4</v>
      </c>
      <c r="AE4" s="172">
        <f>INDEX('Calculations Etc'!73:73,MATCH('BNVFE-LDVs-psgr'!AE1,'Calculations Etc'!57:57,0))*'Calculations Etc'!$B$23/'Calculations Etc'!$B$30</f>
        <v>4.9248787963394522E-4</v>
      </c>
      <c r="AF4" s="172">
        <f>INDEX('Calculations Etc'!73:73,MATCH('BNVFE-LDVs-psgr'!AF1,'Calculations Etc'!57:57,0))*'Calculations Etc'!$B$23/'Calculations Etc'!$B$30</f>
        <v>4.9142152538045531E-4</v>
      </c>
      <c r="AG4" s="172">
        <f>INDEX('Calculations Etc'!73:73,MATCH('BNVFE-LDVs-psgr'!AG1,'Calculations Etc'!57:57,0))*'Calculations Etc'!$B$23/'Calculations Etc'!$B$30</f>
        <v>4.8939024627470237E-4</v>
      </c>
      <c r="AH4" s="172">
        <f>INDEX('Calculations Etc'!73:73,MATCH('BNVFE-LDVs-psgr'!AH1,'Calculations Etc'!57:57,0))*'Calculations Etc'!$B$23/'Calculations Etc'!$B$30</f>
        <v>4.8825848257888645E-4</v>
      </c>
      <c r="AI4" s="172">
        <f>INDEX('Calculations Etc'!73:73,MATCH('BNVFE-LDVs-psgr'!AI1,'Calculations Etc'!57:57,0))*'Calculations Etc'!$B$23/'Calculations Etc'!$B$30</f>
        <v>4.8710884337847121E-4</v>
      </c>
    </row>
    <row r="5" spans="1:35" ht="14.25" x14ac:dyDescent="0.45">
      <c r="A5" s="3" t="s">
        <v>1301</v>
      </c>
      <c r="B5" s="172">
        <f t="shared" ref="B5:AI5" si="1">B$4</f>
        <v>3.7659401320289928E-4</v>
      </c>
      <c r="C5" s="172">
        <f t="shared" si="1"/>
        <v>3.7764380062585716E-4</v>
      </c>
      <c r="D5" s="172">
        <f t="shared" si="1"/>
        <v>3.8328907386209936E-4</v>
      </c>
      <c r="E5" s="172">
        <f t="shared" si="1"/>
        <v>3.9715467091614505E-4</v>
      </c>
      <c r="F5" s="172">
        <f t="shared" si="1"/>
        <v>4.1687000386229087E-4</v>
      </c>
      <c r="G5" s="172">
        <f t="shared" si="1"/>
        <v>4.3746344714800219E-4</v>
      </c>
      <c r="H5" s="172">
        <f t="shared" si="1"/>
        <v>4.586258319984242E-4</v>
      </c>
      <c r="I5" s="172">
        <f t="shared" si="1"/>
        <v>4.744099690682927E-4</v>
      </c>
      <c r="J5" s="172">
        <f t="shared" si="1"/>
        <v>4.9811586194333955E-4</v>
      </c>
      <c r="K5" s="172">
        <f t="shared" si="1"/>
        <v>4.979295592307852E-4</v>
      </c>
      <c r="L5" s="172">
        <f t="shared" si="1"/>
        <v>4.9947112681517623E-4</v>
      </c>
      <c r="M5" s="172">
        <f t="shared" si="1"/>
        <v>4.9990280432086424E-4</v>
      </c>
      <c r="N5" s="172">
        <f t="shared" si="1"/>
        <v>5.0057871281020973E-4</v>
      </c>
      <c r="O5" s="172">
        <f t="shared" si="1"/>
        <v>5.0113564015935694E-4</v>
      </c>
      <c r="P5" s="172">
        <f t="shared" si="1"/>
        <v>5.0032784318478215E-4</v>
      </c>
      <c r="Q5" s="172">
        <f t="shared" si="1"/>
        <v>5.0083556400278451E-4</v>
      </c>
      <c r="R5" s="172">
        <f t="shared" si="1"/>
        <v>5.0178827787601351E-4</v>
      </c>
      <c r="S5" s="172">
        <f t="shared" si="1"/>
        <v>5.0048916520260692E-4</v>
      </c>
      <c r="T5" s="172">
        <f t="shared" si="1"/>
        <v>5.0010636538209312E-4</v>
      </c>
      <c r="U5" s="172">
        <f t="shared" si="1"/>
        <v>4.9978537176843785E-4</v>
      </c>
      <c r="V5" s="172">
        <f t="shared" si="1"/>
        <v>4.9929236449367692E-4</v>
      </c>
      <c r="W5" s="172">
        <f t="shared" si="1"/>
        <v>4.9904137850240366E-4</v>
      </c>
      <c r="X5" s="172">
        <f t="shared" si="1"/>
        <v>4.9733802245868536E-4</v>
      </c>
      <c r="Y5" s="172">
        <f t="shared" si="1"/>
        <v>4.9673528458335687E-4</v>
      </c>
      <c r="Z5" s="172">
        <f t="shared" si="1"/>
        <v>4.9662003219649669E-4</v>
      </c>
      <c r="AA5" s="172">
        <f t="shared" si="1"/>
        <v>4.9481536163841042E-4</v>
      </c>
      <c r="AB5" s="172">
        <f t="shared" si="1"/>
        <v>4.9502511195344246E-4</v>
      </c>
      <c r="AC5" s="172">
        <f t="shared" si="1"/>
        <v>4.9392910890364787E-4</v>
      </c>
      <c r="AD5" s="172">
        <f t="shared" si="1"/>
        <v>4.9252490618832841E-4</v>
      </c>
      <c r="AE5" s="172">
        <f t="shared" si="1"/>
        <v>4.9248787963394522E-4</v>
      </c>
      <c r="AF5" s="172">
        <f t="shared" si="1"/>
        <v>4.9142152538045531E-4</v>
      </c>
      <c r="AG5" s="172">
        <f t="shared" si="1"/>
        <v>4.8939024627470237E-4</v>
      </c>
      <c r="AH5" s="172">
        <f t="shared" si="1"/>
        <v>4.8825848257888645E-4</v>
      </c>
      <c r="AI5" s="172">
        <f t="shared" si="1"/>
        <v>4.8710884337847121E-4</v>
      </c>
    </row>
    <row r="6" spans="1:35" ht="14.25" x14ac:dyDescent="0.45">
      <c r="A6" s="3" t="s">
        <v>1302</v>
      </c>
      <c r="B6" s="172">
        <f>B4*(1-'Calculations Etc'!$B$20)+B2*'Calculations Etc'!$B$20</f>
        <v>8.2900234748480321E-4</v>
      </c>
      <c r="C6" s="172">
        <f>C4*(1-'Calculations Etc'!$B$20)+C2*'Calculations Etc'!$B$20</f>
        <v>8.3939891383361164E-4</v>
      </c>
      <c r="D6" s="172">
        <f>D4*(1-'Calculations Etc'!$B$20)+D2*'Calculations Etc'!$B$20</f>
        <v>8.5186344879839809E-4</v>
      </c>
      <c r="E6" s="172">
        <f>E4*(1-'Calculations Etc'!$B$20)+E2*'Calculations Etc'!$B$20</f>
        <v>8.68027129481196E-4</v>
      </c>
      <c r="F6" s="172">
        <f>F4*(1-'Calculations Etc'!$B$20)+F2*'Calculations Etc'!$B$20</f>
        <v>8.8682319131543909E-4</v>
      </c>
      <c r="G6" s="172">
        <f>G4*(1-'Calculations Etc'!$B$20)+G2*'Calculations Etc'!$B$20</f>
        <v>9.0601440280248659E-4</v>
      </c>
      <c r="H6" s="172">
        <f>H4*(1-'Calculations Etc'!$B$20)+H2*'Calculations Etc'!$B$20</f>
        <v>9.2546163799365393E-4</v>
      </c>
      <c r="I6" s="172">
        <f>I4*(1-'Calculations Etc'!$B$20)+I2*'Calculations Etc'!$B$20</f>
        <v>9.4248866168357209E-4</v>
      </c>
      <c r="J6" s="172">
        <f>J4*(1-'Calculations Etc'!$B$20)+J2*'Calculations Etc'!$B$20</f>
        <v>9.6308047548582069E-4</v>
      </c>
      <c r="K6" s="172">
        <f>K4*(1-'Calculations Etc'!$B$20)+K2*'Calculations Etc'!$B$20</f>
        <v>9.7292080127364851E-4</v>
      </c>
      <c r="L6" s="172">
        <f>L4*(1-'Calculations Etc'!$B$20)+L2*'Calculations Etc'!$B$20</f>
        <v>9.8353866869510206E-4</v>
      </c>
      <c r="M6" s="172">
        <f>M4*(1-'Calculations Etc'!$B$20)+M2*'Calculations Etc'!$B$20</f>
        <v>9.9365708558113897E-4</v>
      </c>
      <c r="N6" s="172">
        <f>N4*(1-'Calculations Etc'!$B$20)+N2*'Calculations Etc'!$B$20</f>
        <v>1.0038854064098217E-3</v>
      </c>
      <c r="O6" s="172">
        <f>O4*(1-'Calculations Etc'!$B$20)+O2*'Calculations Etc'!$B$20</f>
        <v>1.0140601857254155E-3</v>
      </c>
      <c r="P6" s="172">
        <f>P4*(1-'Calculations Etc'!$B$20)+P2*'Calculations Etc'!$B$20</f>
        <v>1.0236208390953345E-3</v>
      </c>
      <c r="Q6" s="172">
        <f>Q4*(1-'Calculations Etc'!$B$20)+Q2*'Calculations Etc'!$B$20</f>
        <v>1.0337734754719127E-3</v>
      </c>
      <c r="R6" s="172">
        <f>R4*(1-'Calculations Etc'!$B$20)+R2*'Calculations Etc'!$B$20</f>
        <v>1.0441263587233432E-3</v>
      </c>
      <c r="S6" s="172">
        <f>S4*(1-'Calculations Etc'!$B$20)+S2*'Calculations Etc'!$B$20</f>
        <v>1.0534659200287877E-3</v>
      </c>
      <c r="T6" s="172">
        <f>T4*(1-'Calculations Etc'!$B$20)+T2*'Calculations Etc'!$B$20</f>
        <v>1.0632178221180338E-3</v>
      </c>
      <c r="U6" s="172">
        <f>U4*(1-'Calculations Etc'!$B$20)+U2*'Calculations Etc'!$B$20</f>
        <v>1.0729975370003665E-3</v>
      </c>
      <c r="V6" s="172">
        <f>V4*(1-'Calculations Etc'!$B$20)+V2*'Calculations Etc'!$B$20</f>
        <v>1.0826998457352014E-3</v>
      </c>
      <c r="W6" s="172">
        <f>W4*(1-'Calculations Etc'!$B$20)+W2*'Calculations Etc'!$B$20</f>
        <v>1.092511064047606E-3</v>
      </c>
      <c r="X6" s="172">
        <f>X4*(1-'Calculations Etc'!$B$20)+X2*'Calculations Etc'!$B$20</f>
        <v>1.10166871583641E-3</v>
      </c>
      <c r="Y6" s="172">
        <f>Y4*(1-'Calculations Etc'!$B$20)+Y2*'Calculations Etc'!$B$20</f>
        <v>1.1113216458009897E-3</v>
      </c>
      <c r="Z6" s="172">
        <f>Z4*(1-'Calculations Etc'!$B$20)+Z2*'Calculations Etc'!$B$20</f>
        <v>1.1211939442353799E-3</v>
      </c>
      <c r="AA6" s="172">
        <f>AA4*(1-'Calculations Etc'!$B$20)+AA2*'Calculations Etc'!$B$20</f>
        <v>1.1303060044927187E-3</v>
      </c>
      <c r="AB6" s="172">
        <f>AB4*(1-'Calculations Etc'!$B$20)+AB2*'Calculations Etc'!$B$20</f>
        <v>1.1403245541429603E-3</v>
      </c>
      <c r="AC6" s="172">
        <f>AC4*(1-'Calculations Etc'!$B$20)+AC2*'Calculations Etc'!$B$20</f>
        <v>1.1497555147790303E-3</v>
      </c>
      <c r="AD6" s="172">
        <f>AD4*(1-'Calculations Etc'!$B$20)+AD2*'Calculations Etc'!$B$20</f>
        <v>1.1590477855656139E-3</v>
      </c>
      <c r="AE6" s="172">
        <f>AE4*(1-'Calculations Etc'!$B$20)+AE2*'Calculations Etc'!$B$20</f>
        <v>1.1689552856246187E-3</v>
      </c>
      <c r="AF6" s="172">
        <f>AF4*(1-'Calculations Etc'!$B$20)+AF2*'Calculations Etc'!$B$20</f>
        <v>1.1783995882190259E-3</v>
      </c>
      <c r="AG6" s="172">
        <f>AG4*(1-'Calculations Etc'!$B$20)+AG2*'Calculations Etc'!$B$20</f>
        <v>1.1874096746299146E-3</v>
      </c>
      <c r="AH6" s="172">
        <f>AH4*(1-'Calculations Etc'!$B$20)+AH2*'Calculations Etc'!$B$20</f>
        <v>1.1968245429752747E-3</v>
      </c>
      <c r="AI6" s="172">
        <f>AI4*(1-'Calculations Etc'!$B$20)+AI2*'Calculations Etc'!$B$20</f>
        <v>1.2062313673435652E-3</v>
      </c>
    </row>
    <row r="7" spans="1:35" ht="14.25" x14ac:dyDescent="0.45">
      <c r="A7" s="3" t="s">
        <v>1303</v>
      </c>
      <c r="B7" s="172">
        <f>B4*'Calculations Etc'!$B$54</f>
        <v>2.9186036023224693E-4</v>
      </c>
      <c r="C7" s="172">
        <f>C4*'Calculations Etc'!$B$54</f>
        <v>2.926739454850393E-4</v>
      </c>
      <c r="D7" s="172">
        <f>D4*'Calculations Etc'!$B$54</f>
        <v>2.9704903224312703E-4</v>
      </c>
      <c r="E7" s="172">
        <f>E4*'Calculations Etc'!$B$54</f>
        <v>3.0779486996001241E-4</v>
      </c>
      <c r="F7" s="172">
        <f>F4*'Calculations Etc'!$B$54</f>
        <v>3.2307425299327544E-4</v>
      </c>
      <c r="G7" s="172">
        <f>G4*'Calculations Etc'!$B$54</f>
        <v>3.3903417153970171E-4</v>
      </c>
      <c r="H7" s="172">
        <f>H4*'Calculations Etc'!$B$54</f>
        <v>3.5543501979877875E-4</v>
      </c>
      <c r="I7" s="172">
        <f>I4*'Calculations Etc'!$B$54</f>
        <v>3.6766772602792687E-4</v>
      </c>
      <c r="J7" s="172">
        <f>J4*'Calculations Etc'!$B$54</f>
        <v>3.8603979300608817E-4</v>
      </c>
      <c r="K7" s="172">
        <f>K4*'Calculations Etc'!$B$54</f>
        <v>3.8589540840385856E-4</v>
      </c>
      <c r="L7" s="172">
        <f>L4*'Calculations Etc'!$B$54</f>
        <v>3.8709012328176157E-4</v>
      </c>
      <c r="M7" s="172">
        <f>M4*'Calculations Etc'!$B$54</f>
        <v>3.8742467334866977E-4</v>
      </c>
      <c r="N7" s="172">
        <f>N4*'Calculations Etc'!$B$54</f>
        <v>3.8794850242791258E-4</v>
      </c>
      <c r="O7" s="172">
        <f>O4*'Calculations Etc'!$B$54</f>
        <v>3.8838012112350166E-4</v>
      </c>
      <c r="P7" s="172">
        <f>P4*'Calculations Etc'!$B$54</f>
        <v>3.8775407846820619E-4</v>
      </c>
      <c r="Q7" s="172">
        <f>Q4*'Calculations Etc'!$B$54</f>
        <v>3.8814756210215799E-4</v>
      </c>
      <c r="R7" s="172">
        <f>R4*'Calculations Etc'!$B$54</f>
        <v>3.8888591535391051E-4</v>
      </c>
      <c r="S7" s="172">
        <f>S4*'Calculations Etc'!$B$54</f>
        <v>3.8787910303202035E-4</v>
      </c>
      <c r="T7" s="172">
        <f>T4*'Calculations Etc'!$B$54</f>
        <v>3.8758243317112216E-4</v>
      </c>
      <c r="U7" s="172">
        <f>U4*'Calculations Etc'!$B$54</f>
        <v>3.8733366312053934E-4</v>
      </c>
      <c r="V7" s="172">
        <f>V4*'Calculations Etc'!$B$54</f>
        <v>3.869515824825996E-4</v>
      </c>
      <c r="W7" s="172">
        <f>W4*'Calculations Etc'!$B$54</f>
        <v>3.8675706833936287E-4</v>
      </c>
      <c r="X7" s="172">
        <f>X4*'Calculations Etc'!$B$54</f>
        <v>3.8543696740548115E-4</v>
      </c>
      <c r="Y7" s="172">
        <f>Y4*'Calculations Etc'!$B$54</f>
        <v>3.8496984555210157E-4</v>
      </c>
      <c r="Z7" s="172">
        <f>Z4*'Calculations Etc'!$B$54</f>
        <v>3.8488052495228497E-4</v>
      </c>
      <c r="AA7" s="172">
        <f>AA4*'Calculations Etc'!$B$54</f>
        <v>3.8348190526976808E-4</v>
      </c>
      <c r="AB7" s="172">
        <f>AB4*'Calculations Etc'!$B$54</f>
        <v>3.8364446176391794E-4</v>
      </c>
      <c r="AC7" s="172">
        <f>AC4*'Calculations Etc'!$B$54</f>
        <v>3.8279505940032712E-4</v>
      </c>
      <c r="AD7" s="172">
        <f>AD4*'Calculations Etc'!$B$54</f>
        <v>3.8170680229595455E-4</v>
      </c>
      <c r="AE7" s="172">
        <f>AE4*'Calculations Etc'!$B$54</f>
        <v>3.8167810671630754E-4</v>
      </c>
      <c r="AF7" s="172">
        <f>AF4*'Calculations Etc'!$B$54</f>
        <v>3.8085168216985286E-4</v>
      </c>
      <c r="AG7" s="172">
        <f>AG4*'Calculations Etc'!$B$54</f>
        <v>3.7927744086289433E-4</v>
      </c>
      <c r="AH7" s="172">
        <f>AH4*'Calculations Etc'!$B$54</f>
        <v>3.7840032399863704E-4</v>
      </c>
      <c r="AI7" s="172">
        <f>AI4*'Calculations Etc'!$B$54</f>
        <v>3.7750935361831518E-4</v>
      </c>
    </row>
    <row r="8" spans="1:35" ht="14.25" x14ac:dyDescent="0.45">
      <c r="A8" s="3" t="s">
        <v>1304</v>
      </c>
      <c r="B8" s="172">
        <f>B4*'Calculations Etc'!$B$50</f>
        <v>9.4148503300724824E-4</v>
      </c>
      <c r="C8" s="172">
        <f>C4*'Calculations Etc'!$B$50</f>
        <v>9.4410950156464295E-4</v>
      </c>
      <c r="D8" s="172">
        <f>D4*'Calculations Etc'!$B$50</f>
        <v>9.582226846552484E-4</v>
      </c>
      <c r="E8" s="172">
        <f>E4*'Calculations Etc'!$B$50</f>
        <v>9.9288667729036258E-4</v>
      </c>
      <c r="F8" s="172">
        <f>F4*'Calculations Etc'!$B$50</f>
        <v>1.0421750096557272E-3</v>
      </c>
      <c r="G8" s="172">
        <f>G4*'Calculations Etc'!$B$50</f>
        <v>1.0936586178700055E-3</v>
      </c>
      <c r="H8" s="172">
        <f>H4*'Calculations Etc'!$B$50</f>
        <v>1.1465645799960604E-3</v>
      </c>
      <c r="I8" s="172">
        <f>I4*'Calculations Etc'!$B$50</f>
        <v>1.1860249226707319E-3</v>
      </c>
      <c r="J8" s="172">
        <f>J4*'Calculations Etc'!$B$50</f>
        <v>1.2452896548583489E-3</v>
      </c>
      <c r="K8" s="172">
        <f>K4*'Calculations Etc'!$B$50</f>
        <v>1.244823898076963E-3</v>
      </c>
      <c r="L8" s="172">
        <f>L4*'Calculations Etc'!$B$50</f>
        <v>1.2486778170379405E-3</v>
      </c>
      <c r="M8" s="172">
        <f>M4*'Calculations Etc'!$B$50</f>
        <v>1.2497570108021606E-3</v>
      </c>
      <c r="N8" s="172">
        <f>N4*'Calculations Etc'!$B$50</f>
        <v>1.2514467820255244E-3</v>
      </c>
      <c r="O8" s="172">
        <f>O4*'Calculations Etc'!$B$50</f>
        <v>1.2528391003983922E-3</v>
      </c>
      <c r="P8" s="172">
        <f>P4*'Calculations Etc'!$B$50</f>
        <v>1.2508196079619553E-3</v>
      </c>
      <c r="Q8" s="172">
        <f>Q4*'Calculations Etc'!$B$50</f>
        <v>1.2520889100069612E-3</v>
      </c>
      <c r="R8" s="172">
        <f>R4*'Calculations Etc'!$B$50</f>
        <v>1.2544706946900337E-3</v>
      </c>
      <c r="S8" s="172">
        <f>S4*'Calculations Etc'!$B$50</f>
        <v>1.2512229130065174E-3</v>
      </c>
      <c r="T8" s="172">
        <f>T4*'Calculations Etc'!$B$50</f>
        <v>1.2502659134552329E-3</v>
      </c>
      <c r="U8" s="172">
        <f>U4*'Calculations Etc'!$B$50</f>
        <v>1.2494634294210947E-3</v>
      </c>
      <c r="V8" s="172">
        <f>V4*'Calculations Etc'!$B$50</f>
        <v>1.2482309112341922E-3</v>
      </c>
      <c r="W8" s="172">
        <f>W4*'Calculations Etc'!$B$50</f>
        <v>1.247603446256009E-3</v>
      </c>
      <c r="X8" s="172">
        <f>X4*'Calculations Etc'!$B$50</f>
        <v>1.2433450561467134E-3</v>
      </c>
      <c r="Y8" s="172">
        <f>Y4*'Calculations Etc'!$B$50</f>
        <v>1.2418382114583921E-3</v>
      </c>
      <c r="Z8" s="172">
        <f>Z4*'Calculations Etc'!$B$50</f>
        <v>1.2415500804912418E-3</v>
      </c>
      <c r="AA8" s="172">
        <f>AA4*'Calculations Etc'!$B$50</f>
        <v>1.2370384040960259E-3</v>
      </c>
      <c r="AB8" s="172">
        <f>AB4*'Calculations Etc'!$B$50</f>
        <v>1.2375627798836063E-3</v>
      </c>
      <c r="AC8" s="172">
        <f>AC4*'Calculations Etc'!$B$50</f>
        <v>1.2348227722591197E-3</v>
      </c>
      <c r="AD8" s="172">
        <f>AD4*'Calculations Etc'!$B$50</f>
        <v>1.2313122654708211E-3</v>
      </c>
      <c r="AE8" s="172">
        <f>AE4*'Calculations Etc'!$B$50</f>
        <v>1.2312196990848631E-3</v>
      </c>
      <c r="AF8" s="172">
        <f>AF4*'Calculations Etc'!$B$50</f>
        <v>1.2285538134511383E-3</v>
      </c>
      <c r="AG8" s="172">
        <f>AG4*'Calculations Etc'!$B$50</f>
        <v>1.2234756156867558E-3</v>
      </c>
      <c r="AH8" s="172">
        <f>AH4*'Calculations Etc'!$B$50</f>
        <v>1.2206462064472162E-3</v>
      </c>
      <c r="AI8" s="172">
        <f>AI4*'Calculations Etc'!$B$50</f>
        <v>1.217772108446178E-3</v>
      </c>
    </row>
    <row r="11" spans="1:35" ht="14.25" x14ac:dyDescent="0.45">
      <c r="B11" s="171"/>
    </row>
    <row r="12" spans="1:35" ht="14.25" x14ac:dyDescent="0.45">
      <c r="B12" s="171"/>
    </row>
    <row r="13" spans="1:35" ht="14.25" x14ac:dyDescent="0.45">
      <c r="B13" s="171"/>
    </row>
    <row r="14" spans="1:35" ht="14.25" x14ac:dyDescent="0.45">
      <c r="B14" s="171"/>
    </row>
    <row r="15" spans="1:35" ht="14.25" x14ac:dyDescent="0.45">
      <c r="B15" s="17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I1000"/>
  <sheetViews>
    <sheetView workbookViewId="0">
      <selection activeCell="C4" sqref="C4"/>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B$4/(1-'Calculations Etc'!$B$16)</f>
        <v>3.9645371604914528E-4</v>
      </c>
      <c r="C2" s="172">
        <f>$B2+$B2*(C$1-$B$1)/($AI$1-$B$1)*'NAP F28'!$B$24</f>
        <v>4.0241923821113208E-4</v>
      </c>
      <c r="D2" s="172">
        <f>$B2+$B2*(D$1-$B$1)/($AI$1-$B$1)*'NAP F28'!$B$24</f>
        <v>4.0838476037311888E-4</v>
      </c>
      <c r="E2" s="172">
        <f>$B2+$B2*(E$1-$B$1)/($AI$1-$B$1)*'NAP F28'!$B$24</f>
        <v>4.1435028253510568E-4</v>
      </c>
      <c r="F2" s="172">
        <f>$B2+$B2*(F$1-$B$1)/($AI$1-$B$1)*'NAP F28'!$B$24</f>
        <v>4.2031580469709242E-4</v>
      </c>
      <c r="G2" s="172">
        <f>$B2+$B2*(G$1-$B$1)/($AI$1-$B$1)*'NAP F28'!$B$24</f>
        <v>4.2628132685907922E-4</v>
      </c>
      <c r="H2" s="172">
        <f>$B2+$B2*(H$1-$B$1)/($AI$1-$B$1)*'NAP F28'!$B$24</f>
        <v>4.3224684902106603E-4</v>
      </c>
      <c r="I2" s="172">
        <f>$B2+$B2*(I$1-$B$1)/($AI$1-$B$1)*'NAP F28'!$B$24</f>
        <v>4.3821237118305283E-4</v>
      </c>
      <c r="J2" s="172">
        <f>$B2+$B2*(J$1-$B$1)/($AI$1-$B$1)*'NAP F28'!$B$24</f>
        <v>4.4417789334503963E-4</v>
      </c>
      <c r="K2" s="172">
        <f>$B2+$B2*(K$1-$B$1)/($AI$1-$B$1)*'NAP F28'!$B$24</f>
        <v>4.5014341550702643E-4</v>
      </c>
      <c r="L2" s="172">
        <f>$B2+$B2*(L$1-$B$1)/($AI$1-$B$1)*'NAP F28'!$B$24</f>
        <v>4.5610893766901317E-4</v>
      </c>
      <c r="M2" s="172">
        <f>$B2+$B2*(M$1-$B$1)/($AI$1-$B$1)*'NAP F28'!$B$24</f>
        <v>4.6207445983100003E-4</v>
      </c>
      <c r="N2" s="172">
        <f>$B2+$B2*(N$1-$B$1)/($AI$1-$B$1)*'NAP F28'!$B$24</f>
        <v>4.6803998199298677E-4</v>
      </c>
      <c r="O2" s="172">
        <f>$B2+$B2*(O$1-$B$1)/($AI$1-$B$1)*'NAP F28'!$B$24</f>
        <v>4.7400550415497357E-4</v>
      </c>
      <c r="P2" s="172">
        <f>$B2+$B2*(P$1-$B$1)/($AI$1-$B$1)*'NAP F28'!$B$24</f>
        <v>4.7997102631696037E-4</v>
      </c>
      <c r="Q2" s="172">
        <f>$B2+$B2*(Q$1-$B$1)/($AI$1-$B$1)*'NAP F28'!$B$24</f>
        <v>4.8593654847894717E-4</v>
      </c>
      <c r="R2" s="172">
        <f>$B2+$B2*(R$1-$B$1)/($AI$1-$B$1)*'NAP F28'!$B$24</f>
        <v>4.9190207064093397E-4</v>
      </c>
      <c r="S2" s="172">
        <f>$B2+$B2*(S$1-$B$1)/($AI$1-$B$1)*'NAP F28'!$B$24</f>
        <v>4.9786759280292072E-4</v>
      </c>
      <c r="T2" s="172">
        <f>$B2+$B2*(T$1-$B$1)/($AI$1-$B$1)*'NAP F28'!$B$24</f>
        <v>5.0383311496490757E-4</v>
      </c>
      <c r="U2" s="172">
        <f>$B2+$B2*(U$1-$B$1)/($AI$1-$B$1)*'NAP F28'!$B$24</f>
        <v>5.0979863712689432E-4</v>
      </c>
      <c r="V2" s="172">
        <f>$B2+$B2*(V$1-$B$1)/($AI$1-$B$1)*'NAP F28'!$B$24</f>
        <v>5.1576415928888107E-4</v>
      </c>
      <c r="W2" s="172">
        <f>$B2+$B2*(W$1-$B$1)/($AI$1-$B$1)*'NAP F28'!$B$24</f>
        <v>5.2172968145086792E-4</v>
      </c>
      <c r="X2" s="172">
        <f>$B2+$B2*(X$1-$B$1)/($AI$1-$B$1)*'NAP F28'!$B$24</f>
        <v>5.2769520361285478E-4</v>
      </c>
      <c r="Y2" s="172">
        <f>$B2+$B2*(Y$1-$B$1)/($AI$1-$B$1)*'NAP F28'!$B$24</f>
        <v>5.3366072577484152E-4</v>
      </c>
      <c r="Z2" s="172">
        <f>$B2+$B2*(Z$1-$B$1)/($AI$1-$B$1)*'NAP F28'!$B$24</f>
        <v>5.3962624793682827E-4</v>
      </c>
      <c r="AA2" s="172">
        <f>$B2+$B2*(AA$1-$B$1)/($AI$1-$B$1)*'NAP F28'!$B$24</f>
        <v>5.4559177009881512E-4</v>
      </c>
      <c r="AB2" s="172">
        <f>$B2+$B2*(AB$1-$B$1)/($AI$1-$B$1)*'NAP F28'!$B$24</f>
        <v>5.5155729226080187E-4</v>
      </c>
      <c r="AC2" s="172">
        <f>$B2+$B2*(AC$1-$B$1)/($AI$1-$B$1)*'NAP F28'!$B$24</f>
        <v>5.5752281442278872E-4</v>
      </c>
      <c r="AD2" s="172">
        <f>$B2+$B2*(AD$1-$B$1)/($AI$1-$B$1)*'NAP F28'!$B$24</f>
        <v>5.6348833658477547E-4</v>
      </c>
      <c r="AE2" s="172">
        <f>$B2+$B2*(AE$1-$B$1)/($AI$1-$B$1)*'NAP F28'!$B$24</f>
        <v>5.6945385874676221E-4</v>
      </c>
      <c r="AF2" s="172">
        <f>$B2+$B2*(AF$1-$B$1)/($AI$1-$B$1)*'NAP F28'!$B$24</f>
        <v>5.7541938090874907E-4</v>
      </c>
      <c r="AG2" s="172">
        <f>$B2+$B2*(AG$1-$B$1)/($AI$1-$B$1)*'NAP F28'!$B$24</f>
        <v>5.8138490307073582E-4</v>
      </c>
      <c r="AH2" s="172">
        <f>$B2+$B2*(AH$1-$B$1)/($AI$1-$B$1)*'NAP F28'!$B$24</f>
        <v>5.8735042523272267E-4</v>
      </c>
      <c r="AI2" s="172">
        <f>$B2+$B2*(AI$1-$B$1)/($AI$1-$B$1)*'NAP F28'!$B$24</f>
        <v>5.9331594739470942E-4</v>
      </c>
    </row>
    <row r="3" spans="1:35" ht="14.25" x14ac:dyDescent="0.45">
      <c r="A3" s="3" t="s">
        <v>1299</v>
      </c>
      <c r="B3" s="172">
        <f t="shared" ref="B3:AI3" si="0">B$4</f>
        <v>1.245061257013845E-4</v>
      </c>
      <c r="C3" s="172">
        <f t="shared" si="0"/>
        <v>1.245061257013845E-4</v>
      </c>
      <c r="D3" s="172">
        <f t="shared" si="0"/>
        <v>1.2533616653939375E-4</v>
      </c>
      <c r="E3" s="172">
        <f t="shared" si="0"/>
        <v>1.2616620737740297E-4</v>
      </c>
      <c r="F3" s="172">
        <f t="shared" si="0"/>
        <v>1.2782628905342144E-4</v>
      </c>
      <c r="G3" s="172">
        <f t="shared" si="0"/>
        <v>1.2948637072943988E-4</v>
      </c>
      <c r="H3" s="172">
        <f t="shared" si="0"/>
        <v>1.3197649324346759E-4</v>
      </c>
      <c r="I3" s="172">
        <f t="shared" si="0"/>
        <v>1.3446661575749525E-4</v>
      </c>
      <c r="J3" s="172">
        <f t="shared" si="0"/>
        <v>1.3861681994754141E-4</v>
      </c>
      <c r="K3" s="172">
        <f t="shared" si="0"/>
        <v>1.4193698329957835E-4</v>
      </c>
      <c r="L3" s="172">
        <f t="shared" si="0"/>
        <v>1.4442710581360601E-4</v>
      </c>
      <c r="M3" s="172">
        <f t="shared" si="0"/>
        <v>1.4525714665161526E-4</v>
      </c>
      <c r="N3" s="172">
        <f t="shared" si="0"/>
        <v>1.4608718748962451E-4</v>
      </c>
      <c r="O3" s="172">
        <f t="shared" si="0"/>
        <v>1.4691722832763373E-4</v>
      </c>
      <c r="P3" s="172">
        <f t="shared" si="0"/>
        <v>1.4691722832763373E-4</v>
      </c>
      <c r="Q3" s="172">
        <f t="shared" si="0"/>
        <v>1.4691722832763373E-4</v>
      </c>
      <c r="R3" s="172">
        <f t="shared" si="0"/>
        <v>1.4691722832763373E-4</v>
      </c>
      <c r="S3" s="172">
        <f t="shared" si="0"/>
        <v>1.4608718748962451E-4</v>
      </c>
      <c r="T3" s="172">
        <f t="shared" si="0"/>
        <v>1.4608718748962451E-4</v>
      </c>
      <c r="U3" s="172">
        <f t="shared" si="0"/>
        <v>1.4608718748962451E-4</v>
      </c>
      <c r="V3" s="172">
        <f t="shared" si="0"/>
        <v>1.4608718748962451E-4</v>
      </c>
      <c r="W3" s="172">
        <f t="shared" si="0"/>
        <v>1.4608718748962451E-4</v>
      </c>
      <c r="X3" s="172">
        <f t="shared" si="0"/>
        <v>1.4608718748962451E-4</v>
      </c>
      <c r="Y3" s="172">
        <f t="shared" si="0"/>
        <v>1.4691722832763373E-4</v>
      </c>
      <c r="Z3" s="172">
        <f t="shared" si="0"/>
        <v>1.4691722832763373E-4</v>
      </c>
      <c r="AA3" s="172">
        <f t="shared" si="0"/>
        <v>1.4691722832763373E-4</v>
      </c>
      <c r="AB3" s="172">
        <f t="shared" si="0"/>
        <v>1.4691722832763373E-4</v>
      </c>
      <c r="AC3" s="172">
        <f t="shared" si="0"/>
        <v>1.4691722832763373E-4</v>
      </c>
      <c r="AD3" s="172">
        <f t="shared" si="0"/>
        <v>1.4691722832763373E-4</v>
      </c>
      <c r="AE3" s="172">
        <f t="shared" si="0"/>
        <v>1.4691722832763373E-4</v>
      </c>
      <c r="AF3" s="172">
        <f t="shared" si="0"/>
        <v>1.4691722832763373E-4</v>
      </c>
      <c r="AG3" s="172">
        <f t="shared" si="0"/>
        <v>1.4691722832763373E-4</v>
      </c>
      <c r="AH3" s="172">
        <f t="shared" si="0"/>
        <v>1.4774726916564295E-4</v>
      </c>
      <c r="AI3" s="172">
        <f t="shared" si="0"/>
        <v>1.4774726916564295E-4</v>
      </c>
    </row>
    <row r="4" spans="1:35" ht="14.25" x14ac:dyDescent="0.45">
      <c r="A4" s="3" t="s">
        <v>1300</v>
      </c>
      <c r="B4" s="173">
        <f>C4</f>
        <v>1.245061257013845E-4</v>
      </c>
      <c r="C4" s="172">
        <f t="array" ref="C4">INDEX('AEO 7'!$C$45:$AJ$45,MATCH(C$1,'AEO 7'!$C$1:$AJ$1,0))*'Calculations Etc'!$B$24/'Calculations Etc'!$B$30</f>
        <v>1.245061257013845E-4</v>
      </c>
      <c r="D4" s="172">
        <f t="array" ref="D4">INDEX('AEO 7'!$C$45:$AJ$45,MATCH(D$1,'AEO 7'!$C$1:$AJ$1,0))*'Calculations Etc'!$B$24/'Calculations Etc'!$B$30</f>
        <v>1.2533616653939375E-4</v>
      </c>
      <c r="E4" s="172">
        <f t="array" ref="E4">INDEX('AEO 7'!$C$45:$AJ$45,MATCH(E$1,'AEO 7'!$C$1:$AJ$1,0))*'Calculations Etc'!$B$24/'Calculations Etc'!$B$30</f>
        <v>1.2616620737740297E-4</v>
      </c>
      <c r="F4" s="172">
        <f t="array" ref="F4">INDEX('AEO 7'!$C$45:$AJ$45,MATCH(F$1,'AEO 7'!$C$1:$AJ$1,0))*'Calculations Etc'!$B$24/'Calculations Etc'!$B$30</f>
        <v>1.2782628905342144E-4</v>
      </c>
      <c r="G4" s="172">
        <f t="array" ref="G4">INDEX('AEO 7'!$C$45:$AJ$45,MATCH(G$1,'AEO 7'!$C$1:$AJ$1,0))*'Calculations Etc'!$B$24/'Calculations Etc'!$B$30</f>
        <v>1.2948637072943988E-4</v>
      </c>
      <c r="H4" s="172">
        <f t="array" ref="H4">INDEX('AEO 7'!$C$45:$AJ$45,MATCH(H$1,'AEO 7'!$C$1:$AJ$1,0))*'Calculations Etc'!$B$24/'Calculations Etc'!$B$30</f>
        <v>1.3197649324346759E-4</v>
      </c>
      <c r="I4" s="172">
        <f t="array" ref="I4">INDEX('AEO 7'!$C$45:$AJ$45,MATCH(I$1,'AEO 7'!$C$1:$AJ$1,0))*'Calculations Etc'!$B$24/'Calculations Etc'!$B$30</f>
        <v>1.3446661575749525E-4</v>
      </c>
      <c r="J4" s="172">
        <f t="array" ref="J4">INDEX('AEO 7'!$C$45:$AJ$45,MATCH(J$1,'AEO 7'!$C$1:$AJ$1,0))*'Calculations Etc'!$B$24/'Calculations Etc'!$B$30</f>
        <v>1.3861681994754141E-4</v>
      </c>
      <c r="K4" s="172">
        <f t="array" ref="K4">INDEX('AEO 7'!$C$45:$AJ$45,MATCH(K$1,'AEO 7'!$C$1:$AJ$1,0))*'Calculations Etc'!$B$24/'Calculations Etc'!$B$30</f>
        <v>1.4193698329957835E-4</v>
      </c>
      <c r="L4" s="172">
        <f t="array" ref="L4">INDEX('AEO 7'!$C$45:$AJ$45,MATCH(L$1,'AEO 7'!$C$1:$AJ$1,0))*'Calculations Etc'!$B$24/'Calculations Etc'!$B$30</f>
        <v>1.4442710581360601E-4</v>
      </c>
      <c r="M4" s="172">
        <f t="array" ref="M4">INDEX('AEO 7'!$C$45:$AJ$45,MATCH(M$1,'AEO 7'!$C$1:$AJ$1,0))*'Calculations Etc'!$B$24/'Calculations Etc'!$B$30</f>
        <v>1.4525714665161526E-4</v>
      </c>
      <c r="N4" s="172">
        <f t="array" ref="N4">INDEX('AEO 7'!$C$45:$AJ$45,MATCH(N$1,'AEO 7'!$C$1:$AJ$1,0))*'Calculations Etc'!$B$24/'Calculations Etc'!$B$30</f>
        <v>1.4608718748962451E-4</v>
      </c>
      <c r="O4" s="172">
        <f t="array" ref="O4">INDEX('AEO 7'!$C$45:$AJ$45,MATCH(O$1,'AEO 7'!$C$1:$AJ$1,0))*'Calculations Etc'!$B$24/'Calculations Etc'!$B$30</f>
        <v>1.4691722832763373E-4</v>
      </c>
      <c r="P4" s="172">
        <f t="array" ref="P4">INDEX('AEO 7'!$C$45:$AJ$45,MATCH(P$1,'AEO 7'!$C$1:$AJ$1,0))*'Calculations Etc'!$B$24/'Calculations Etc'!$B$30</f>
        <v>1.4691722832763373E-4</v>
      </c>
      <c r="Q4" s="172">
        <f t="array" ref="Q4">INDEX('AEO 7'!$C$45:$AJ$45,MATCH(Q$1,'AEO 7'!$C$1:$AJ$1,0))*'Calculations Etc'!$B$24/'Calculations Etc'!$B$30</f>
        <v>1.4691722832763373E-4</v>
      </c>
      <c r="R4" s="172">
        <f t="array" ref="R4">INDEX('AEO 7'!$C$45:$AJ$45,MATCH(R$1,'AEO 7'!$C$1:$AJ$1,0))*'Calculations Etc'!$B$24/'Calculations Etc'!$B$30</f>
        <v>1.4691722832763373E-4</v>
      </c>
      <c r="S4" s="172">
        <f t="array" ref="S4">INDEX('AEO 7'!$C$45:$AJ$45,MATCH(S$1,'AEO 7'!$C$1:$AJ$1,0))*'Calculations Etc'!$B$24/'Calculations Etc'!$B$30</f>
        <v>1.4608718748962451E-4</v>
      </c>
      <c r="T4" s="172">
        <f t="array" ref="T4">INDEX('AEO 7'!$C$45:$AJ$45,MATCH(T$1,'AEO 7'!$C$1:$AJ$1,0))*'Calculations Etc'!$B$24/'Calculations Etc'!$B$30</f>
        <v>1.4608718748962451E-4</v>
      </c>
      <c r="U4" s="172">
        <f t="array" ref="U4">INDEX('AEO 7'!$C$45:$AJ$45,MATCH(U$1,'AEO 7'!$C$1:$AJ$1,0))*'Calculations Etc'!$B$24/'Calculations Etc'!$B$30</f>
        <v>1.4608718748962451E-4</v>
      </c>
      <c r="V4" s="172">
        <f t="array" ref="V4">INDEX('AEO 7'!$C$45:$AJ$45,MATCH(V$1,'AEO 7'!$C$1:$AJ$1,0))*'Calculations Etc'!$B$24/'Calculations Etc'!$B$30</f>
        <v>1.4608718748962451E-4</v>
      </c>
      <c r="W4" s="172">
        <f t="array" ref="W4">INDEX('AEO 7'!$C$45:$AJ$45,MATCH(W$1,'AEO 7'!$C$1:$AJ$1,0))*'Calculations Etc'!$B$24/'Calculations Etc'!$B$30</f>
        <v>1.4608718748962451E-4</v>
      </c>
      <c r="X4" s="172">
        <f t="array" ref="X4">INDEX('AEO 7'!$C$45:$AJ$45,MATCH(X$1,'AEO 7'!$C$1:$AJ$1,0))*'Calculations Etc'!$B$24/'Calculations Etc'!$B$30</f>
        <v>1.4608718748962451E-4</v>
      </c>
      <c r="Y4" s="172">
        <f t="array" ref="Y4">INDEX('AEO 7'!$C$45:$AJ$45,MATCH(Y$1,'AEO 7'!$C$1:$AJ$1,0))*'Calculations Etc'!$B$24/'Calculations Etc'!$B$30</f>
        <v>1.4691722832763373E-4</v>
      </c>
      <c r="Z4" s="172">
        <f t="array" ref="Z4">INDEX('AEO 7'!$C$45:$AJ$45,MATCH(Z$1,'AEO 7'!$C$1:$AJ$1,0))*'Calculations Etc'!$B$24/'Calculations Etc'!$B$30</f>
        <v>1.4691722832763373E-4</v>
      </c>
      <c r="AA4" s="172">
        <f t="array" ref="AA4">INDEX('AEO 7'!$C$45:$AJ$45,MATCH(AA$1,'AEO 7'!$C$1:$AJ$1,0))*'Calculations Etc'!$B$24/'Calculations Etc'!$B$30</f>
        <v>1.4691722832763373E-4</v>
      </c>
      <c r="AB4" s="172">
        <f t="array" ref="AB4">INDEX('AEO 7'!$C$45:$AJ$45,MATCH(AB$1,'AEO 7'!$C$1:$AJ$1,0))*'Calculations Etc'!$B$24/'Calculations Etc'!$B$30</f>
        <v>1.4691722832763373E-4</v>
      </c>
      <c r="AC4" s="172">
        <f t="array" ref="AC4">INDEX('AEO 7'!$C$45:$AJ$45,MATCH(AC$1,'AEO 7'!$C$1:$AJ$1,0))*'Calculations Etc'!$B$24/'Calculations Etc'!$B$30</f>
        <v>1.4691722832763373E-4</v>
      </c>
      <c r="AD4" s="172">
        <f t="array" ref="AD4">INDEX('AEO 7'!$C$45:$AJ$45,MATCH(AD$1,'AEO 7'!$C$1:$AJ$1,0))*'Calculations Etc'!$B$24/'Calculations Etc'!$B$30</f>
        <v>1.4691722832763373E-4</v>
      </c>
      <c r="AE4" s="172">
        <f t="array" ref="AE4">INDEX('AEO 7'!$C$45:$AJ$45,MATCH(AE$1,'AEO 7'!$C$1:$AJ$1,0))*'Calculations Etc'!$B$24/'Calculations Etc'!$B$30</f>
        <v>1.4691722832763373E-4</v>
      </c>
      <c r="AF4" s="172">
        <f t="array" ref="AF4">INDEX('AEO 7'!$C$45:$AJ$45,MATCH(AF$1,'AEO 7'!$C$1:$AJ$1,0))*'Calculations Etc'!$B$24/'Calculations Etc'!$B$30</f>
        <v>1.4691722832763373E-4</v>
      </c>
      <c r="AG4" s="172">
        <f t="array" ref="AG4">INDEX('AEO 7'!$C$45:$AJ$45,MATCH(AG$1,'AEO 7'!$C$1:$AJ$1,0))*'Calculations Etc'!$B$24/'Calculations Etc'!$B$30</f>
        <v>1.4691722832763373E-4</v>
      </c>
      <c r="AH4" s="172">
        <f t="array" ref="AH4">INDEX('AEO 7'!$C$45:$AJ$45,MATCH(AH$1,'AEO 7'!$C$1:$AJ$1,0))*'Calculations Etc'!$B$24/'Calculations Etc'!$B$30</f>
        <v>1.4774726916564295E-4</v>
      </c>
      <c r="AI4" s="172">
        <f t="array" ref="AI4">INDEX('AEO 7'!$C$45:$AJ$45,MATCH(AI$1,'AEO 7'!$C$1:$AJ$1,0))*'Calculations Etc'!$B$24/'Calculations Etc'!$B$30</f>
        <v>1.4774726916564295E-4</v>
      </c>
    </row>
    <row r="5" spans="1:35" ht="14.25" x14ac:dyDescent="0.45">
      <c r="A5" s="3" t="s">
        <v>1301</v>
      </c>
      <c r="B5" s="172">
        <f t="shared" ref="B5:AI5" si="1">B$4</f>
        <v>1.245061257013845E-4</v>
      </c>
      <c r="C5" s="172">
        <f t="shared" si="1"/>
        <v>1.245061257013845E-4</v>
      </c>
      <c r="D5" s="172">
        <f t="shared" si="1"/>
        <v>1.2533616653939375E-4</v>
      </c>
      <c r="E5" s="172">
        <f t="shared" si="1"/>
        <v>1.2616620737740297E-4</v>
      </c>
      <c r="F5" s="172">
        <f t="shared" si="1"/>
        <v>1.2782628905342144E-4</v>
      </c>
      <c r="G5" s="172">
        <f t="shared" si="1"/>
        <v>1.2948637072943988E-4</v>
      </c>
      <c r="H5" s="172">
        <f t="shared" si="1"/>
        <v>1.3197649324346759E-4</v>
      </c>
      <c r="I5" s="172">
        <f t="shared" si="1"/>
        <v>1.3446661575749525E-4</v>
      </c>
      <c r="J5" s="172">
        <f t="shared" si="1"/>
        <v>1.3861681994754141E-4</v>
      </c>
      <c r="K5" s="172">
        <f t="shared" si="1"/>
        <v>1.4193698329957835E-4</v>
      </c>
      <c r="L5" s="172">
        <f t="shared" si="1"/>
        <v>1.4442710581360601E-4</v>
      </c>
      <c r="M5" s="172">
        <f t="shared" si="1"/>
        <v>1.4525714665161526E-4</v>
      </c>
      <c r="N5" s="172">
        <f t="shared" si="1"/>
        <v>1.4608718748962451E-4</v>
      </c>
      <c r="O5" s="172">
        <f t="shared" si="1"/>
        <v>1.4691722832763373E-4</v>
      </c>
      <c r="P5" s="172">
        <f t="shared" si="1"/>
        <v>1.4691722832763373E-4</v>
      </c>
      <c r="Q5" s="172">
        <f t="shared" si="1"/>
        <v>1.4691722832763373E-4</v>
      </c>
      <c r="R5" s="172">
        <f t="shared" si="1"/>
        <v>1.4691722832763373E-4</v>
      </c>
      <c r="S5" s="172">
        <f t="shared" si="1"/>
        <v>1.4608718748962451E-4</v>
      </c>
      <c r="T5" s="172">
        <f t="shared" si="1"/>
        <v>1.4608718748962451E-4</v>
      </c>
      <c r="U5" s="172">
        <f t="shared" si="1"/>
        <v>1.4608718748962451E-4</v>
      </c>
      <c r="V5" s="172">
        <f t="shared" si="1"/>
        <v>1.4608718748962451E-4</v>
      </c>
      <c r="W5" s="172">
        <f t="shared" si="1"/>
        <v>1.4608718748962451E-4</v>
      </c>
      <c r="X5" s="172">
        <f t="shared" si="1"/>
        <v>1.4608718748962451E-4</v>
      </c>
      <c r="Y5" s="172">
        <f t="shared" si="1"/>
        <v>1.4691722832763373E-4</v>
      </c>
      <c r="Z5" s="172">
        <f t="shared" si="1"/>
        <v>1.4691722832763373E-4</v>
      </c>
      <c r="AA5" s="172">
        <f t="shared" si="1"/>
        <v>1.4691722832763373E-4</v>
      </c>
      <c r="AB5" s="172">
        <f t="shared" si="1"/>
        <v>1.4691722832763373E-4</v>
      </c>
      <c r="AC5" s="172">
        <f t="shared" si="1"/>
        <v>1.4691722832763373E-4</v>
      </c>
      <c r="AD5" s="172">
        <f t="shared" si="1"/>
        <v>1.4691722832763373E-4</v>
      </c>
      <c r="AE5" s="172">
        <f t="shared" si="1"/>
        <v>1.4691722832763373E-4</v>
      </c>
      <c r="AF5" s="172">
        <f t="shared" si="1"/>
        <v>1.4691722832763373E-4</v>
      </c>
      <c r="AG5" s="172">
        <f t="shared" si="1"/>
        <v>1.4691722832763373E-4</v>
      </c>
      <c r="AH5" s="172">
        <f t="shared" si="1"/>
        <v>1.4774726916564295E-4</v>
      </c>
      <c r="AI5" s="172">
        <f t="shared" si="1"/>
        <v>1.4774726916564295E-4</v>
      </c>
    </row>
    <row r="6" spans="1:35" ht="14.25" x14ac:dyDescent="0.45">
      <c r="A6" s="3" t="s">
        <v>1302</v>
      </c>
      <c r="B6" s="172">
        <f>B4*(1-'Calculations Etc'!$B$20)+B2*'Calculations Etc'!$B$20</f>
        <v>2.7407730039265293E-4</v>
      </c>
      <c r="C6" s="172">
        <f>C4*(1-'Calculations Etc'!$B$20)+C2*'Calculations Etc'!$B$20</f>
        <v>2.7735833758174566E-4</v>
      </c>
      <c r="D6" s="172">
        <f>D4*(1-'Calculations Etc'!$B$20)+D2*'Calculations Etc'!$B$20</f>
        <v>2.8101289314794257E-4</v>
      </c>
      <c r="E6" s="172">
        <f>E4*(1-'Calculations Etc'!$B$20)+E2*'Calculations Etc'!$B$20</f>
        <v>2.8466744871413947E-4</v>
      </c>
      <c r="F6" s="172">
        <f>F4*(1-'Calculations Etc'!$B$20)+F2*'Calculations Etc'!$B$20</f>
        <v>2.8869552265744049E-4</v>
      </c>
      <c r="G6" s="172">
        <f>G4*(1-'Calculations Etc'!$B$20)+G2*'Calculations Etc'!$B$20</f>
        <v>2.9272359660074152E-4</v>
      </c>
      <c r="H6" s="172">
        <f>H4*(1-'Calculations Etc'!$B$20)+H2*'Calculations Etc'!$B$20</f>
        <v>2.9712518892114671E-4</v>
      </c>
      <c r="I6" s="172">
        <f>I4*(1-'Calculations Etc'!$B$20)+I2*'Calculations Etc'!$B$20</f>
        <v>3.0152678124155196E-4</v>
      </c>
      <c r="J6" s="172">
        <f>J4*(1-'Calculations Etc'!$B$20)+J2*'Calculations Etc'!$B$20</f>
        <v>3.0667541031616544E-4</v>
      </c>
      <c r="K6" s="172">
        <f>K4*(1-'Calculations Etc'!$B$20)+K2*'Calculations Etc'!$B$20</f>
        <v>3.1145052101367481E-4</v>
      </c>
      <c r="L6" s="172">
        <f>L4*(1-'Calculations Etc'!$B$20)+L2*'Calculations Etc'!$B$20</f>
        <v>3.1585211333408001E-4</v>
      </c>
      <c r="M6" s="172">
        <f>M4*(1-'Calculations Etc'!$B$20)+M2*'Calculations Etc'!$B$20</f>
        <v>3.1950666890027686E-4</v>
      </c>
      <c r="N6" s="172">
        <f>N4*(1-'Calculations Etc'!$B$20)+N2*'Calculations Etc'!$B$20</f>
        <v>3.2316122446647376E-4</v>
      </c>
      <c r="O6" s="172">
        <f>O4*(1-'Calculations Etc'!$B$20)+O2*'Calculations Etc'!$B$20</f>
        <v>3.2681578003267066E-4</v>
      </c>
      <c r="P6" s="172">
        <f>P4*(1-'Calculations Etc'!$B$20)+P2*'Calculations Etc'!$B$20</f>
        <v>3.3009681722176334E-4</v>
      </c>
      <c r="Q6" s="172">
        <f>Q4*(1-'Calculations Etc'!$B$20)+Q2*'Calculations Etc'!$B$20</f>
        <v>3.3337785441085613E-4</v>
      </c>
      <c r="R6" s="172">
        <f>R4*(1-'Calculations Etc'!$B$20)+R2*'Calculations Etc'!$B$20</f>
        <v>3.3665889159994892E-4</v>
      </c>
      <c r="S6" s="172">
        <f>S4*(1-'Calculations Etc'!$B$20)+S2*'Calculations Etc'!$B$20</f>
        <v>3.3956641041193742E-4</v>
      </c>
      <c r="T6" s="172">
        <f>T4*(1-'Calculations Etc'!$B$20)+T2*'Calculations Etc'!$B$20</f>
        <v>3.4284744760103021E-4</v>
      </c>
      <c r="U6" s="172">
        <f>U4*(1-'Calculations Etc'!$B$20)+U2*'Calculations Etc'!$B$20</f>
        <v>3.4612848479012294E-4</v>
      </c>
      <c r="V6" s="172">
        <f>V4*(1-'Calculations Etc'!$B$20)+V2*'Calculations Etc'!$B$20</f>
        <v>3.4940952197921562E-4</v>
      </c>
      <c r="W6" s="172">
        <f>W4*(1-'Calculations Etc'!$B$20)+W2*'Calculations Etc'!$B$20</f>
        <v>3.526905591683084E-4</v>
      </c>
      <c r="X6" s="172">
        <f>X4*(1-'Calculations Etc'!$B$20)+X2*'Calculations Etc'!$B$20</f>
        <v>3.5597159635740119E-4</v>
      </c>
      <c r="Y6" s="172">
        <f>Y4*(1-'Calculations Etc'!$B$20)+Y2*'Calculations Etc'!$B$20</f>
        <v>3.5962615192359799E-4</v>
      </c>
      <c r="Z6" s="172">
        <f>Z4*(1-'Calculations Etc'!$B$20)+Z2*'Calculations Etc'!$B$20</f>
        <v>3.6290718911269077E-4</v>
      </c>
      <c r="AA6" s="172">
        <f>AA4*(1-'Calculations Etc'!$B$20)+AA2*'Calculations Etc'!$B$20</f>
        <v>3.6618822630178356E-4</v>
      </c>
      <c r="AB6" s="172">
        <f>AB4*(1-'Calculations Etc'!$B$20)+AB2*'Calculations Etc'!$B$20</f>
        <v>3.6946926349087624E-4</v>
      </c>
      <c r="AC6" s="172">
        <f>AC4*(1-'Calculations Etc'!$B$20)+AC2*'Calculations Etc'!$B$20</f>
        <v>3.7275030067996902E-4</v>
      </c>
      <c r="AD6" s="172">
        <f>AD4*(1-'Calculations Etc'!$B$20)+AD2*'Calculations Etc'!$B$20</f>
        <v>3.760313378690617E-4</v>
      </c>
      <c r="AE6" s="172">
        <f>AE4*(1-'Calculations Etc'!$B$20)+AE2*'Calculations Etc'!$B$20</f>
        <v>3.7931237505815438E-4</v>
      </c>
      <c r="AF6" s="172">
        <f>AF4*(1-'Calculations Etc'!$B$20)+AF2*'Calculations Etc'!$B$20</f>
        <v>3.8259341224724716E-4</v>
      </c>
      <c r="AG6" s="172">
        <f>AG4*(1-'Calculations Etc'!$B$20)+AG2*'Calculations Etc'!$B$20</f>
        <v>3.8587444943633984E-4</v>
      </c>
      <c r="AH6" s="172">
        <f>AH4*(1-'Calculations Etc'!$B$20)+AH2*'Calculations Etc'!$B$20</f>
        <v>3.895290050025368E-4</v>
      </c>
      <c r="AI6" s="172">
        <f>AI4*(1-'Calculations Etc'!$B$20)+AI2*'Calculations Etc'!$B$20</f>
        <v>3.9281004219162953E-4</v>
      </c>
    </row>
    <row r="7" spans="1:35" ht="14.25" x14ac:dyDescent="0.45">
      <c r="A7" s="3" t="s">
        <v>1303</v>
      </c>
      <c r="B7" s="172">
        <f>B4*'Calculations Etc'!$B$54</f>
        <v>9.6492247418572985E-5</v>
      </c>
      <c r="C7" s="172">
        <f>C4*'Calculations Etc'!$B$54</f>
        <v>9.6492247418572985E-5</v>
      </c>
      <c r="D7" s="172">
        <f>D4*'Calculations Etc'!$B$54</f>
        <v>9.7135529068030161E-5</v>
      </c>
      <c r="E7" s="172">
        <f>E4*'Calculations Etc'!$B$54</f>
        <v>9.7778810717487309E-5</v>
      </c>
      <c r="F7" s="172">
        <f>F4*'Calculations Etc'!$B$54</f>
        <v>9.9065374016401618E-5</v>
      </c>
      <c r="G7" s="172">
        <f>G4*'Calculations Etc'!$B$54</f>
        <v>1.0035193731531591E-4</v>
      </c>
      <c r="H7" s="172">
        <f>H4*'Calculations Etc'!$B$54</f>
        <v>1.0228178226368739E-4</v>
      </c>
      <c r="I7" s="172">
        <f>I4*'Calculations Etc'!$B$54</f>
        <v>1.0421162721205883E-4</v>
      </c>
      <c r="J7" s="172">
        <f>J4*'Calculations Etc'!$B$54</f>
        <v>1.074280354593446E-4</v>
      </c>
      <c r="K7" s="172">
        <f>K4*'Calculations Etc'!$B$54</f>
        <v>1.1000116205717323E-4</v>
      </c>
      <c r="L7" s="172">
        <f>L4*'Calculations Etc'!$B$54</f>
        <v>1.1193100700554466E-4</v>
      </c>
      <c r="M7" s="172">
        <f>M4*'Calculations Etc'!$B$54</f>
        <v>1.1257428865500183E-4</v>
      </c>
      <c r="N7" s="172">
        <f>N4*'Calculations Etc'!$B$54</f>
        <v>1.13217570304459E-4</v>
      </c>
      <c r="O7" s="172">
        <f>O4*'Calculations Etc'!$B$54</f>
        <v>1.1386085195391614E-4</v>
      </c>
      <c r="P7" s="172">
        <f>P4*'Calculations Etc'!$B$54</f>
        <v>1.1386085195391614E-4</v>
      </c>
      <c r="Q7" s="172">
        <f>Q4*'Calculations Etc'!$B$54</f>
        <v>1.1386085195391614E-4</v>
      </c>
      <c r="R7" s="172">
        <f>R4*'Calculations Etc'!$B$54</f>
        <v>1.1386085195391614E-4</v>
      </c>
      <c r="S7" s="172">
        <f>S4*'Calculations Etc'!$B$54</f>
        <v>1.13217570304459E-4</v>
      </c>
      <c r="T7" s="172">
        <f>T4*'Calculations Etc'!$B$54</f>
        <v>1.13217570304459E-4</v>
      </c>
      <c r="U7" s="172">
        <f>U4*'Calculations Etc'!$B$54</f>
        <v>1.13217570304459E-4</v>
      </c>
      <c r="V7" s="172">
        <f>V4*'Calculations Etc'!$B$54</f>
        <v>1.13217570304459E-4</v>
      </c>
      <c r="W7" s="172">
        <f>W4*'Calculations Etc'!$B$54</f>
        <v>1.13217570304459E-4</v>
      </c>
      <c r="X7" s="172">
        <f>X4*'Calculations Etc'!$B$54</f>
        <v>1.13217570304459E-4</v>
      </c>
      <c r="Y7" s="172">
        <f>Y4*'Calculations Etc'!$B$54</f>
        <v>1.1386085195391614E-4</v>
      </c>
      <c r="Z7" s="172">
        <f>Z4*'Calculations Etc'!$B$54</f>
        <v>1.1386085195391614E-4</v>
      </c>
      <c r="AA7" s="172">
        <f>AA4*'Calculations Etc'!$B$54</f>
        <v>1.1386085195391614E-4</v>
      </c>
      <c r="AB7" s="172">
        <f>AB4*'Calculations Etc'!$B$54</f>
        <v>1.1386085195391614E-4</v>
      </c>
      <c r="AC7" s="172">
        <f>AC4*'Calculations Etc'!$B$54</f>
        <v>1.1386085195391614E-4</v>
      </c>
      <c r="AD7" s="172">
        <f>AD4*'Calculations Etc'!$B$54</f>
        <v>1.1386085195391614E-4</v>
      </c>
      <c r="AE7" s="172">
        <f>AE4*'Calculations Etc'!$B$54</f>
        <v>1.1386085195391614E-4</v>
      </c>
      <c r="AF7" s="172">
        <f>AF4*'Calculations Etc'!$B$54</f>
        <v>1.1386085195391614E-4</v>
      </c>
      <c r="AG7" s="172">
        <f>AG4*'Calculations Etc'!$B$54</f>
        <v>1.1386085195391614E-4</v>
      </c>
      <c r="AH7" s="172">
        <f>AH4*'Calculations Etc'!$B$54</f>
        <v>1.1450413360337329E-4</v>
      </c>
      <c r="AI7" s="172">
        <f>AI4*'Calculations Etc'!$B$54</f>
        <v>1.1450413360337329E-4</v>
      </c>
    </row>
    <row r="8" spans="1:35" ht="14.25" x14ac:dyDescent="0.45">
      <c r="A8" s="3" t="s">
        <v>1304</v>
      </c>
      <c r="B8" s="172">
        <f>B4*'Calculations Etc'!$B$50</f>
        <v>3.1126531425346127E-4</v>
      </c>
      <c r="C8" s="172">
        <f>C4*'Calculations Etc'!$B$50</f>
        <v>3.1126531425346127E-4</v>
      </c>
      <c r="D8" s="172">
        <f>D4*'Calculations Etc'!$B$50</f>
        <v>3.1334041634848439E-4</v>
      </c>
      <c r="E8" s="172">
        <f>E4*'Calculations Etc'!$B$50</f>
        <v>3.1541551844350741E-4</v>
      </c>
      <c r="F8" s="172">
        <f>F4*'Calculations Etc'!$B$50</f>
        <v>3.1956572263355359E-4</v>
      </c>
      <c r="G8" s="172">
        <f>G4*'Calculations Etc'!$B$50</f>
        <v>3.2371592682359967E-4</v>
      </c>
      <c r="H8" s="172">
        <f>H4*'Calculations Etc'!$B$50</f>
        <v>3.2994123310866897E-4</v>
      </c>
      <c r="I8" s="172">
        <f>I4*'Calculations Etc'!$B$50</f>
        <v>3.3616653939373816E-4</v>
      </c>
      <c r="J8" s="172">
        <f>J4*'Calculations Etc'!$B$50</f>
        <v>3.4654204986885354E-4</v>
      </c>
      <c r="K8" s="172">
        <f>K4*'Calculations Etc'!$B$50</f>
        <v>3.5484245824894586E-4</v>
      </c>
      <c r="L8" s="172">
        <f>L4*'Calculations Etc'!$B$50</f>
        <v>3.6106776453401505E-4</v>
      </c>
      <c r="M8" s="172">
        <f>M4*'Calculations Etc'!$B$50</f>
        <v>3.6314286662903817E-4</v>
      </c>
      <c r="N8" s="172">
        <f>N4*'Calculations Etc'!$B$50</f>
        <v>3.6521796872406129E-4</v>
      </c>
      <c r="O8" s="172">
        <f>O4*'Calculations Etc'!$B$50</f>
        <v>3.672930708190843E-4</v>
      </c>
      <c r="P8" s="172">
        <f>P4*'Calculations Etc'!$B$50</f>
        <v>3.672930708190843E-4</v>
      </c>
      <c r="Q8" s="172">
        <f>Q4*'Calculations Etc'!$B$50</f>
        <v>3.672930708190843E-4</v>
      </c>
      <c r="R8" s="172">
        <f>R4*'Calculations Etc'!$B$50</f>
        <v>3.672930708190843E-4</v>
      </c>
      <c r="S8" s="172">
        <f>S4*'Calculations Etc'!$B$50</f>
        <v>3.6521796872406129E-4</v>
      </c>
      <c r="T8" s="172">
        <f>T4*'Calculations Etc'!$B$50</f>
        <v>3.6521796872406129E-4</v>
      </c>
      <c r="U8" s="172">
        <f>U4*'Calculations Etc'!$B$50</f>
        <v>3.6521796872406129E-4</v>
      </c>
      <c r="V8" s="172">
        <f>V4*'Calculations Etc'!$B$50</f>
        <v>3.6521796872406129E-4</v>
      </c>
      <c r="W8" s="172">
        <f>W4*'Calculations Etc'!$B$50</f>
        <v>3.6521796872406129E-4</v>
      </c>
      <c r="X8" s="172">
        <f>X4*'Calculations Etc'!$B$50</f>
        <v>3.6521796872406129E-4</v>
      </c>
      <c r="Y8" s="172">
        <f>Y4*'Calculations Etc'!$B$50</f>
        <v>3.672930708190843E-4</v>
      </c>
      <c r="Z8" s="172">
        <f>Z4*'Calculations Etc'!$B$50</f>
        <v>3.672930708190843E-4</v>
      </c>
      <c r="AA8" s="172">
        <f>AA4*'Calculations Etc'!$B$50</f>
        <v>3.672930708190843E-4</v>
      </c>
      <c r="AB8" s="172">
        <f>AB4*'Calculations Etc'!$B$50</f>
        <v>3.672930708190843E-4</v>
      </c>
      <c r="AC8" s="172">
        <f>AC4*'Calculations Etc'!$B$50</f>
        <v>3.672930708190843E-4</v>
      </c>
      <c r="AD8" s="172">
        <f>AD4*'Calculations Etc'!$B$50</f>
        <v>3.672930708190843E-4</v>
      </c>
      <c r="AE8" s="172">
        <f>AE4*'Calculations Etc'!$B$50</f>
        <v>3.672930708190843E-4</v>
      </c>
      <c r="AF8" s="172">
        <f>AF4*'Calculations Etc'!$B$50</f>
        <v>3.672930708190843E-4</v>
      </c>
      <c r="AG8" s="172">
        <f>AG4*'Calculations Etc'!$B$50</f>
        <v>3.672930708190843E-4</v>
      </c>
      <c r="AH8" s="172">
        <f>AH4*'Calculations Etc'!$B$50</f>
        <v>3.6936817291410737E-4</v>
      </c>
      <c r="AI8" s="172">
        <f>AI4*'Calculations Etc'!$B$50</f>
        <v>3.6936817291410737E-4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1F497D"/>
  </sheetPr>
  <dimension ref="A1:AI1000"/>
  <sheetViews>
    <sheetView workbookViewId="0">
      <selection activeCell="B5" sqref="B5"/>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B$4/(1-'Calculations Etc'!$B$17)</f>
        <v>2.9773519257157012E-3</v>
      </c>
      <c r="C2" s="172">
        <f>$B2+$B2*(C$1-$B$1)/($AI$1-$B$1)*'NAP F28'!$B$24</f>
        <v>3.0221527641941309E-3</v>
      </c>
      <c r="D2" s="172">
        <f>$B2+$B2*(D$1-$B$1)/($AI$1-$B$1)*'NAP F28'!$B$24</f>
        <v>3.066953602672561E-3</v>
      </c>
      <c r="E2" s="172">
        <f>$B2+$B2*(E$1-$B$1)/($AI$1-$B$1)*'NAP F28'!$B$24</f>
        <v>3.1117544411509907E-3</v>
      </c>
      <c r="F2" s="172">
        <f>$B2+$B2*(F$1-$B$1)/($AI$1-$B$1)*'NAP F28'!$B$24</f>
        <v>3.1565552796294209E-3</v>
      </c>
      <c r="G2" s="172">
        <f>$B2+$B2*(G$1-$B$1)/($AI$1-$B$1)*'NAP F28'!$B$24</f>
        <v>3.2013561181078506E-3</v>
      </c>
      <c r="H2" s="172">
        <f>$B2+$B2*(H$1-$B$1)/($AI$1-$B$1)*'NAP F28'!$B$24</f>
        <v>3.2461569565862807E-3</v>
      </c>
      <c r="I2" s="172">
        <f>$B2+$B2*(I$1-$B$1)/($AI$1-$B$1)*'NAP F28'!$B$24</f>
        <v>3.2909577950647104E-3</v>
      </c>
      <c r="J2" s="172">
        <f>$B2+$B2*(J$1-$B$1)/($AI$1-$B$1)*'NAP F28'!$B$24</f>
        <v>3.3357586335431406E-3</v>
      </c>
      <c r="K2" s="172">
        <f>$B2+$B2*(K$1-$B$1)/($AI$1-$B$1)*'NAP F28'!$B$24</f>
        <v>3.3805594720215703E-3</v>
      </c>
      <c r="L2" s="172">
        <f>$B2+$B2*(L$1-$B$1)/($AI$1-$B$1)*'NAP F28'!$B$24</f>
        <v>3.4253603105000004E-3</v>
      </c>
      <c r="M2" s="172">
        <f>$B2+$B2*(M$1-$B$1)/($AI$1-$B$1)*'NAP F28'!$B$24</f>
        <v>3.4701611489784301E-3</v>
      </c>
      <c r="N2" s="172">
        <f>$B2+$B2*(N$1-$B$1)/($AI$1-$B$1)*'NAP F28'!$B$24</f>
        <v>3.5149619874568598E-3</v>
      </c>
      <c r="O2" s="172">
        <f>$B2+$B2*(O$1-$B$1)/($AI$1-$B$1)*'NAP F28'!$B$24</f>
        <v>3.5597628259352899E-3</v>
      </c>
      <c r="P2" s="172">
        <f>$B2+$B2*(P$1-$B$1)/($AI$1-$B$1)*'NAP F28'!$B$24</f>
        <v>3.6045636644137201E-3</v>
      </c>
      <c r="Q2" s="172">
        <f>$B2+$B2*(Q$1-$B$1)/($AI$1-$B$1)*'NAP F28'!$B$24</f>
        <v>3.6493645028921498E-3</v>
      </c>
      <c r="R2" s="172">
        <f>$B2+$B2*(R$1-$B$1)/($AI$1-$B$1)*'NAP F28'!$B$24</f>
        <v>3.6941653413705795E-3</v>
      </c>
      <c r="S2" s="172">
        <f>$B2+$B2*(S$1-$B$1)/($AI$1-$B$1)*'NAP F28'!$B$24</f>
        <v>3.7389661798490096E-3</v>
      </c>
      <c r="T2" s="172">
        <f>$B2+$B2*(T$1-$B$1)/($AI$1-$B$1)*'NAP F28'!$B$24</f>
        <v>3.7837670183274393E-3</v>
      </c>
      <c r="U2" s="172">
        <f>$B2+$B2*(U$1-$B$1)/($AI$1-$B$1)*'NAP F28'!$B$24</f>
        <v>3.8285678568058695E-3</v>
      </c>
      <c r="V2" s="172">
        <f>$B2+$B2*(V$1-$B$1)/($AI$1-$B$1)*'NAP F28'!$B$24</f>
        <v>3.8733686952842992E-3</v>
      </c>
      <c r="W2" s="172">
        <f>$B2+$B2*(W$1-$B$1)/($AI$1-$B$1)*'NAP F28'!$B$24</f>
        <v>3.9181695337627293E-3</v>
      </c>
      <c r="X2" s="172">
        <f>$B2+$B2*(X$1-$B$1)/($AI$1-$B$1)*'NAP F28'!$B$24</f>
        <v>3.9629703722411586E-3</v>
      </c>
      <c r="Y2" s="172">
        <f>$B2+$B2*(Y$1-$B$1)/($AI$1-$B$1)*'NAP F28'!$B$24</f>
        <v>4.0077712107195887E-3</v>
      </c>
      <c r="Z2" s="172">
        <f>$B2+$B2*(Z$1-$B$1)/($AI$1-$B$1)*'NAP F28'!$B$24</f>
        <v>4.0525720491980189E-3</v>
      </c>
      <c r="AA2" s="172">
        <f>$B2+$B2*(AA$1-$B$1)/($AI$1-$B$1)*'NAP F28'!$B$24</f>
        <v>4.0973728876764481E-3</v>
      </c>
      <c r="AB2" s="172">
        <f>$B2+$B2*(AB$1-$B$1)/($AI$1-$B$1)*'NAP F28'!$B$24</f>
        <v>4.1421737261548783E-3</v>
      </c>
      <c r="AC2" s="172">
        <f>$B2+$B2*(AC$1-$B$1)/($AI$1-$B$1)*'NAP F28'!$B$24</f>
        <v>4.1869745646333084E-3</v>
      </c>
      <c r="AD2" s="172">
        <f>$B2+$B2*(AD$1-$B$1)/($AI$1-$B$1)*'NAP F28'!$B$24</f>
        <v>4.2317754031117386E-3</v>
      </c>
      <c r="AE2" s="172">
        <f>$B2+$B2*(AE$1-$B$1)/($AI$1-$B$1)*'NAP F28'!$B$24</f>
        <v>4.2765762415901687E-3</v>
      </c>
      <c r="AF2" s="172">
        <f>$B2+$B2*(AF$1-$B$1)/($AI$1-$B$1)*'NAP F28'!$B$24</f>
        <v>4.321377080068598E-3</v>
      </c>
      <c r="AG2" s="172">
        <f>$B2+$B2*(AG$1-$B$1)/($AI$1-$B$1)*'NAP F28'!$B$24</f>
        <v>4.3661779185470281E-3</v>
      </c>
      <c r="AH2" s="172">
        <f>$B2+$B2*(AH$1-$B$1)/($AI$1-$B$1)*'NAP F28'!$B$24</f>
        <v>4.4109787570254582E-3</v>
      </c>
      <c r="AI2" s="172">
        <f>$B2+$B2*(AI$1-$B$1)/($AI$1-$B$1)*'NAP F28'!$B$24</f>
        <v>4.4557795955038875E-3</v>
      </c>
    </row>
    <row r="3" spans="1:35" ht="14.25" x14ac:dyDescent="0.45">
      <c r="A3" s="3" t="s">
        <v>1299</v>
      </c>
      <c r="B3" s="172">
        <f t="shared" ref="B3:AI3" si="0">B$5</f>
        <v>9.2652105862672351E-4</v>
      </c>
      <c r="C3" s="172">
        <f t="shared" si="0"/>
        <v>9.2695066990729116E-4</v>
      </c>
      <c r="D3" s="172">
        <f t="shared" si="0"/>
        <v>9.2788011164501231E-4</v>
      </c>
      <c r="E3" s="172">
        <f t="shared" si="0"/>
        <v>9.2876141168455977E-4</v>
      </c>
      <c r="F3" s="172">
        <f t="shared" si="0"/>
        <v>9.2956174404166517E-4</v>
      </c>
      <c r="G3" s="172">
        <f t="shared" si="0"/>
        <v>9.3026908551463948E-4</v>
      </c>
      <c r="H3" s="172">
        <f t="shared" si="0"/>
        <v>9.308663588783755E-4</v>
      </c>
      <c r="I3" s="172">
        <f t="shared" si="0"/>
        <v>9.3130134198377847E-4</v>
      </c>
      <c r="J3" s="172">
        <f t="shared" si="0"/>
        <v>9.3154136885684831E-4</v>
      </c>
      <c r="K3" s="172">
        <f t="shared" si="0"/>
        <v>9.3153497032286603E-4</v>
      </c>
      <c r="L3" s="172">
        <f t="shared" si="0"/>
        <v>9.3120916575560738E-4</v>
      </c>
      <c r="M3" s="172">
        <f t="shared" si="0"/>
        <v>9.3045289629168347E-4</v>
      </c>
      <c r="N3" s="172">
        <f t="shared" si="0"/>
        <v>9.2913168674572206E-4</v>
      </c>
      <c r="O3" s="172">
        <f t="shared" si="0"/>
        <v>9.2713366563433185E-4</v>
      </c>
      <c r="P3" s="172">
        <f t="shared" si="0"/>
        <v>9.2393053365554727E-4</v>
      </c>
      <c r="Q3" s="172">
        <f t="shared" si="0"/>
        <v>9.1865287227641077E-4</v>
      </c>
      <c r="R3" s="172">
        <f t="shared" si="0"/>
        <v>9.0892863068255895E-4</v>
      </c>
      <c r="S3" s="172">
        <f t="shared" si="0"/>
        <v>9.0565407364449012E-4</v>
      </c>
      <c r="T3" s="172">
        <f t="shared" si="0"/>
        <v>9.0699221469604395E-4</v>
      </c>
      <c r="U3" s="172">
        <f t="shared" si="0"/>
        <v>9.0835855737977499E-4</v>
      </c>
      <c r="V3" s="172">
        <f t="shared" si="0"/>
        <v>9.0975950908165259E-4</v>
      </c>
      <c r="W3" s="172">
        <f t="shared" si="0"/>
        <v>9.1121345372560474E-4</v>
      </c>
      <c r="X3" s="172">
        <f t="shared" si="0"/>
        <v>9.1273825544708998E-4</v>
      </c>
      <c r="Y3" s="172">
        <f t="shared" si="0"/>
        <v>9.1435144843320711E-4</v>
      </c>
      <c r="Z3" s="172">
        <f t="shared" si="0"/>
        <v>9.1607840142728407E-4</v>
      </c>
      <c r="AA3" s="172">
        <f t="shared" si="0"/>
        <v>9.1791261369207817E-4</v>
      </c>
      <c r="AB3" s="172">
        <f t="shared" si="0"/>
        <v>9.1985473383922897E-4</v>
      </c>
      <c r="AC3" s="172">
        <f t="shared" si="0"/>
        <v>9.2190261113847495E-4</v>
      </c>
      <c r="AD3" s="172">
        <f t="shared" si="0"/>
        <v>9.240301863770832E-4</v>
      </c>
      <c r="AE3" s="172">
        <f t="shared" si="0"/>
        <v>9.2620496200346931E-4</v>
      </c>
      <c r="AF3" s="172">
        <f t="shared" si="0"/>
        <v>9.2837216037681871E-4</v>
      </c>
      <c r="AG3" s="172">
        <f t="shared" si="0"/>
        <v>9.3046279261512963E-4</v>
      </c>
      <c r="AH3" s="172">
        <f t="shared" si="0"/>
        <v>9.3241204618854233E-4</v>
      </c>
      <c r="AI3" s="172">
        <f t="shared" si="0"/>
        <v>9.3415276878605407E-4</v>
      </c>
    </row>
    <row r="4" spans="1:35" ht="14.25" x14ac:dyDescent="0.45">
      <c r="A4" s="3" t="s">
        <v>1300</v>
      </c>
      <c r="B4" s="172">
        <f t="shared" ref="B4:AI4" si="1">B$5</f>
        <v>9.2652105862672351E-4</v>
      </c>
      <c r="C4" s="172">
        <f t="shared" si="1"/>
        <v>9.2695066990729116E-4</v>
      </c>
      <c r="D4" s="172">
        <f t="shared" si="1"/>
        <v>9.2788011164501231E-4</v>
      </c>
      <c r="E4" s="172">
        <f t="shared" si="1"/>
        <v>9.2876141168455977E-4</v>
      </c>
      <c r="F4" s="172">
        <f t="shared" si="1"/>
        <v>9.2956174404166517E-4</v>
      </c>
      <c r="G4" s="172">
        <f t="shared" si="1"/>
        <v>9.3026908551463948E-4</v>
      </c>
      <c r="H4" s="172">
        <f t="shared" si="1"/>
        <v>9.308663588783755E-4</v>
      </c>
      <c r="I4" s="172">
        <f t="shared" si="1"/>
        <v>9.3130134198377847E-4</v>
      </c>
      <c r="J4" s="172">
        <f t="shared" si="1"/>
        <v>9.3154136885684831E-4</v>
      </c>
      <c r="K4" s="172">
        <f t="shared" si="1"/>
        <v>9.3153497032286603E-4</v>
      </c>
      <c r="L4" s="172">
        <f t="shared" si="1"/>
        <v>9.3120916575560738E-4</v>
      </c>
      <c r="M4" s="172">
        <f t="shared" si="1"/>
        <v>9.3045289629168347E-4</v>
      </c>
      <c r="N4" s="172">
        <f t="shared" si="1"/>
        <v>9.2913168674572206E-4</v>
      </c>
      <c r="O4" s="172">
        <f t="shared" si="1"/>
        <v>9.2713366563433185E-4</v>
      </c>
      <c r="P4" s="172">
        <f t="shared" si="1"/>
        <v>9.2393053365554727E-4</v>
      </c>
      <c r="Q4" s="172">
        <f t="shared" si="1"/>
        <v>9.1865287227641077E-4</v>
      </c>
      <c r="R4" s="172">
        <f t="shared" si="1"/>
        <v>9.0892863068255895E-4</v>
      </c>
      <c r="S4" s="172">
        <f t="shared" si="1"/>
        <v>9.0565407364449012E-4</v>
      </c>
      <c r="T4" s="172">
        <f t="shared" si="1"/>
        <v>9.0699221469604395E-4</v>
      </c>
      <c r="U4" s="172">
        <f t="shared" si="1"/>
        <v>9.0835855737977499E-4</v>
      </c>
      <c r="V4" s="172">
        <f t="shared" si="1"/>
        <v>9.0975950908165259E-4</v>
      </c>
      <c r="W4" s="172">
        <f t="shared" si="1"/>
        <v>9.1121345372560474E-4</v>
      </c>
      <c r="X4" s="172">
        <f t="shared" si="1"/>
        <v>9.1273825544708998E-4</v>
      </c>
      <c r="Y4" s="172">
        <f t="shared" si="1"/>
        <v>9.1435144843320711E-4</v>
      </c>
      <c r="Z4" s="172">
        <f t="shared" si="1"/>
        <v>9.1607840142728407E-4</v>
      </c>
      <c r="AA4" s="172">
        <f t="shared" si="1"/>
        <v>9.1791261369207817E-4</v>
      </c>
      <c r="AB4" s="172">
        <f t="shared" si="1"/>
        <v>9.1985473383922897E-4</v>
      </c>
      <c r="AC4" s="172">
        <f t="shared" si="1"/>
        <v>9.2190261113847495E-4</v>
      </c>
      <c r="AD4" s="172">
        <f t="shared" si="1"/>
        <v>9.240301863770832E-4</v>
      </c>
      <c r="AE4" s="172">
        <f t="shared" si="1"/>
        <v>9.2620496200346931E-4</v>
      </c>
      <c r="AF4" s="172">
        <f t="shared" si="1"/>
        <v>9.2837216037681871E-4</v>
      </c>
      <c r="AG4" s="172">
        <f t="shared" si="1"/>
        <v>9.3046279261512963E-4</v>
      </c>
      <c r="AH4" s="172">
        <f t="shared" si="1"/>
        <v>9.3241204618854233E-4</v>
      </c>
      <c r="AI4" s="172">
        <f t="shared" si="1"/>
        <v>9.3415276878605407E-4</v>
      </c>
    </row>
    <row r="5" spans="1:35" ht="14.25" x14ac:dyDescent="0.45">
      <c r="A5" s="3" t="s">
        <v>1301</v>
      </c>
      <c r="B5" s="174">
        <f>'Calculations Etc'!E103*'Calculations Etc'!$B$9</f>
        <v>9.2652105862672351E-4</v>
      </c>
      <c r="C5" s="174">
        <f>'Calculations Etc'!F103*'Calculations Etc'!$B$9</f>
        <v>9.2695066990729116E-4</v>
      </c>
      <c r="D5" s="174">
        <f>'Calculations Etc'!G103*'Calculations Etc'!$B$9</f>
        <v>9.2788011164501231E-4</v>
      </c>
      <c r="E5" s="174">
        <f>'Calculations Etc'!H103*'Calculations Etc'!$B$9</f>
        <v>9.2876141168455977E-4</v>
      </c>
      <c r="F5" s="174">
        <f>'Calculations Etc'!I103*'Calculations Etc'!$B$9</f>
        <v>9.2956174404166517E-4</v>
      </c>
      <c r="G5" s="174">
        <f>'Calculations Etc'!J103*'Calculations Etc'!$B$9</f>
        <v>9.3026908551463948E-4</v>
      </c>
      <c r="H5" s="174">
        <f>'Calculations Etc'!K103*'Calculations Etc'!$B$9</f>
        <v>9.308663588783755E-4</v>
      </c>
      <c r="I5" s="174">
        <f>'Calculations Etc'!L103*'Calculations Etc'!$B$9</f>
        <v>9.3130134198377847E-4</v>
      </c>
      <c r="J5" s="174">
        <f>'Calculations Etc'!M103*'Calculations Etc'!$B$9</f>
        <v>9.3154136885684831E-4</v>
      </c>
      <c r="K5" s="174">
        <f>'Calculations Etc'!N103*'Calculations Etc'!$B$9</f>
        <v>9.3153497032286603E-4</v>
      </c>
      <c r="L5" s="174">
        <f>'Calculations Etc'!O103*'Calculations Etc'!$B$9</f>
        <v>9.3120916575560738E-4</v>
      </c>
      <c r="M5" s="174">
        <f>'Calculations Etc'!P103*'Calculations Etc'!$B$9</f>
        <v>9.3045289629168347E-4</v>
      </c>
      <c r="N5" s="174">
        <f>'Calculations Etc'!Q103*'Calculations Etc'!$B$9</f>
        <v>9.2913168674572206E-4</v>
      </c>
      <c r="O5" s="174">
        <f>'Calculations Etc'!R103*'Calculations Etc'!$B$9</f>
        <v>9.2713366563433185E-4</v>
      </c>
      <c r="P5" s="174">
        <f>'Calculations Etc'!S103*'Calculations Etc'!$B$9</f>
        <v>9.2393053365554727E-4</v>
      </c>
      <c r="Q5" s="174">
        <f>'Calculations Etc'!T103*'Calculations Etc'!$B$9</f>
        <v>9.1865287227641077E-4</v>
      </c>
      <c r="R5" s="174">
        <f>'Calculations Etc'!U103*'Calculations Etc'!$B$9</f>
        <v>9.0892863068255895E-4</v>
      </c>
      <c r="S5" s="174">
        <f>'Calculations Etc'!V103*'Calculations Etc'!$B$9</f>
        <v>9.0565407364449012E-4</v>
      </c>
      <c r="T5" s="174">
        <f>'Calculations Etc'!W103*'Calculations Etc'!$B$9</f>
        <v>9.0699221469604395E-4</v>
      </c>
      <c r="U5" s="174">
        <f>'Calculations Etc'!X103*'Calculations Etc'!$B$9</f>
        <v>9.0835855737977499E-4</v>
      </c>
      <c r="V5" s="174">
        <f>'Calculations Etc'!Y103*'Calculations Etc'!$B$9</f>
        <v>9.0975950908165259E-4</v>
      </c>
      <c r="W5" s="174">
        <f>'Calculations Etc'!Z103*'Calculations Etc'!$B$9</f>
        <v>9.1121345372560474E-4</v>
      </c>
      <c r="X5" s="174">
        <f>'Calculations Etc'!AA103*'Calculations Etc'!$B$9</f>
        <v>9.1273825544708998E-4</v>
      </c>
      <c r="Y5" s="174">
        <f>'Calculations Etc'!AB103*'Calculations Etc'!$B$9</f>
        <v>9.1435144843320711E-4</v>
      </c>
      <c r="Z5" s="174">
        <f>'Calculations Etc'!AC103*'Calculations Etc'!$B$9</f>
        <v>9.1607840142728407E-4</v>
      </c>
      <c r="AA5" s="174">
        <f>'Calculations Etc'!AD103*'Calculations Etc'!$B$9</f>
        <v>9.1791261369207817E-4</v>
      </c>
      <c r="AB5" s="174">
        <f>'Calculations Etc'!AE103*'Calculations Etc'!$B$9</f>
        <v>9.1985473383922897E-4</v>
      </c>
      <c r="AC5" s="174">
        <f>'Calculations Etc'!AF103*'Calculations Etc'!$B$9</f>
        <v>9.2190261113847495E-4</v>
      </c>
      <c r="AD5" s="174">
        <f>'Calculations Etc'!AG103*'Calculations Etc'!$B$9</f>
        <v>9.240301863770832E-4</v>
      </c>
      <c r="AE5" s="174">
        <f>'Calculations Etc'!AH103*'Calculations Etc'!$B$9</f>
        <v>9.2620496200346931E-4</v>
      </c>
      <c r="AF5" s="174">
        <f>'Calculations Etc'!AI103*'Calculations Etc'!$B$9</f>
        <v>9.2837216037681871E-4</v>
      </c>
      <c r="AG5" s="174">
        <f>'Calculations Etc'!AJ103*'Calculations Etc'!$B$9</f>
        <v>9.3046279261512963E-4</v>
      </c>
      <c r="AH5" s="174">
        <f>'Calculations Etc'!AK103*'Calculations Etc'!$B$9</f>
        <v>9.3241204618854233E-4</v>
      </c>
      <c r="AI5" s="174">
        <f>'Calculations Etc'!AL103*'Calculations Etc'!$B$9</f>
        <v>9.3415276878605407E-4</v>
      </c>
    </row>
    <row r="6" spans="1:35" ht="14.25" x14ac:dyDescent="0.45">
      <c r="A6" s="3" t="s">
        <v>1302</v>
      </c>
      <c r="B6" s="172">
        <f>B4*(1-'Calculations Etc'!$B$20)+B2*'Calculations Etc'!$B$20</f>
        <v>2.0544780355256616E-3</v>
      </c>
      <c r="C6" s="172">
        <f>C4*(1-'Calculations Etc'!$B$20)+C2*'Calculations Etc'!$B$20</f>
        <v>2.0793118217650531E-3</v>
      </c>
      <c r="D6" s="172">
        <f>D4*(1-'Calculations Etc'!$B$20)+D2*'Calculations Etc'!$B$20</f>
        <v>2.1043705317101641E-3</v>
      </c>
      <c r="E6" s="172">
        <f>E4*(1-'Calculations Etc'!$B$20)+E2*'Calculations Etc'!$B$20</f>
        <v>2.1294075778910968E-3</v>
      </c>
      <c r="F6" s="172">
        <f>F4*(1-'Calculations Etc'!$B$20)+F2*'Calculations Etc'!$B$20</f>
        <v>2.154408188614931E-3</v>
      </c>
      <c r="G6" s="172">
        <f>G4*(1-'Calculations Etc'!$B$20)+G2*'Calculations Etc'!$B$20</f>
        <v>2.1793669534409055E-3</v>
      </c>
      <c r="H6" s="172">
        <f>H4*(1-'Calculations Etc'!$B$20)+H2*'Calculations Etc'!$B$20</f>
        <v>2.2042761876177232E-3</v>
      </c>
      <c r="I6" s="172">
        <f>I4*(1-'Calculations Etc'!$B$20)+I2*'Calculations Etc'!$B$20</f>
        <v>2.2291123911782913E-3</v>
      </c>
      <c r="J6" s="172">
        <f>J4*(1-'Calculations Etc'!$B$20)+J2*'Calculations Etc'!$B$20</f>
        <v>2.2538608644343092E-3</v>
      </c>
      <c r="K6" s="172">
        <f>K4*(1-'Calculations Etc'!$B$20)+K2*'Calculations Etc'!$B$20</f>
        <v>2.2784984462571535E-3</v>
      </c>
      <c r="L6" s="172">
        <f>L4*(1-'Calculations Etc'!$B$20)+L2*'Calculations Etc'!$B$20</f>
        <v>2.3029922953650235E-3</v>
      </c>
      <c r="M6" s="172">
        <f>M4*(1-'Calculations Etc'!$B$20)+M2*'Calculations Etc'!$B$20</f>
        <v>2.3272924352693942E-3</v>
      </c>
      <c r="N6" s="172">
        <f>N4*(1-'Calculations Etc'!$B$20)+N2*'Calculations Etc'!$B$20</f>
        <v>2.351338352136848E-3</v>
      </c>
      <c r="O6" s="172">
        <f>O4*(1-'Calculations Etc'!$B$20)+O2*'Calculations Etc'!$B$20</f>
        <v>2.3750797037998591E-3</v>
      </c>
      <c r="P6" s="172">
        <f>P4*(1-'Calculations Etc'!$B$20)+P2*'Calculations Etc'!$B$20</f>
        <v>2.3982787555725422E-3</v>
      </c>
      <c r="Q6" s="172">
        <f>Q4*(1-'Calculations Etc'!$B$20)+Q2*'Calculations Etc'!$B$20</f>
        <v>2.4205442691150672E-3</v>
      </c>
      <c r="R6" s="172">
        <f>R4*(1-'Calculations Etc'!$B$20)+R2*'Calculations Etc'!$B$20</f>
        <v>2.4408088215609703E-3</v>
      </c>
      <c r="S6" s="172">
        <f>S4*(1-'Calculations Etc'!$B$20)+S2*'Calculations Etc'!$B$20</f>
        <v>2.463975732056976E-3</v>
      </c>
      <c r="T6" s="172">
        <f>T4*(1-'Calculations Etc'!$B$20)+T2*'Calculations Etc'!$B$20</f>
        <v>2.4892183566933112E-3</v>
      </c>
      <c r="U6" s="172">
        <f>U4*(1-'Calculations Etc'!$B$20)+U2*'Calculations Etc'!$B$20</f>
        <v>2.5144736720641271E-3</v>
      </c>
      <c r="V6" s="172">
        <f>V4*(1-'Calculations Etc'!$B$20)+V2*'Calculations Etc'!$B$20</f>
        <v>2.5397445614931085E-3</v>
      </c>
      <c r="W6" s="172">
        <f>W4*(1-'Calculations Etc'!$B$20)+W2*'Calculations Etc'!$B$20</f>
        <v>2.5650392977460234E-3</v>
      </c>
      <c r="X6" s="172">
        <f>X4*(1-'Calculations Etc'!$B$20)+X2*'Calculations Etc'!$B$20</f>
        <v>2.5903659196838281E-3</v>
      </c>
      <c r="Y6" s="172">
        <f>Y4*(1-'Calculations Etc'!$B$20)+Y2*'Calculations Etc'!$B$20</f>
        <v>2.6157323176907174E-3</v>
      </c>
      <c r="Z6" s="172">
        <f>Z4*(1-'Calculations Etc'!$B$20)+Z2*'Calculations Etc'!$B$20</f>
        <v>2.6411499077011883E-3</v>
      </c>
      <c r="AA6" s="172">
        <f>AA4*(1-'Calculations Etc'!$B$20)+AA2*'Calculations Etc'!$B$20</f>
        <v>2.6666157643834821E-3</v>
      </c>
      <c r="AB6" s="172">
        <f>AB4*(1-'Calculations Etc'!$B$20)+AB2*'Calculations Etc'!$B$20</f>
        <v>2.6921301796128364E-3</v>
      </c>
      <c r="AC6" s="172">
        <f>AC4*(1-'Calculations Etc'!$B$20)+AC2*'Calculations Etc'!$B$20</f>
        <v>2.7176921855606335E-3</v>
      </c>
      <c r="AD6" s="172">
        <f>AD4*(1-'Calculations Etc'!$B$20)+AD2*'Calculations Etc'!$B$20</f>
        <v>2.7432900555811441E-3</v>
      </c>
      <c r="AE6" s="172">
        <f>AE4*(1-'Calculations Etc'!$B$20)+AE2*'Calculations Etc'!$B$20</f>
        <v>2.768909165776154E-3</v>
      </c>
      <c r="AF6" s="172">
        <f>AF4*(1-'Calculations Etc'!$B$20)+AF2*'Calculations Etc'!$B$20</f>
        <v>2.7945248662072978E-3</v>
      </c>
      <c r="AG6" s="172">
        <f>AG4*(1-'Calculations Etc'!$B$20)+AG2*'Calculations Etc'!$B$20</f>
        <v>2.820106111877674E-3</v>
      </c>
      <c r="AH6" s="172">
        <f>AH4*(1-'Calculations Etc'!$B$20)+AH2*'Calculations Etc'!$B$20</f>
        <v>2.8456237371488466E-3</v>
      </c>
      <c r="AI6" s="172">
        <f>AI4*(1-'Calculations Etc'!$B$20)+AI2*'Calculations Etc'!$B$20</f>
        <v>2.8710475234808627E-3</v>
      </c>
    </row>
    <row r="7" spans="1:35" ht="14.25" x14ac:dyDescent="0.45">
      <c r="A7" s="3" t="s">
        <v>1303</v>
      </c>
      <c r="B7" s="172">
        <f>B5*'Calculations Etc'!$B$54</f>
        <v>7.1805382043571076E-4</v>
      </c>
      <c r="C7" s="172">
        <f>C5*'Calculations Etc'!$B$54</f>
        <v>7.1838676917815065E-4</v>
      </c>
      <c r="D7" s="172">
        <f>D5*'Calculations Etc'!$B$54</f>
        <v>7.1910708652488456E-4</v>
      </c>
      <c r="E7" s="172">
        <f>E5*'Calculations Etc'!$B$54</f>
        <v>7.1979009405553386E-4</v>
      </c>
      <c r="F7" s="172">
        <f>F5*'Calculations Etc'!$B$54</f>
        <v>7.2041035163229055E-4</v>
      </c>
      <c r="G7" s="172">
        <f>G5*'Calculations Etc'!$B$54</f>
        <v>7.2095854127384557E-4</v>
      </c>
      <c r="H7" s="172">
        <f>H5*'Calculations Etc'!$B$54</f>
        <v>7.2142142813074101E-4</v>
      </c>
      <c r="I7" s="172">
        <f>I5*'Calculations Etc'!$B$54</f>
        <v>7.2175854003742837E-4</v>
      </c>
      <c r="J7" s="172">
        <f>J5*'Calculations Etc'!$B$54</f>
        <v>7.2194456086405743E-4</v>
      </c>
      <c r="K7" s="172">
        <f>K5*'Calculations Etc'!$B$54</f>
        <v>7.2193960200022116E-4</v>
      </c>
      <c r="L7" s="172">
        <f>L5*'Calculations Etc'!$B$54</f>
        <v>7.2168710346059571E-4</v>
      </c>
      <c r="M7" s="172">
        <f>M5*'Calculations Etc'!$B$54</f>
        <v>7.2110099462605471E-4</v>
      </c>
      <c r="N7" s="172">
        <f>N5*'Calculations Etc'!$B$54</f>
        <v>7.2007705722793459E-4</v>
      </c>
      <c r="O7" s="172">
        <f>O5*'Calculations Etc'!$B$54</f>
        <v>7.1852859086660723E-4</v>
      </c>
      <c r="P7" s="172">
        <f>P5*'Calculations Etc'!$B$54</f>
        <v>7.1604616358304915E-4</v>
      </c>
      <c r="Q7" s="172">
        <f>Q5*'Calculations Etc'!$B$54</f>
        <v>7.1195597601421835E-4</v>
      </c>
      <c r="R7" s="172">
        <f>R5*'Calculations Etc'!$B$54</f>
        <v>7.0441968877898325E-4</v>
      </c>
      <c r="S7" s="172">
        <f>S5*'Calculations Etc'!$B$54</f>
        <v>7.0188190707447988E-4</v>
      </c>
      <c r="T7" s="172">
        <f>T5*'Calculations Etc'!$B$54</f>
        <v>7.0291896638943405E-4</v>
      </c>
      <c r="U7" s="172">
        <f>U5*'Calculations Etc'!$B$54</f>
        <v>7.0397788196932564E-4</v>
      </c>
      <c r="V7" s="172">
        <f>V5*'Calculations Etc'!$B$54</f>
        <v>7.0506361953828083E-4</v>
      </c>
      <c r="W7" s="172">
        <f>W5*'Calculations Etc'!$B$54</f>
        <v>7.0619042663734371E-4</v>
      </c>
      <c r="X7" s="172">
        <f>X5*'Calculations Etc'!$B$54</f>
        <v>7.0737214797149471E-4</v>
      </c>
      <c r="Y7" s="172">
        <f>Y5*'Calculations Etc'!$B$54</f>
        <v>7.0862237253573556E-4</v>
      </c>
      <c r="Z7" s="172">
        <f>Z5*'Calculations Etc'!$B$54</f>
        <v>7.0996076110614516E-4</v>
      </c>
      <c r="AA7" s="172">
        <f>AA5*'Calculations Etc'!$B$54</f>
        <v>7.1138227561136065E-4</v>
      </c>
      <c r="AB7" s="172">
        <f>AB5*'Calculations Etc'!$B$54</f>
        <v>7.1288741872540249E-4</v>
      </c>
      <c r="AC7" s="172">
        <f>AC5*'Calculations Etc'!$B$54</f>
        <v>7.1447452363231805E-4</v>
      </c>
      <c r="AD7" s="172">
        <f>AD5*'Calculations Etc'!$B$54</f>
        <v>7.1612339444223955E-4</v>
      </c>
      <c r="AE7" s="172">
        <f>AE5*'Calculations Etc'!$B$54</f>
        <v>7.1780884555268875E-4</v>
      </c>
      <c r="AF7" s="172">
        <f>AF5*'Calculations Etc'!$B$54</f>
        <v>7.1948842429203456E-4</v>
      </c>
      <c r="AG7" s="172">
        <f>AG5*'Calculations Etc'!$B$54</f>
        <v>7.2110866427672546E-4</v>
      </c>
      <c r="AH7" s="172">
        <f>AH5*'Calculations Etc'!$B$54</f>
        <v>7.2261933579612038E-4</v>
      </c>
      <c r="AI7" s="172">
        <f>AI5*'Calculations Etc'!$B$54</f>
        <v>7.2396839580919192E-4</v>
      </c>
    </row>
    <row r="8" spans="1:35" ht="14.25" x14ac:dyDescent="0.45">
      <c r="A8" s="3" t="s">
        <v>1304</v>
      </c>
      <c r="B8" s="172">
        <f>B5*'Calculations Etc'!$B$50</f>
        <v>2.3163026465668089E-3</v>
      </c>
      <c r="C8" s="172">
        <f>C5*'Calculations Etc'!$B$50</f>
        <v>2.3173766747682277E-3</v>
      </c>
      <c r="D8" s="172">
        <f>D5*'Calculations Etc'!$B$50</f>
        <v>2.3197002791125309E-3</v>
      </c>
      <c r="E8" s="172">
        <f>E5*'Calculations Etc'!$B$50</f>
        <v>2.3219035292113993E-3</v>
      </c>
      <c r="F8" s="172">
        <f>F5*'Calculations Etc'!$B$50</f>
        <v>2.323904360104163E-3</v>
      </c>
      <c r="G8" s="172">
        <f>G5*'Calculations Etc'!$B$50</f>
        <v>2.3256727137865988E-3</v>
      </c>
      <c r="H8" s="172">
        <f>H5*'Calculations Etc'!$B$50</f>
        <v>2.3271658971959386E-3</v>
      </c>
      <c r="I8" s="172">
        <f>I5*'Calculations Etc'!$B$50</f>
        <v>2.3282533549594461E-3</v>
      </c>
      <c r="J8" s="172">
        <f>J5*'Calculations Etc'!$B$50</f>
        <v>2.3288534221421208E-3</v>
      </c>
      <c r="K8" s="172">
        <f>K5*'Calculations Etc'!$B$50</f>
        <v>2.328837425807165E-3</v>
      </c>
      <c r="L8" s="172">
        <f>L5*'Calculations Etc'!$B$50</f>
        <v>2.3280229143890184E-3</v>
      </c>
      <c r="M8" s="172">
        <f>M5*'Calculations Etc'!$B$50</f>
        <v>2.3261322407292086E-3</v>
      </c>
      <c r="N8" s="172">
        <f>N5*'Calculations Etc'!$B$50</f>
        <v>2.3228292168643054E-3</v>
      </c>
      <c r="O8" s="172">
        <f>O5*'Calculations Etc'!$B$50</f>
        <v>2.3178341640858295E-3</v>
      </c>
      <c r="P8" s="172">
        <f>P5*'Calculations Etc'!$B$50</f>
        <v>2.3098263341388681E-3</v>
      </c>
      <c r="Q8" s="172">
        <f>Q5*'Calculations Etc'!$B$50</f>
        <v>2.2966321806910271E-3</v>
      </c>
      <c r="R8" s="172">
        <f>R5*'Calculations Etc'!$B$50</f>
        <v>2.2723215767063974E-3</v>
      </c>
      <c r="S8" s="172">
        <f>S5*'Calculations Etc'!$B$50</f>
        <v>2.2641351841112254E-3</v>
      </c>
      <c r="T8" s="172">
        <f>T5*'Calculations Etc'!$B$50</f>
        <v>2.2674805367401099E-3</v>
      </c>
      <c r="U8" s="172">
        <f>U5*'Calculations Etc'!$B$50</f>
        <v>2.2708963934494376E-3</v>
      </c>
      <c r="V8" s="172">
        <f>V5*'Calculations Etc'!$B$50</f>
        <v>2.2743987727041315E-3</v>
      </c>
      <c r="W8" s="172">
        <f>W5*'Calculations Etc'!$B$50</f>
        <v>2.278033634314012E-3</v>
      </c>
      <c r="X8" s="172">
        <f>X5*'Calculations Etc'!$B$50</f>
        <v>2.2818456386177249E-3</v>
      </c>
      <c r="Y8" s="172">
        <f>Y5*'Calculations Etc'!$B$50</f>
        <v>2.2858786210830178E-3</v>
      </c>
      <c r="Z8" s="172">
        <f>Z5*'Calculations Etc'!$B$50</f>
        <v>2.2901960035682104E-3</v>
      </c>
      <c r="AA8" s="172">
        <f>AA5*'Calculations Etc'!$B$50</f>
        <v>2.2947815342301953E-3</v>
      </c>
      <c r="AB8" s="172">
        <f>AB5*'Calculations Etc'!$B$50</f>
        <v>2.2996368345980724E-3</v>
      </c>
      <c r="AC8" s="172">
        <f>AC5*'Calculations Etc'!$B$50</f>
        <v>2.3047565278461876E-3</v>
      </c>
      <c r="AD8" s="172">
        <f>AD5*'Calculations Etc'!$B$50</f>
        <v>2.310075465942708E-3</v>
      </c>
      <c r="AE8" s="172">
        <f>AE5*'Calculations Etc'!$B$50</f>
        <v>2.3155124050086733E-3</v>
      </c>
      <c r="AF8" s="172">
        <f>AF5*'Calculations Etc'!$B$50</f>
        <v>2.3209304009420466E-3</v>
      </c>
      <c r="AG8" s="172">
        <f>AG5*'Calculations Etc'!$B$50</f>
        <v>2.3261569815378239E-3</v>
      </c>
      <c r="AH8" s="172">
        <f>AH5*'Calculations Etc'!$B$50</f>
        <v>2.331030115471356E-3</v>
      </c>
      <c r="AI8" s="172">
        <f>AI5*'Calculations Etc'!$B$50</f>
        <v>2.3353819219651354E-3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F497D"/>
  </sheetPr>
  <dimension ref="A1:AI1000"/>
  <sheetViews>
    <sheetView workbookViewId="0">
      <selection activeCell="B5" sqref="B5"/>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B$4/(1-'Calculations Etc'!$B$17)</f>
        <v>2.8428725393268108E-3</v>
      </c>
      <c r="C2" s="172">
        <f>$B2+$B2*(C$1-$B$1)/($AI$1-$B$1)*'NAP F28'!$B$24</f>
        <v>2.885649838291403E-3</v>
      </c>
      <c r="D2" s="172">
        <f>$B2+$B2*(D$1-$B$1)/($AI$1-$B$1)*'NAP F28'!$B$24</f>
        <v>2.9284271372559947E-3</v>
      </c>
      <c r="E2" s="172">
        <f>$B2+$B2*(E$1-$B$1)/($AI$1-$B$1)*'NAP F28'!$B$24</f>
        <v>2.9712044362205869E-3</v>
      </c>
      <c r="F2" s="172">
        <f>$B2+$B2*(F$1-$B$1)/($AI$1-$B$1)*'NAP F28'!$B$24</f>
        <v>3.013981735185179E-3</v>
      </c>
      <c r="G2" s="172">
        <f>$B2+$B2*(G$1-$B$1)/($AI$1-$B$1)*'NAP F28'!$B$24</f>
        <v>3.0567590341497707E-3</v>
      </c>
      <c r="H2" s="172">
        <f>$B2+$B2*(H$1-$B$1)/($AI$1-$B$1)*'NAP F28'!$B$24</f>
        <v>3.0995363331143629E-3</v>
      </c>
      <c r="I2" s="172">
        <f>$B2+$B2*(I$1-$B$1)/($AI$1-$B$1)*'NAP F28'!$B$24</f>
        <v>3.142313632078955E-3</v>
      </c>
      <c r="J2" s="172">
        <f>$B2+$B2*(J$1-$B$1)/($AI$1-$B$1)*'NAP F28'!$B$24</f>
        <v>3.1850909310435467E-3</v>
      </c>
      <c r="K2" s="172">
        <f>$B2+$B2*(K$1-$B$1)/($AI$1-$B$1)*'NAP F28'!$B$24</f>
        <v>3.2278682300081389E-3</v>
      </c>
      <c r="L2" s="172">
        <f>$B2+$B2*(L$1-$B$1)/($AI$1-$B$1)*'NAP F28'!$B$24</f>
        <v>3.270645528972731E-3</v>
      </c>
      <c r="M2" s="172">
        <f>$B2+$B2*(M$1-$B$1)/($AI$1-$B$1)*'NAP F28'!$B$24</f>
        <v>3.3134228279373228E-3</v>
      </c>
      <c r="N2" s="172">
        <f>$B2+$B2*(N$1-$B$1)/($AI$1-$B$1)*'NAP F28'!$B$24</f>
        <v>3.3562001269019153E-3</v>
      </c>
      <c r="O2" s="172">
        <f>$B2+$B2*(O$1-$B$1)/($AI$1-$B$1)*'NAP F28'!$B$24</f>
        <v>3.3989774258665071E-3</v>
      </c>
      <c r="P2" s="172">
        <f>$B2+$B2*(P$1-$B$1)/($AI$1-$B$1)*'NAP F28'!$B$24</f>
        <v>3.4417547248310988E-3</v>
      </c>
      <c r="Q2" s="172">
        <f>$B2+$B2*(Q$1-$B$1)/($AI$1-$B$1)*'NAP F28'!$B$24</f>
        <v>3.4845320237956909E-3</v>
      </c>
      <c r="R2" s="172">
        <f>$B2+$B2*(R$1-$B$1)/($AI$1-$B$1)*'NAP F28'!$B$24</f>
        <v>3.5273093227602831E-3</v>
      </c>
      <c r="S2" s="172">
        <f>$B2+$B2*(S$1-$B$1)/($AI$1-$B$1)*'NAP F28'!$B$24</f>
        <v>3.5700866217248748E-3</v>
      </c>
      <c r="T2" s="172">
        <f>$B2+$B2*(T$1-$B$1)/($AI$1-$B$1)*'NAP F28'!$B$24</f>
        <v>3.6128639206894674E-3</v>
      </c>
      <c r="U2" s="172">
        <f>$B2+$B2*(U$1-$B$1)/($AI$1-$B$1)*'NAP F28'!$B$24</f>
        <v>3.6556412196540591E-3</v>
      </c>
      <c r="V2" s="172">
        <f>$B2+$B2*(V$1-$B$1)/($AI$1-$B$1)*'NAP F28'!$B$24</f>
        <v>3.6984185186186513E-3</v>
      </c>
      <c r="W2" s="172">
        <f>$B2+$B2*(W$1-$B$1)/($AI$1-$B$1)*'NAP F28'!$B$24</f>
        <v>3.7411958175832434E-3</v>
      </c>
      <c r="X2" s="172">
        <f>$B2+$B2*(X$1-$B$1)/($AI$1-$B$1)*'NAP F28'!$B$24</f>
        <v>3.7839731165478351E-3</v>
      </c>
      <c r="Y2" s="172">
        <f>$B2+$B2*(Y$1-$B$1)/($AI$1-$B$1)*'NAP F28'!$B$24</f>
        <v>3.8267504155124273E-3</v>
      </c>
      <c r="Z2" s="172">
        <f>$B2+$B2*(Z$1-$B$1)/($AI$1-$B$1)*'NAP F28'!$B$24</f>
        <v>3.8695277144770194E-3</v>
      </c>
      <c r="AA2" s="172">
        <f>$B2+$B2*(AA$1-$B$1)/($AI$1-$B$1)*'NAP F28'!$B$24</f>
        <v>3.9123050134416111E-3</v>
      </c>
      <c r="AB2" s="172">
        <f>$B2+$B2*(AB$1-$B$1)/($AI$1-$B$1)*'NAP F28'!$B$24</f>
        <v>3.9550823124062037E-3</v>
      </c>
      <c r="AC2" s="172">
        <f>$B2+$B2*(AC$1-$B$1)/($AI$1-$B$1)*'NAP F28'!$B$24</f>
        <v>3.9978596113707954E-3</v>
      </c>
      <c r="AD2" s="172">
        <f>$B2+$B2*(AD$1-$B$1)/($AI$1-$B$1)*'NAP F28'!$B$24</f>
        <v>4.0406369103353872E-3</v>
      </c>
      <c r="AE2" s="172">
        <f>$B2+$B2*(AE$1-$B$1)/($AI$1-$B$1)*'NAP F28'!$B$24</f>
        <v>4.0834142092999789E-3</v>
      </c>
      <c r="AF2" s="172">
        <f>$B2+$B2*(AF$1-$B$1)/($AI$1-$B$1)*'NAP F28'!$B$24</f>
        <v>4.1261915082645715E-3</v>
      </c>
      <c r="AG2" s="172">
        <f>$B2+$B2*(AG$1-$B$1)/($AI$1-$B$1)*'NAP F28'!$B$24</f>
        <v>4.1689688072291632E-3</v>
      </c>
      <c r="AH2" s="172">
        <f>$B2+$B2*(AH$1-$B$1)/($AI$1-$B$1)*'NAP F28'!$B$24</f>
        <v>4.2117461061937558E-3</v>
      </c>
      <c r="AI2" s="172">
        <f>$B2+$B2*(AI$1-$B$1)/($AI$1-$B$1)*'NAP F28'!$B$24</f>
        <v>4.2545234051583475E-3</v>
      </c>
    </row>
    <row r="3" spans="1:35" ht="14.25" x14ac:dyDescent="0.45">
      <c r="A3" s="3" t="s">
        <v>1299</v>
      </c>
      <c r="B3" s="172">
        <f t="shared" ref="B3:AI3" si="0">B$5</f>
        <v>8.8467246747955645E-4</v>
      </c>
      <c r="C3" s="172">
        <f t="shared" si="0"/>
        <v>9.1959374909059166E-4</v>
      </c>
      <c r="D3" s="172">
        <f t="shared" si="0"/>
        <v>9.1959374909059166E-4</v>
      </c>
      <c r="E3" s="172">
        <f t="shared" si="0"/>
        <v>9.3123417629426995E-4</v>
      </c>
      <c r="F3" s="172">
        <f t="shared" si="0"/>
        <v>9.5451503070162664E-4</v>
      </c>
      <c r="G3" s="172">
        <f t="shared" si="0"/>
        <v>9.5451503070162664E-4</v>
      </c>
      <c r="H3" s="172">
        <f t="shared" si="0"/>
        <v>9.7779588510898355E-4</v>
      </c>
      <c r="I3" s="172">
        <f t="shared" si="0"/>
        <v>1.0127171667200184E-3</v>
      </c>
      <c r="J3" s="172">
        <f t="shared" si="0"/>
        <v>1.0359980211273755E-3</v>
      </c>
      <c r="K3" s="172">
        <f t="shared" si="0"/>
        <v>1.0709193027384103E-3</v>
      </c>
      <c r="L3" s="172">
        <f t="shared" si="0"/>
        <v>1.1058405843494456E-3</v>
      </c>
      <c r="M3" s="172">
        <f t="shared" si="0"/>
        <v>1.1174810115531239E-3</v>
      </c>
      <c r="N3" s="172">
        <f t="shared" si="0"/>
        <v>1.1407618659604807E-3</v>
      </c>
      <c r="O3" s="172">
        <f t="shared" si="0"/>
        <v>1.1640427203678375E-3</v>
      </c>
      <c r="P3" s="172">
        <f t="shared" si="0"/>
        <v>1.1873235747751941E-3</v>
      </c>
      <c r="Q3" s="172">
        <f t="shared" si="0"/>
        <v>1.1989640019788726E-3</v>
      </c>
      <c r="R3" s="172">
        <f t="shared" si="0"/>
        <v>1.1989640019788726E-3</v>
      </c>
      <c r="S3" s="172">
        <f t="shared" si="0"/>
        <v>1.1989640019788726E-3</v>
      </c>
      <c r="T3" s="172">
        <f t="shared" si="0"/>
        <v>1.1989640019788726E-3</v>
      </c>
      <c r="U3" s="172">
        <f t="shared" si="0"/>
        <v>1.1989640019788726E-3</v>
      </c>
      <c r="V3" s="172">
        <f t="shared" si="0"/>
        <v>1.2106044291825509E-3</v>
      </c>
      <c r="W3" s="172">
        <f t="shared" si="0"/>
        <v>1.2106044291825509E-3</v>
      </c>
      <c r="X3" s="172">
        <f t="shared" si="0"/>
        <v>1.2106044291825509E-3</v>
      </c>
      <c r="Y3" s="172">
        <f t="shared" si="0"/>
        <v>1.2106044291825509E-3</v>
      </c>
      <c r="Z3" s="172">
        <f t="shared" si="0"/>
        <v>1.2106044291825509E-3</v>
      </c>
      <c r="AA3" s="172">
        <f t="shared" si="0"/>
        <v>1.2106044291825509E-3</v>
      </c>
      <c r="AB3" s="172">
        <f t="shared" si="0"/>
        <v>1.2106044291825509E-3</v>
      </c>
      <c r="AC3" s="172">
        <f t="shared" si="0"/>
        <v>1.2222448563862294E-3</v>
      </c>
      <c r="AD3" s="172">
        <f t="shared" si="0"/>
        <v>1.2222448563862294E-3</v>
      </c>
      <c r="AE3" s="172">
        <f t="shared" si="0"/>
        <v>1.2222448563862294E-3</v>
      </c>
      <c r="AF3" s="172">
        <f t="shared" si="0"/>
        <v>1.2222448563862294E-3</v>
      </c>
      <c r="AG3" s="172">
        <f t="shared" si="0"/>
        <v>1.2222448563862294E-3</v>
      </c>
      <c r="AH3" s="172">
        <f t="shared" si="0"/>
        <v>1.2338852835899077E-3</v>
      </c>
      <c r="AI3" s="172">
        <f t="shared" si="0"/>
        <v>1.2338852835899077E-3</v>
      </c>
    </row>
    <row r="4" spans="1:35" ht="14.25" x14ac:dyDescent="0.45">
      <c r="A4" s="3" t="s">
        <v>1300</v>
      </c>
      <c r="B4" s="172">
        <f t="shared" ref="B4:AI4" si="1">B$5</f>
        <v>8.8467246747955645E-4</v>
      </c>
      <c r="C4" s="172">
        <f t="shared" si="1"/>
        <v>9.1959374909059166E-4</v>
      </c>
      <c r="D4" s="172">
        <f t="shared" si="1"/>
        <v>9.1959374909059166E-4</v>
      </c>
      <c r="E4" s="172">
        <f t="shared" si="1"/>
        <v>9.3123417629426995E-4</v>
      </c>
      <c r="F4" s="172">
        <f t="shared" si="1"/>
        <v>9.5451503070162664E-4</v>
      </c>
      <c r="G4" s="172">
        <f t="shared" si="1"/>
        <v>9.5451503070162664E-4</v>
      </c>
      <c r="H4" s="172">
        <f t="shared" si="1"/>
        <v>9.7779588510898355E-4</v>
      </c>
      <c r="I4" s="172">
        <f t="shared" si="1"/>
        <v>1.0127171667200184E-3</v>
      </c>
      <c r="J4" s="172">
        <f t="shared" si="1"/>
        <v>1.0359980211273755E-3</v>
      </c>
      <c r="K4" s="172">
        <f t="shared" si="1"/>
        <v>1.0709193027384103E-3</v>
      </c>
      <c r="L4" s="172">
        <f t="shared" si="1"/>
        <v>1.1058405843494456E-3</v>
      </c>
      <c r="M4" s="172">
        <f t="shared" si="1"/>
        <v>1.1174810115531239E-3</v>
      </c>
      <c r="N4" s="172">
        <f t="shared" si="1"/>
        <v>1.1407618659604807E-3</v>
      </c>
      <c r="O4" s="172">
        <f t="shared" si="1"/>
        <v>1.1640427203678375E-3</v>
      </c>
      <c r="P4" s="172">
        <f t="shared" si="1"/>
        <v>1.1873235747751941E-3</v>
      </c>
      <c r="Q4" s="172">
        <f t="shared" si="1"/>
        <v>1.1989640019788726E-3</v>
      </c>
      <c r="R4" s="172">
        <f t="shared" si="1"/>
        <v>1.1989640019788726E-3</v>
      </c>
      <c r="S4" s="172">
        <f t="shared" si="1"/>
        <v>1.1989640019788726E-3</v>
      </c>
      <c r="T4" s="172">
        <f t="shared" si="1"/>
        <v>1.1989640019788726E-3</v>
      </c>
      <c r="U4" s="172">
        <f t="shared" si="1"/>
        <v>1.1989640019788726E-3</v>
      </c>
      <c r="V4" s="172">
        <f t="shared" si="1"/>
        <v>1.2106044291825509E-3</v>
      </c>
      <c r="W4" s="172">
        <f t="shared" si="1"/>
        <v>1.2106044291825509E-3</v>
      </c>
      <c r="X4" s="172">
        <f t="shared" si="1"/>
        <v>1.2106044291825509E-3</v>
      </c>
      <c r="Y4" s="172">
        <f t="shared" si="1"/>
        <v>1.2106044291825509E-3</v>
      </c>
      <c r="Z4" s="172">
        <f t="shared" si="1"/>
        <v>1.2106044291825509E-3</v>
      </c>
      <c r="AA4" s="172">
        <f t="shared" si="1"/>
        <v>1.2106044291825509E-3</v>
      </c>
      <c r="AB4" s="172">
        <f t="shared" si="1"/>
        <v>1.2106044291825509E-3</v>
      </c>
      <c r="AC4" s="172">
        <f t="shared" si="1"/>
        <v>1.2222448563862294E-3</v>
      </c>
      <c r="AD4" s="172">
        <f t="shared" si="1"/>
        <v>1.2222448563862294E-3</v>
      </c>
      <c r="AE4" s="172">
        <f t="shared" si="1"/>
        <v>1.2222448563862294E-3</v>
      </c>
      <c r="AF4" s="172">
        <f t="shared" si="1"/>
        <v>1.2222448563862294E-3</v>
      </c>
      <c r="AG4" s="172">
        <f t="shared" si="1"/>
        <v>1.2222448563862294E-3</v>
      </c>
      <c r="AH4" s="172">
        <f t="shared" si="1"/>
        <v>1.2338852835899077E-3</v>
      </c>
      <c r="AI4" s="172">
        <f t="shared" si="1"/>
        <v>1.2338852835899077E-3</v>
      </c>
    </row>
    <row r="5" spans="1:35" s="264" customFormat="1" ht="14.25" x14ac:dyDescent="0.45">
      <c r="A5" s="262" t="s">
        <v>1301</v>
      </c>
      <c r="B5" s="263">
        <f t="array" ref="B5">(INDEX('AEO 50'!$C$207:$AJ$207,MATCH(B$1,'AEO 50'!$C$1:$AJ$1,0))*'Calculations Etc'!$B$26/'Calculations Etc'!$B$31)</f>
        <v>8.8467246747955645E-4</v>
      </c>
      <c r="C5" s="263">
        <f t="array" ref="C5">(INDEX('AEO 50'!$C$207:$AJ$207,MATCH(C$1,'AEO 50'!$C$1:$AJ$1,0))*'Calculations Etc'!$B$26/'Calculations Etc'!$B$31)</f>
        <v>9.1959374909059166E-4</v>
      </c>
      <c r="D5" s="263">
        <f t="array" ref="D5">(INDEX('AEO 50'!$C$207:$AJ$207,MATCH(D$1,'AEO 50'!$C$1:$AJ$1,0))*'Calculations Etc'!$B$26/'Calculations Etc'!$B$31)</f>
        <v>9.1959374909059166E-4</v>
      </c>
      <c r="E5" s="263">
        <f t="array" ref="E5">(INDEX('AEO 50'!$C$207:$AJ$207,MATCH(E$1,'AEO 50'!$C$1:$AJ$1,0))*'Calculations Etc'!$B$26/'Calculations Etc'!$B$31)</f>
        <v>9.3123417629426995E-4</v>
      </c>
      <c r="F5" s="263">
        <f t="array" ref="F5">(INDEX('AEO 50'!$C$207:$AJ$207,MATCH(F$1,'AEO 50'!$C$1:$AJ$1,0))*'Calculations Etc'!$B$26/'Calculations Etc'!$B$31)</f>
        <v>9.5451503070162664E-4</v>
      </c>
      <c r="G5" s="263">
        <f t="array" ref="G5">(INDEX('AEO 50'!$C$207:$AJ$207,MATCH(G$1,'AEO 50'!$C$1:$AJ$1,0))*'Calculations Etc'!$B$26/'Calculations Etc'!$B$31)</f>
        <v>9.5451503070162664E-4</v>
      </c>
      <c r="H5" s="263">
        <f t="array" ref="H5">(INDEX('AEO 50'!$C$207:$AJ$207,MATCH(H$1,'AEO 50'!$C$1:$AJ$1,0))*'Calculations Etc'!$B$26/'Calculations Etc'!$B$31)</f>
        <v>9.7779588510898355E-4</v>
      </c>
      <c r="I5" s="263">
        <f t="array" ref="I5">(INDEX('AEO 50'!$C$207:$AJ$207,MATCH(I$1,'AEO 50'!$C$1:$AJ$1,0))*'Calculations Etc'!$B$26/'Calculations Etc'!$B$31)</f>
        <v>1.0127171667200184E-3</v>
      </c>
      <c r="J5" s="263">
        <f t="array" ref="J5">(INDEX('AEO 50'!$C$207:$AJ$207,MATCH(J$1,'AEO 50'!$C$1:$AJ$1,0))*'Calculations Etc'!$B$26/'Calculations Etc'!$B$31)</f>
        <v>1.0359980211273755E-3</v>
      </c>
      <c r="K5" s="263">
        <f t="array" ref="K5">(INDEX('AEO 50'!$C$207:$AJ$207,MATCH(K$1,'AEO 50'!$C$1:$AJ$1,0))*'Calculations Etc'!$B$26/'Calculations Etc'!$B$31)</f>
        <v>1.0709193027384103E-3</v>
      </c>
      <c r="L5" s="263">
        <f t="array" ref="L5">(INDEX('AEO 50'!$C$207:$AJ$207,MATCH(L$1,'AEO 50'!$C$1:$AJ$1,0))*'Calculations Etc'!$B$26/'Calculations Etc'!$B$31)</f>
        <v>1.1058405843494456E-3</v>
      </c>
      <c r="M5" s="263">
        <f t="array" ref="M5">(INDEX('AEO 50'!$C$207:$AJ$207,MATCH(M$1,'AEO 50'!$C$1:$AJ$1,0))*'Calculations Etc'!$B$26/'Calculations Etc'!$B$31)</f>
        <v>1.1174810115531239E-3</v>
      </c>
      <c r="N5" s="263">
        <f t="array" ref="N5">(INDEX('AEO 50'!$C$207:$AJ$207,MATCH(N$1,'AEO 50'!$C$1:$AJ$1,0))*'Calculations Etc'!$B$26/'Calculations Etc'!$B$31)</f>
        <v>1.1407618659604807E-3</v>
      </c>
      <c r="O5" s="263">
        <f t="array" ref="O5">(INDEX('AEO 50'!$C$207:$AJ$207,MATCH(O$1,'AEO 50'!$C$1:$AJ$1,0))*'Calculations Etc'!$B$26/'Calculations Etc'!$B$31)</f>
        <v>1.1640427203678375E-3</v>
      </c>
      <c r="P5" s="263">
        <f t="array" ref="P5">(INDEX('AEO 50'!$C$207:$AJ$207,MATCH(P$1,'AEO 50'!$C$1:$AJ$1,0))*'Calculations Etc'!$B$26/'Calculations Etc'!$B$31)</f>
        <v>1.1873235747751941E-3</v>
      </c>
      <c r="Q5" s="263">
        <f t="array" ref="Q5">(INDEX('AEO 50'!$C$207:$AJ$207,MATCH(Q$1,'AEO 50'!$C$1:$AJ$1,0))*'Calculations Etc'!$B$26/'Calculations Etc'!$B$31)</f>
        <v>1.1989640019788726E-3</v>
      </c>
      <c r="R5" s="263">
        <f t="array" ref="R5">(INDEX('AEO 50'!$C$207:$AJ$207,MATCH(R$1,'AEO 50'!$C$1:$AJ$1,0))*'Calculations Etc'!$B$26/'Calculations Etc'!$B$31)</f>
        <v>1.1989640019788726E-3</v>
      </c>
      <c r="S5" s="263">
        <f t="array" ref="S5">(INDEX('AEO 50'!$C$207:$AJ$207,MATCH(S$1,'AEO 50'!$C$1:$AJ$1,0))*'Calculations Etc'!$B$26/'Calculations Etc'!$B$31)</f>
        <v>1.1989640019788726E-3</v>
      </c>
      <c r="T5" s="263">
        <f t="array" ref="T5">(INDEX('AEO 50'!$C$207:$AJ$207,MATCH(T$1,'AEO 50'!$C$1:$AJ$1,0))*'Calculations Etc'!$B$26/'Calculations Etc'!$B$31)</f>
        <v>1.1989640019788726E-3</v>
      </c>
      <c r="U5" s="263">
        <f t="array" ref="U5">(INDEX('AEO 50'!$C$207:$AJ$207,MATCH(U$1,'AEO 50'!$C$1:$AJ$1,0))*'Calculations Etc'!$B$26/'Calculations Etc'!$B$31)</f>
        <v>1.1989640019788726E-3</v>
      </c>
      <c r="V5" s="263">
        <f t="array" ref="V5">(INDEX('AEO 50'!$C$207:$AJ$207,MATCH(V$1,'AEO 50'!$C$1:$AJ$1,0))*'Calculations Etc'!$B$26/'Calculations Etc'!$B$31)</f>
        <v>1.2106044291825509E-3</v>
      </c>
      <c r="W5" s="263">
        <f t="array" ref="W5">(INDEX('AEO 50'!$C$207:$AJ$207,MATCH(W$1,'AEO 50'!$C$1:$AJ$1,0))*'Calculations Etc'!$B$26/'Calculations Etc'!$B$31)</f>
        <v>1.2106044291825509E-3</v>
      </c>
      <c r="X5" s="263">
        <f t="array" ref="X5">(INDEX('AEO 50'!$C$207:$AJ$207,MATCH(X$1,'AEO 50'!$C$1:$AJ$1,0))*'Calculations Etc'!$B$26/'Calculations Etc'!$B$31)</f>
        <v>1.2106044291825509E-3</v>
      </c>
      <c r="Y5" s="263">
        <f t="array" ref="Y5">(INDEX('AEO 50'!$C$207:$AJ$207,MATCH(Y$1,'AEO 50'!$C$1:$AJ$1,0))*'Calculations Etc'!$B$26/'Calculations Etc'!$B$31)</f>
        <v>1.2106044291825509E-3</v>
      </c>
      <c r="Z5" s="263">
        <f t="array" ref="Z5">(INDEX('AEO 50'!$C$207:$AJ$207,MATCH(Z$1,'AEO 50'!$C$1:$AJ$1,0))*'Calculations Etc'!$B$26/'Calculations Etc'!$B$31)</f>
        <v>1.2106044291825509E-3</v>
      </c>
      <c r="AA5" s="263">
        <f t="array" ref="AA5">(INDEX('AEO 50'!$C$207:$AJ$207,MATCH(AA$1,'AEO 50'!$C$1:$AJ$1,0))*'Calculations Etc'!$B$26/'Calculations Etc'!$B$31)</f>
        <v>1.2106044291825509E-3</v>
      </c>
      <c r="AB5" s="263">
        <f t="array" ref="AB5">(INDEX('AEO 50'!$C$207:$AJ$207,MATCH(AB$1,'AEO 50'!$C$1:$AJ$1,0))*'Calculations Etc'!$B$26/'Calculations Etc'!$B$31)</f>
        <v>1.2106044291825509E-3</v>
      </c>
      <c r="AC5" s="263">
        <f t="array" ref="AC5">(INDEX('AEO 50'!$C$207:$AJ$207,MATCH(AC$1,'AEO 50'!$C$1:$AJ$1,0))*'Calculations Etc'!$B$26/'Calculations Etc'!$B$31)</f>
        <v>1.2222448563862294E-3</v>
      </c>
      <c r="AD5" s="263">
        <f t="array" ref="AD5">(INDEX('AEO 50'!$C$207:$AJ$207,MATCH(AD$1,'AEO 50'!$C$1:$AJ$1,0))*'Calculations Etc'!$B$26/'Calculations Etc'!$B$31)</f>
        <v>1.2222448563862294E-3</v>
      </c>
      <c r="AE5" s="263">
        <f t="array" ref="AE5">(INDEX('AEO 50'!$C$207:$AJ$207,MATCH(AE$1,'AEO 50'!$C$1:$AJ$1,0))*'Calculations Etc'!$B$26/'Calculations Etc'!$B$31)</f>
        <v>1.2222448563862294E-3</v>
      </c>
      <c r="AF5" s="263">
        <f t="array" ref="AF5">(INDEX('AEO 50'!$C$207:$AJ$207,MATCH(AF$1,'AEO 50'!$C$1:$AJ$1,0))*'Calculations Etc'!$B$26/'Calculations Etc'!$B$31)</f>
        <v>1.2222448563862294E-3</v>
      </c>
      <c r="AG5" s="263">
        <f t="array" ref="AG5">(INDEX('AEO 50'!$C$207:$AJ$207,MATCH(AG$1,'AEO 50'!$C$1:$AJ$1,0))*'Calculations Etc'!$B$26/'Calculations Etc'!$B$31)</f>
        <v>1.2222448563862294E-3</v>
      </c>
      <c r="AH5" s="263">
        <f t="array" ref="AH5">(INDEX('AEO 50'!$C$207:$AJ$207,MATCH(AH$1,'AEO 50'!$C$1:$AJ$1,0))*'Calculations Etc'!$B$26/'Calculations Etc'!$B$31)</f>
        <v>1.2338852835899077E-3</v>
      </c>
      <c r="AI5" s="263">
        <f t="array" ref="AI5">(INDEX('AEO 50'!$C$207:$AJ$207,MATCH(AI$1,'AEO 50'!$C$1:$AJ$1,0))*'Calculations Etc'!$B$26/'Calculations Etc'!$B$31)</f>
        <v>1.2338852835899077E-3</v>
      </c>
    </row>
    <row r="6" spans="1:35" ht="14.25" x14ac:dyDescent="0.45">
      <c r="A6" s="3" t="s">
        <v>1302</v>
      </c>
      <c r="B6" s="172">
        <f>B4*(1-'Calculations Etc'!$B$20)+B2*'Calculations Etc'!$B$20</f>
        <v>1.9616825069955464E-3</v>
      </c>
      <c r="C6" s="172">
        <f>C4*(1-'Calculations Etc'!$B$20)+C2*'Calculations Etc'!$B$20</f>
        <v>2.0009245981510377E-3</v>
      </c>
      <c r="D6" s="172">
        <f>D4*(1-'Calculations Etc'!$B$20)+D2*'Calculations Etc'!$B$20</f>
        <v>2.0244521125815634E-3</v>
      </c>
      <c r="E6" s="172">
        <f>E4*(1-'Calculations Etc'!$B$20)+E2*'Calculations Etc'!$B$20</f>
        <v>2.0532178192537442E-3</v>
      </c>
      <c r="F6" s="172">
        <f>F4*(1-'Calculations Etc'!$B$20)+F2*'Calculations Etc'!$B$20</f>
        <v>2.0872217181675803E-3</v>
      </c>
      <c r="G6" s="172">
        <f>G4*(1-'Calculations Etc'!$B$20)+G2*'Calculations Etc'!$B$20</f>
        <v>2.110749232598106E-3</v>
      </c>
      <c r="H6" s="172">
        <f>H4*(1-'Calculations Etc'!$B$20)+H2*'Calculations Etc'!$B$20</f>
        <v>2.1447531315119425E-3</v>
      </c>
      <c r="I6" s="172">
        <f>I4*(1-'Calculations Etc'!$B$20)+I2*'Calculations Etc'!$B$20</f>
        <v>2.1839952226674337E-3</v>
      </c>
      <c r="J6" s="172">
        <f>J4*(1-'Calculations Etc'!$B$20)+J2*'Calculations Etc'!$B$20</f>
        <v>2.2179991215812698E-3</v>
      </c>
      <c r="K6" s="172">
        <f>K4*(1-'Calculations Etc'!$B$20)+K2*'Calculations Etc'!$B$20</f>
        <v>2.257241212736761E-3</v>
      </c>
      <c r="L6" s="172">
        <f>L4*(1-'Calculations Etc'!$B$20)+L2*'Calculations Etc'!$B$20</f>
        <v>2.2964833038922527E-3</v>
      </c>
      <c r="M6" s="172">
        <f>M4*(1-'Calculations Etc'!$B$20)+M2*'Calculations Etc'!$B$20</f>
        <v>2.3252490105644336E-3</v>
      </c>
      <c r="N6" s="172">
        <f>N4*(1-'Calculations Etc'!$B$20)+N2*'Calculations Etc'!$B$20</f>
        <v>2.3592529094782697E-3</v>
      </c>
      <c r="O6" s="172">
        <f>O4*(1-'Calculations Etc'!$B$20)+O2*'Calculations Etc'!$B$20</f>
        <v>2.3932568083921057E-3</v>
      </c>
      <c r="P6" s="172">
        <f>P4*(1-'Calculations Etc'!$B$20)+P2*'Calculations Etc'!$B$20</f>
        <v>2.4272607073059418E-3</v>
      </c>
      <c r="Q6" s="172">
        <f>Q4*(1-'Calculations Etc'!$B$20)+Q2*'Calculations Etc'!$B$20</f>
        <v>2.4560264139781227E-3</v>
      </c>
      <c r="R6" s="172">
        <f>R4*(1-'Calculations Etc'!$B$20)+R2*'Calculations Etc'!$B$20</f>
        <v>2.4795539284086484E-3</v>
      </c>
      <c r="S6" s="172">
        <f>S4*(1-'Calculations Etc'!$B$20)+S2*'Calculations Etc'!$B$20</f>
        <v>2.5030814428391741E-3</v>
      </c>
      <c r="T6" s="172">
        <f>T4*(1-'Calculations Etc'!$B$20)+T2*'Calculations Etc'!$B$20</f>
        <v>2.5266089572696998E-3</v>
      </c>
      <c r="U6" s="172">
        <f>U4*(1-'Calculations Etc'!$B$20)+U2*'Calculations Etc'!$B$20</f>
        <v>2.5501364717002255E-3</v>
      </c>
      <c r="V6" s="172">
        <f>V4*(1-'Calculations Etc'!$B$20)+V2*'Calculations Etc'!$B$20</f>
        <v>2.5789021783724064E-3</v>
      </c>
      <c r="W6" s="172">
        <f>W4*(1-'Calculations Etc'!$B$20)+W2*'Calculations Etc'!$B$20</f>
        <v>2.6024296928029321E-3</v>
      </c>
      <c r="X6" s="172">
        <f>X4*(1-'Calculations Etc'!$B$20)+X2*'Calculations Etc'!$B$20</f>
        <v>2.6259572072334573E-3</v>
      </c>
      <c r="Y6" s="172">
        <f>Y4*(1-'Calculations Etc'!$B$20)+Y2*'Calculations Etc'!$B$20</f>
        <v>2.649484721663983E-3</v>
      </c>
      <c r="Z6" s="172">
        <f>Z4*(1-'Calculations Etc'!$B$20)+Z2*'Calculations Etc'!$B$20</f>
        <v>2.6730122360945087E-3</v>
      </c>
      <c r="AA6" s="172">
        <f>AA4*(1-'Calculations Etc'!$B$20)+AA2*'Calculations Etc'!$B$20</f>
        <v>2.6965397505250344E-3</v>
      </c>
      <c r="AB6" s="172">
        <f>AB4*(1-'Calculations Etc'!$B$20)+AB2*'Calculations Etc'!$B$20</f>
        <v>2.7200672649555602E-3</v>
      </c>
      <c r="AC6" s="172">
        <f>AC4*(1-'Calculations Etc'!$B$20)+AC2*'Calculations Etc'!$B$20</f>
        <v>2.748832971627741E-3</v>
      </c>
      <c r="AD6" s="172">
        <f>AD4*(1-'Calculations Etc'!$B$20)+AD2*'Calculations Etc'!$B$20</f>
        <v>2.7723604860582663E-3</v>
      </c>
      <c r="AE6" s="172">
        <f>AE4*(1-'Calculations Etc'!$B$20)+AE2*'Calculations Etc'!$B$20</f>
        <v>2.7958880004887916E-3</v>
      </c>
      <c r="AF6" s="172">
        <f>AF4*(1-'Calculations Etc'!$B$20)+AF2*'Calculations Etc'!$B$20</f>
        <v>2.8194155149193177E-3</v>
      </c>
      <c r="AG6" s="172">
        <f>AG4*(1-'Calculations Etc'!$B$20)+AG2*'Calculations Etc'!$B$20</f>
        <v>2.842943029349843E-3</v>
      </c>
      <c r="AH6" s="172">
        <f>AH4*(1-'Calculations Etc'!$B$20)+AH2*'Calculations Etc'!$B$20</f>
        <v>2.8717087360220243E-3</v>
      </c>
      <c r="AI6" s="172">
        <f>AI4*(1-'Calculations Etc'!$B$20)+AI2*'Calculations Etc'!$B$20</f>
        <v>2.8952362504525496E-3</v>
      </c>
    </row>
    <row r="7" spans="1:35" ht="14.25" x14ac:dyDescent="0.45">
      <c r="A7" s="3" t="s">
        <v>1303</v>
      </c>
      <c r="B7" s="172">
        <f>B5*'Calculations Etc'!$B$54</f>
        <v>6.8562116229665623E-4</v>
      </c>
      <c r="C7" s="172">
        <f>C5*'Calculations Etc'!$B$54</f>
        <v>7.1268515554520856E-4</v>
      </c>
      <c r="D7" s="172">
        <f>D5*'Calculations Etc'!$B$54</f>
        <v>7.1268515554520856E-4</v>
      </c>
      <c r="E7" s="172">
        <f>E5*'Calculations Etc'!$B$54</f>
        <v>7.2170648662805926E-4</v>
      </c>
      <c r="F7" s="172">
        <f>F5*'Calculations Etc'!$B$54</f>
        <v>7.3974914879376067E-4</v>
      </c>
      <c r="G7" s="172">
        <f>G5*'Calculations Etc'!$B$54</f>
        <v>7.3974914879376067E-4</v>
      </c>
      <c r="H7" s="172">
        <f>H5*'Calculations Etc'!$B$54</f>
        <v>7.577918109594623E-4</v>
      </c>
      <c r="I7" s="172">
        <f>I5*'Calculations Etc'!$B$54</f>
        <v>7.848558042080143E-4</v>
      </c>
      <c r="J7" s="172">
        <f>J5*'Calculations Etc'!$B$54</f>
        <v>8.0289846637371604E-4</v>
      </c>
      <c r="K7" s="172">
        <f>K5*'Calculations Etc'!$B$54</f>
        <v>8.2996245962226804E-4</v>
      </c>
      <c r="L7" s="172">
        <f>L5*'Calculations Etc'!$B$54</f>
        <v>8.5702645287082037E-4</v>
      </c>
      <c r="M7" s="172">
        <f>M5*'Calculations Etc'!$B$54</f>
        <v>8.6604778395367107E-4</v>
      </c>
      <c r="N7" s="172">
        <f>N5*'Calculations Etc'!$B$54</f>
        <v>8.8409044611937259E-4</v>
      </c>
      <c r="O7" s="172">
        <f>O5*'Calculations Etc'!$B$54</f>
        <v>9.0213310828507411E-4</v>
      </c>
      <c r="P7" s="172">
        <f>P5*'Calculations Etc'!$B$54</f>
        <v>9.2017577045077552E-4</v>
      </c>
      <c r="Q7" s="172">
        <f>Q5*'Calculations Etc'!$B$54</f>
        <v>9.2919710153362633E-4</v>
      </c>
      <c r="R7" s="172">
        <f>R5*'Calculations Etc'!$B$54</f>
        <v>9.2919710153362633E-4</v>
      </c>
      <c r="S7" s="172">
        <f>S5*'Calculations Etc'!$B$54</f>
        <v>9.2919710153362633E-4</v>
      </c>
      <c r="T7" s="172">
        <f>T5*'Calculations Etc'!$B$54</f>
        <v>9.2919710153362633E-4</v>
      </c>
      <c r="U7" s="172">
        <f>U5*'Calculations Etc'!$B$54</f>
        <v>9.2919710153362633E-4</v>
      </c>
      <c r="V7" s="172">
        <f>V5*'Calculations Etc'!$B$54</f>
        <v>9.3821843261647703E-4</v>
      </c>
      <c r="W7" s="172">
        <f>W5*'Calculations Etc'!$B$54</f>
        <v>9.3821843261647703E-4</v>
      </c>
      <c r="X7" s="172">
        <f>X5*'Calculations Etc'!$B$54</f>
        <v>9.3821843261647703E-4</v>
      </c>
      <c r="Y7" s="172">
        <f>Y5*'Calculations Etc'!$B$54</f>
        <v>9.3821843261647703E-4</v>
      </c>
      <c r="Z7" s="172">
        <f>Z5*'Calculations Etc'!$B$54</f>
        <v>9.3821843261647703E-4</v>
      </c>
      <c r="AA7" s="172">
        <f>AA5*'Calculations Etc'!$B$54</f>
        <v>9.3821843261647703E-4</v>
      </c>
      <c r="AB7" s="172">
        <f>AB5*'Calculations Etc'!$B$54</f>
        <v>9.3821843261647703E-4</v>
      </c>
      <c r="AC7" s="172">
        <f>AC5*'Calculations Etc'!$B$54</f>
        <v>9.4723976369932785E-4</v>
      </c>
      <c r="AD7" s="172">
        <f>AD5*'Calculations Etc'!$B$54</f>
        <v>9.4723976369932785E-4</v>
      </c>
      <c r="AE7" s="172">
        <f>AE5*'Calculations Etc'!$B$54</f>
        <v>9.4723976369932785E-4</v>
      </c>
      <c r="AF7" s="172">
        <f>AF5*'Calculations Etc'!$B$54</f>
        <v>9.4723976369932785E-4</v>
      </c>
      <c r="AG7" s="172">
        <f>AG5*'Calculations Etc'!$B$54</f>
        <v>9.4723976369932785E-4</v>
      </c>
      <c r="AH7" s="172">
        <f>AH5*'Calculations Etc'!$B$54</f>
        <v>9.5626109478217855E-4</v>
      </c>
      <c r="AI7" s="172">
        <f>AI5*'Calculations Etc'!$B$54</f>
        <v>9.5626109478217855E-4</v>
      </c>
    </row>
    <row r="8" spans="1:35" ht="14.25" x14ac:dyDescent="0.45">
      <c r="A8" s="3" t="s">
        <v>1304</v>
      </c>
      <c r="B8" s="172">
        <f>B5*'Calculations Etc'!$B$50</f>
        <v>2.2116811686988913E-3</v>
      </c>
      <c r="C8" s="172">
        <f>C5*'Calculations Etc'!$B$50</f>
        <v>2.298984372726479E-3</v>
      </c>
      <c r="D8" s="172">
        <f>D5*'Calculations Etc'!$B$50</f>
        <v>2.298984372726479E-3</v>
      </c>
      <c r="E8" s="172">
        <f>E5*'Calculations Etc'!$B$50</f>
        <v>2.3280854407356751E-3</v>
      </c>
      <c r="F8" s="172">
        <f>F5*'Calculations Etc'!$B$50</f>
        <v>2.3862875767540668E-3</v>
      </c>
      <c r="G8" s="172">
        <f>G5*'Calculations Etc'!$B$50</f>
        <v>2.3862875767540668E-3</v>
      </c>
      <c r="H8" s="172">
        <f>H5*'Calculations Etc'!$B$50</f>
        <v>2.4444897127724589E-3</v>
      </c>
      <c r="I8" s="172">
        <f>I5*'Calculations Etc'!$B$50</f>
        <v>2.5317929168000462E-3</v>
      </c>
      <c r="J8" s="172">
        <f>J5*'Calculations Etc'!$B$50</f>
        <v>2.5899950528184387E-3</v>
      </c>
      <c r="K8" s="172">
        <f>K5*'Calculations Etc'!$B$50</f>
        <v>2.677298256846026E-3</v>
      </c>
      <c r="L8" s="172">
        <f>L5*'Calculations Etc'!$B$50</f>
        <v>2.7646014608736142E-3</v>
      </c>
      <c r="M8" s="172">
        <f>M5*'Calculations Etc'!$B$50</f>
        <v>2.7937025288828098E-3</v>
      </c>
      <c r="N8" s="172">
        <f>N5*'Calculations Etc'!$B$50</f>
        <v>2.851904664901202E-3</v>
      </c>
      <c r="O8" s="172">
        <f>O5*'Calculations Etc'!$B$50</f>
        <v>2.9101068009195936E-3</v>
      </c>
      <c r="P8" s="172">
        <f>P5*'Calculations Etc'!$B$50</f>
        <v>2.9683089369379853E-3</v>
      </c>
      <c r="Q8" s="172">
        <f>Q5*'Calculations Etc'!$B$50</f>
        <v>2.9974100049471814E-3</v>
      </c>
      <c r="R8" s="172">
        <f>R5*'Calculations Etc'!$B$50</f>
        <v>2.9974100049471814E-3</v>
      </c>
      <c r="S8" s="172">
        <f>S5*'Calculations Etc'!$B$50</f>
        <v>2.9974100049471814E-3</v>
      </c>
      <c r="T8" s="172">
        <f>T5*'Calculations Etc'!$B$50</f>
        <v>2.9974100049471814E-3</v>
      </c>
      <c r="U8" s="172">
        <f>U5*'Calculations Etc'!$B$50</f>
        <v>2.9974100049471814E-3</v>
      </c>
      <c r="V8" s="172">
        <f>V5*'Calculations Etc'!$B$50</f>
        <v>3.0265110729563774E-3</v>
      </c>
      <c r="W8" s="172">
        <f>W5*'Calculations Etc'!$B$50</f>
        <v>3.0265110729563774E-3</v>
      </c>
      <c r="X8" s="172">
        <f>X5*'Calculations Etc'!$B$50</f>
        <v>3.0265110729563774E-3</v>
      </c>
      <c r="Y8" s="172">
        <f>Y5*'Calculations Etc'!$B$50</f>
        <v>3.0265110729563774E-3</v>
      </c>
      <c r="Z8" s="172">
        <f>Z5*'Calculations Etc'!$B$50</f>
        <v>3.0265110729563774E-3</v>
      </c>
      <c r="AA8" s="172">
        <f>AA5*'Calculations Etc'!$B$50</f>
        <v>3.0265110729563774E-3</v>
      </c>
      <c r="AB8" s="172">
        <f>AB5*'Calculations Etc'!$B$50</f>
        <v>3.0265110729563774E-3</v>
      </c>
      <c r="AC8" s="172">
        <f>AC5*'Calculations Etc'!$B$50</f>
        <v>3.0556121409655735E-3</v>
      </c>
      <c r="AD8" s="172">
        <f>AD5*'Calculations Etc'!$B$50</f>
        <v>3.0556121409655735E-3</v>
      </c>
      <c r="AE8" s="172">
        <f>AE5*'Calculations Etc'!$B$50</f>
        <v>3.0556121409655735E-3</v>
      </c>
      <c r="AF8" s="172">
        <f>AF5*'Calculations Etc'!$B$50</f>
        <v>3.0556121409655735E-3</v>
      </c>
      <c r="AG8" s="172">
        <f>AG5*'Calculations Etc'!$B$50</f>
        <v>3.0556121409655735E-3</v>
      </c>
      <c r="AH8" s="172">
        <f>AH5*'Calculations Etc'!$B$50</f>
        <v>3.0847132089747691E-3</v>
      </c>
      <c r="AI8" s="172">
        <f>AI5*'Calculations Etc'!$B$50</f>
        <v>3.0847132089747691E-3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1F497D"/>
  </sheetPr>
  <dimension ref="A1:AI1000"/>
  <sheetViews>
    <sheetView workbookViewId="0">
      <selection activeCell="E10" sqref="E10"/>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B$5/(1-'Calculations Etc'!$B$17)</f>
        <v>1.5506913584632423E-3</v>
      </c>
      <c r="C2" s="172">
        <f>C$5/(1-'Calculations Etc'!$B$17)</f>
        <v>1.5579126948434884E-3</v>
      </c>
      <c r="D2" s="172">
        <f>D$5/(1-'Calculations Etc'!$B$17)</f>
        <v>1.55313808781663E-3</v>
      </c>
      <c r="E2" s="172">
        <f>E$5/(1-'Calculations Etc'!$B$17)</f>
        <v>1.5480504233580297E-3</v>
      </c>
      <c r="F2" s="172">
        <f>F$5/(1-'Calculations Etc'!$B$17)</f>
        <v>1.5580615981175599E-3</v>
      </c>
      <c r="G2" s="172">
        <f>G$5/(1-'Calculations Etc'!$B$17)</f>
        <v>1.5690114166422441E-3</v>
      </c>
      <c r="H2" s="172">
        <f>H$5/(1-'Calculations Etc'!$B$17)</f>
        <v>1.5802518803602849E-3</v>
      </c>
      <c r="I2" s="172">
        <f>I$5/(1-'Calculations Etc'!$B$17)</f>
        <v>1.5921759411768183E-3</v>
      </c>
      <c r="J2" s="172">
        <f>J$5/(1-'Calculations Etc'!$B$17)</f>
        <v>1.5912935881060694E-3</v>
      </c>
      <c r="K2" s="172">
        <f>K$5/(1-'Calculations Etc'!$B$17)</f>
        <v>1.613502404077627E-3</v>
      </c>
      <c r="L2" s="172">
        <f>L$5/(1-'Calculations Etc'!$B$17)</f>
        <v>1.6354254148128928E-3</v>
      </c>
      <c r="M2" s="172">
        <f>M$5/(1-'Calculations Etc'!$B$17)</f>
        <v>1.656505518630474E-3</v>
      </c>
      <c r="N2" s="172">
        <f>N$5/(1-'Calculations Etc'!$B$17)</f>
        <v>1.6789174941588909E-3</v>
      </c>
      <c r="O2" s="172">
        <f>O$5/(1-'Calculations Etc'!$B$17)</f>
        <v>1.6791250160590008E-3</v>
      </c>
      <c r="P2" s="172">
        <f>P$5/(1-'Calculations Etc'!$B$17)</f>
        <v>1.6874706426061453E-3</v>
      </c>
      <c r="Q2" s="172">
        <f>Q$5/(1-'Calculations Etc'!$B$17)</f>
        <v>1.6961426563563368E-3</v>
      </c>
      <c r="R2" s="172">
        <f>R$5/(1-'Calculations Etc'!$B$17)</f>
        <v>1.7047580070787931E-3</v>
      </c>
      <c r="S2" s="172">
        <f>S$5/(1-'Calculations Etc'!$B$17)</f>
        <v>1.7135343276045406E-3</v>
      </c>
      <c r="T2" s="172">
        <f>T$5/(1-'Calculations Etc'!$B$17)</f>
        <v>1.7152647019839549E-3</v>
      </c>
      <c r="U2" s="172">
        <f>U$5/(1-'Calculations Etc'!$B$17)</f>
        <v>1.7261885310171248E-3</v>
      </c>
      <c r="V2" s="172">
        <f>V$5/(1-'Calculations Etc'!$B$17)</f>
        <v>1.737539992091018E-3</v>
      </c>
      <c r="W2" s="172">
        <f>W$5/(1-'Calculations Etc'!$B$17)</f>
        <v>1.7492517732121782E-3</v>
      </c>
      <c r="X2" s="172">
        <f>X$5/(1-'Calculations Etc'!$B$17)</f>
        <v>1.7621654815933219E-3</v>
      </c>
      <c r="Y2" s="172">
        <f>Y$5/(1-'Calculations Etc'!$B$17)</f>
        <v>1.7749229526960982E-3</v>
      </c>
      <c r="Z2" s="172">
        <f>Z$5/(1-'Calculations Etc'!$B$17)</f>
        <v>1.7794093786981805E-3</v>
      </c>
      <c r="AA2" s="172">
        <f>AA$5/(1-'Calculations Etc'!$B$17)</f>
        <v>1.784527018647648E-3</v>
      </c>
      <c r="AB2" s="172">
        <f>AB$5/(1-'Calculations Etc'!$B$17)</f>
        <v>1.7889983988600582E-3</v>
      </c>
      <c r="AC2" s="172">
        <f>AC$5/(1-'Calculations Etc'!$B$17)</f>
        <v>1.7935400349410385E-3</v>
      </c>
      <c r="AD2" s="172">
        <f>AD$5/(1-'Calculations Etc'!$B$17)</f>
        <v>1.7985051705377067E-3</v>
      </c>
      <c r="AE2" s="172">
        <f>AE$5/(1-'Calculations Etc'!$B$17)</f>
        <v>1.8035606553430457E-3</v>
      </c>
      <c r="AF2" s="172">
        <f>AF$5/(1-'Calculations Etc'!$B$17)</f>
        <v>1.808969234956241E-3</v>
      </c>
      <c r="AG2" s="172">
        <f>AG$5/(1-'Calculations Etc'!$B$17)</f>
        <v>1.8155041472002569E-3</v>
      </c>
      <c r="AH2" s="172">
        <f>AH$5/(1-'Calculations Etc'!$B$17)</f>
        <v>1.8217236364935635E-3</v>
      </c>
      <c r="AI2" s="172">
        <f>AI$5/(1-'Calculations Etc'!$B$17)</f>
        <v>1.8280452835979745E-3</v>
      </c>
    </row>
    <row r="3" spans="1:35"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5"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5" ht="14.25" x14ac:dyDescent="0.45">
      <c r="A5" s="3" t="s">
        <v>1301</v>
      </c>
      <c r="B5" s="172">
        <f t="array" ref="B5">(INDEX('AEO 48'!$C$45:$AJ$45,MATCH(B$1,'AEO 48'!$C$1:$AJ$1,0))+INDEX('AEO 48'!$C$59:$AJ$59,MATCH(B$1,'AEO 48'!$C$1:$AJ$1,0)))/(INDEX('AEO 48'!$C$188:$AJ$188,MATCH(B$1,'AEO 48'!$C$1:$AJ$1,0))*'Calculations Etc'!B3*10^3)*'Calculations Etc'!B8</f>
        <v>4.82559077627784E-4</v>
      </c>
      <c r="C5" s="172">
        <f t="array" ref="C5">(INDEX('AEO 48'!$C$45:$AJ$45,MATCH(C$1,'AEO 48'!$C$1:$AJ$1,0))+INDEX('AEO 48'!$C$59:$AJ$59,MATCH(C$1,'AEO 48'!$C$1:$AJ$1,0)))/(INDEX('AEO 48'!$C$188:$AJ$188,MATCH(C$1,'AEO 48'!$C$1:$AJ$1,0))*'Calculations Etc'!C3*10^3)*'Calculations Etc'!C8</f>
        <v>4.8480628265918686E-4</v>
      </c>
      <c r="D5" s="172">
        <f t="array" ref="D5">(INDEX('AEO 48'!$C$45:$AJ$45,MATCH(D$1,'AEO 48'!$C$1:$AJ$1,0))+INDEX('AEO 48'!$C$59:$AJ$59,MATCH(D$1,'AEO 48'!$C$1:$AJ$1,0)))/(INDEX('AEO 48'!$C$188:$AJ$188,MATCH(D$1,'AEO 48'!$C$1:$AJ$1,0))*'Calculations Etc'!D3*10^3)*'Calculations Etc'!D8</f>
        <v>4.8332047444187709E-4</v>
      </c>
      <c r="E5" s="275">
        <f t="array" ref="E5">(INDEX('AEO 48'!$C$45:$AJ$45,MATCH(E$1,'AEO 48'!$C$1:$AJ$1,0))+INDEX('AEO 48'!$C$59:$AJ$59,MATCH(E$1,'AEO 48'!$C$1:$AJ$1,0)))/(INDEX('AEO 48'!$C$188:$AJ$188,MATCH(E$1,'AEO 48'!$C$1:$AJ$1,0))*'Calculations Etc'!E3*10^3)*'Calculations Etc'!E8</f>
        <v>4.8173724599669191E-4</v>
      </c>
      <c r="F5" s="172">
        <f t="array" ref="F5">(INDEX('AEO 48'!$C$45:$AJ$45,MATCH(F$1,'AEO 48'!$C$1:$AJ$1,0))+INDEX('AEO 48'!$C$59:$AJ$59,MATCH(F$1,'AEO 48'!$C$1:$AJ$1,0)))/(INDEX('AEO 48'!$C$188:$AJ$188,MATCH(F$1,'AEO 48'!$C$1:$AJ$1,0))*'Calculations Etc'!F3*10^3)*'Calculations Etc'!F8</f>
        <v>4.8485261981467536E-4</v>
      </c>
      <c r="G5" s="172">
        <f t="array" ref="G5">(INDEX('AEO 48'!$C$45:$AJ$45,MATCH(G$1,'AEO 48'!$C$1:$AJ$1,0))+INDEX('AEO 48'!$C$59:$AJ$59,MATCH(G$1,'AEO 48'!$C$1:$AJ$1,0)))/(INDEX('AEO 48'!$C$188:$AJ$188,MATCH(G$1,'AEO 48'!$C$1:$AJ$1,0))*'Calculations Etc'!G3*10^3)*'Calculations Etc'!G8</f>
        <v>4.8826008984320483E-4</v>
      </c>
      <c r="H5" s="172">
        <f t="array" ref="H5">(INDEX('AEO 48'!$C$45:$AJ$45,MATCH(H$1,'AEO 48'!$C$1:$AJ$1,0))+INDEX('AEO 48'!$C$59:$AJ$59,MATCH(H$1,'AEO 48'!$C$1:$AJ$1,0)))/(INDEX('AEO 48'!$C$188:$AJ$188,MATCH(H$1,'AEO 48'!$C$1:$AJ$1,0))*'Calculations Etc'!H3*10^3)*'Calculations Etc'!H8</f>
        <v>4.9175800564333011E-4</v>
      </c>
      <c r="I5" s="172">
        <f t="array" ref="I5">(INDEX('AEO 48'!$C$45:$AJ$45,MATCH(I$1,'AEO 48'!$C$1:$AJ$1,0))+INDEX('AEO 48'!$C$59:$AJ$59,MATCH(I$1,'AEO 48'!$C$1:$AJ$1,0)))/(INDEX('AEO 48'!$C$188:$AJ$188,MATCH(I$1,'AEO 48'!$C$1:$AJ$1,0))*'Calculations Etc'!I3*10^3)*'Calculations Etc'!I8</f>
        <v>4.9546864977492982E-4</v>
      </c>
      <c r="J5" s="172">
        <f t="array" ref="J5">(INDEX('AEO 48'!$C$45:$AJ$45,MATCH(J$1,'AEO 48'!$C$1:$AJ$1,0))+INDEX('AEO 48'!$C$59:$AJ$59,MATCH(J$1,'AEO 48'!$C$1:$AJ$1,0)))/(INDEX('AEO 48'!$C$188:$AJ$188,MATCH(J$1,'AEO 48'!$C$1:$AJ$1,0))*'Calculations Etc'!J3*10^3)*'Calculations Etc'!J8</f>
        <v>4.9519407064502186E-4</v>
      </c>
      <c r="K5" s="172">
        <f t="array" ref="K5">(INDEX('AEO 48'!$C$45:$AJ$45,MATCH(K$1,'AEO 48'!$C$1:$AJ$1,0))+INDEX('AEO 48'!$C$59:$AJ$59,MATCH(K$1,'AEO 48'!$C$1:$AJ$1,0)))/(INDEX('AEO 48'!$C$188:$AJ$188,MATCH(K$1,'AEO 48'!$C$1:$AJ$1,0))*'Calculations Etc'!K3*10^3)*'Calculations Etc'!K8</f>
        <v>5.0210522397798479E-4</v>
      </c>
      <c r="L5" s="172">
        <f t="array" ref="L5">(INDEX('AEO 48'!$C$45:$AJ$45,MATCH(L$1,'AEO 48'!$C$1:$AJ$1,0))+INDEX('AEO 48'!$C$59:$AJ$59,MATCH(L$1,'AEO 48'!$C$1:$AJ$1,0)))/(INDEX('AEO 48'!$C$188:$AJ$188,MATCH(L$1,'AEO 48'!$C$1:$AJ$1,0))*'Calculations Etc'!L3*10^3)*'Calculations Etc'!L8</f>
        <v>5.089274376838237E-4</v>
      </c>
      <c r="M5" s="172">
        <f t="array" ref="M5">(INDEX('AEO 48'!$C$45:$AJ$45,MATCH(M$1,'AEO 48'!$C$1:$AJ$1,0))+INDEX('AEO 48'!$C$59:$AJ$59,MATCH(M$1,'AEO 48'!$C$1:$AJ$1,0)))/(INDEX('AEO 48'!$C$188:$AJ$188,MATCH(M$1,'AEO 48'!$C$1:$AJ$1,0))*'Calculations Etc'!M3*10^3)*'Calculations Etc'!M8</f>
        <v>5.1548734749372349E-4</v>
      </c>
      <c r="N5" s="172">
        <f t="array" ref="N5">(INDEX('AEO 48'!$C$45:$AJ$45,MATCH(N$1,'AEO 48'!$C$1:$AJ$1,0))+INDEX('AEO 48'!$C$59:$AJ$59,MATCH(N$1,'AEO 48'!$C$1:$AJ$1,0)))/(INDEX('AEO 48'!$C$188:$AJ$188,MATCH(N$1,'AEO 48'!$C$1:$AJ$1,0))*'Calculations Etc'!N3*10^3)*'Calculations Etc'!N8</f>
        <v>5.2246172197500473E-4</v>
      </c>
      <c r="O5" s="172">
        <f t="array" ref="O5">(INDEX('AEO 48'!$C$45:$AJ$45,MATCH(O$1,'AEO 48'!$C$1:$AJ$1,0))+INDEX('AEO 48'!$C$59:$AJ$59,MATCH(O$1,'AEO 48'!$C$1:$AJ$1,0)))/(INDEX('AEO 48'!$C$188:$AJ$188,MATCH(O$1,'AEO 48'!$C$1:$AJ$1,0))*'Calculations Etc'!O3*10^3)*'Calculations Etc'!O8</f>
        <v>5.225263006393263E-4</v>
      </c>
      <c r="P5" s="172">
        <f t="array" ref="P5">(INDEX('AEO 48'!$C$45:$AJ$45,MATCH(P$1,'AEO 48'!$C$1:$AJ$1,0))+INDEX('AEO 48'!$C$59:$AJ$59,MATCH(P$1,'AEO 48'!$C$1:$AJ$1,0)))/(INDEX('AEO 48'!$C$188:$AJ$188,MATCH(P$1,'AEO 48'!$C$1:$AJ$1,0))*'Calculations Etc'!P3*10^3)*'Calculations Etc'!P8</f>
        <v>5.251233731172481E-4</v>
      </c>
      <c r="Q5" s="172">
        <f t="array" ref="Q5">(INDEX('AEO 48'!$C$45:$AJ$45,MATCH(Q$1,'AEO 48'!$C$1:$AJ$1,0))+INDEX('AEO 48'!$C$59:$AJ$59,MATCH(Q$1,'AEO 48'!$C$1:$AJ$1,0)))/(INDEX('AEO 48'!$C$188:$AJ$188,MATCH(Q$1,'AEO 48'!$C$1:$AJ$1,0))*'Calculations Etc'!Q3*10^3)*'Calculations Etc'!Q8</f>
        <v>5.2782201390971046E-4</v>
      </c>
      <c r="R5" s="172">
        <f t="array" ref="R5">(INDEX('AEO 48'!$C$45:$AJ$45,MATCH(R$1,'AEO 48'!$C$1:$AJ$1,0))+INDEX('AEO 48'!$C$59:$AJ$59,MATCH(R$1,'AEO 48'!$C$1:$AJ$1,0)))/(INDEX('AEO 48'!$C$188:$AJ$188,MATCH(R$1,'AEO 48'!$C$1:$AJ$1,0))*'Calculations Etc'!R3*10^3)*'Calculations Etc'!R8</f>
        <v>5.3050302175526164E-4</v>
      </c>
      <c r="S5" s="172">
        <f t="array" ref="S5">(INDEX('AEO 48'!$C$45:$AJ$45,MATCH(S$1,'AEO 48'!$C$1:$AJ$1,0))+INDEX('AEO 48'!$C$59:$AJ$59,MATCH(S$1,'AEO 48'!$C$1:$AJ$1,0)))/(INDEX('AEO 48'!$C$188:$AJ$188,MATCH(S$1,'AEO 48'!$C$1:$AJ$1,0))*'Calculations Etc'!S3*10^3)*'Calculations Etc'!S8</f>
        <v>5.3323412173512323E-4</v>
      </c>
      <c r="T5" s="172">
        <f t="array" ref="T5">(INDEX('AEO 48'!$C$45:$AJ$45,MATCH(T$1,'AEO 48'!$C$1:$AJ$1,0))+INDEX('AEO 48'!$C$59:$AJ$59,MATCH(T$1,'AEO 48'!$C$1:$AJ$1,0)))/(INDEX('AEO 48'!$C$188:$AJ$188,MATCH(T$1,'AEO 48'!$C$1:$AJ$1,0))*'Calculations Etc'!T3*10^3)*'Calculations Etc'!T8</f>
        <v>5.3377259630643214E-4</v>
      </c>
      <c r="U5" s="172">
        <f t="array" ref="U5">(INDEX('AEO 48'!$C$45:$AJ$45,MATCH(U$1,'AEO 48'!$C$1:$AJ$1,0))+INDEX('AEO 48'!$C$59:$AJ$59,MATCH(U$1,'AEO 48'!$C$1:$AJ$1,0)))/(INDEX('AEO 48'!$C$188:$AJ$188,MATCH(U$1,'AEO 48'!$C$1:$AJ$1,0))*'Calculations Etc'!U3*10^3)*'Calculations Etc'!U8</f>
        <v>5.3717197867458703E-4</v>
      </c>
      <c r="V5" s="172">
        <f t="array" ref="V5">(INDEX('AEO 48'!$C$45:$AJ$45,MATCH(V$1,'AEO 48'!$C$1:$AJ$1,0))+INDEX('AEO 48'!$C$59:$AJ$59,MATCH(V$1,'AEO 48'!$C$1:$AJ$1,0)))/(INDEX('AEO 48'!$C$188:$AJ$188,MATCH(V$1,'AEO 48'!$C$1:$AJ$1,0))*'Calculations Etc'!V3*10^3)*'Calculations Etc'!V8</f>
        <v>5.4070443570135101E-4</v>
      </c>
      <c r="W5" s="172">
        <f t="array" ref="W5">(INDEX('AEO 48'!$C$45:$AJ$45,MATCH(W$1,'AEO 48'!$C$1:$AJ$1,0))+INDEX('AEO 48'!$C$59:$AJ$59,MATCH(W$1,'AEO 48'!$C$1:$AJ$1,0)))/(INDEX('AEO 48'!$C$188:$AJ$188,MATCH(W$1,'AEO 48'!$C$1:$AJ$1,0))*'Calculations Etc'!W3*10^3)*'Calculations Etc'!W8</f>
        <v>5.4434902059205829E-4</v>
      </c>
      <c r="X5" s="172">
        <f t="array" ref="X5">(INDEX('AEO 48'!$C$45:$AJ$45,MATCH(X$1,'AEO 48'!$C$1:$AJ$1,0))+INDEX('AEO 48'!$C$59:$AJ$59,MATCH(X$1,'AEO 48'!$C$1:$AJ$1,0)))/(INDEX('AEO 48'!$C$188:$AJ$188,MATCH(X$1,'AEO 48'!$C$1:$AJ$1,0))*'Calculations Etc'!X3*10^3)*'Calculations Etc'!X8</f>
        <v>5.4836763278793361E-4</v>
      </c>
      <c r="Y5" s="172">
        <f t="array" ref="Y5">(INDEX('AEO 48'!$C$45:$AJ$45,MATCH(Y$1,'AEO 48'!$C$1:$AJ$1,0))+INDEX('AEO 48'!$C$59:$AJ$59,MATCH(Y$1,'AEO 48'!$C$1:$AJ$1,0)))/(INDEX('AEO 48'!$C$188:$AJ$188,MATCH(Y$1,'AEO 48'!$C$1:$AJ$1,0))*'Calculations Etc'!Y3*10^3)*'Calculations Etc'!Y8</f>
        <v>5.5233762556220162E-4</v>
      </c>
      <c r="Z5" s="172">
        <f t="array" ref="Z5">(INDEX('AEO 48'!$C$45:$AJ$45,MATCH(Z$1,'AEO 48'!$C$1:$AJ$1,0))+INDEX('AEO 48'!$C$59:$AJ$59,MATCH(Z$1,'AEO 48'!$C$1:$AJ$1,0)))/(INDEX('AEO 48'!$C$188:$AJ$188,MATCH(Z$1,'AEO 48'!$C$1:$AJ$1,0))*'Calculations Etc'!Z3*10^3)*'Calculations Etc'!Z8</f>
        <v>5.5373375483163637E-4</v>
      </c>
      <c r="AA5" s="172">
        <f t="array" ref="AA5">(INDEX('AEO 48'!$C$45:$AJ$45,MATCH(AA$1,'AEO 48'!$C$1:$AJ$1,0))+INDEX('AEO 48'!$C$59:$AJ$59,MATCH(AA$1,'AEO 48'!$C$1:$AJ$1,0)))/(INDEX('AEO 48'!$C$188:$AJ$188,MATCH(AA$1,'AEO 48'!$C$1:$AJ$1,0))*'Calculations Etc'!AA3*10^3)*'Calculations Etc'!AA8</f>
        <v>5.5532631133887946E-4</v>
      </c>
      <c r="AB5" s="172">
        <f t="array" ref="AB5">(INDEX('AEO 48'!$C$45:$AJ$45,MATCH(AB$1,'AEO 48'!$C$1:$AJ$1,0))+INDEX('AEO 48'!$C$59:$AJ$59,MATCH(AB$1,'AEO 48'!$C$1:$AJ$1,0)))/(INDEX('AEO 48'!$C$188:$AJ$188,MATCH(AB$1,'AEO 48'!$C$1:$AJ$1,0))*'Calculations Etc'!AB3*10^3)*'Calculations Etc'!AB8</f>
        <v>5.5671775851451994E-4</v>
      </c>
      <c r="AC5" s="172">
        <f t="array" ref="AC5">(INDEX('AEO 48'!$C$45:$AJ$45,MATCH(AC$1,'AEO 48'!$C$1:$AJ$1,0))+INDEX('AEO 48'!$C$59:$AJ$59,MATCH(AC$1,'AEO 48'!$C$1:$AJ$1,0)))/(INDEX('AEO 48'!$C$188:$AJ$188,MATCH(AC$1,'AEO 48'!$C$1:$AJ$1,0))*'Calculations Etc'!AC3*10^3)*'Calculations Etc'!AC8</f>
        <v>5.5813106858824783E-4</v>
      </c>
      <c r="AD5" s="172">
        <f t="array" ref="AD5">(INDEX('AEO 48'!$C$45:$AJ$45,MATCH(AD$1,'AEO 48'!$C$1:$AJ$1,0))+INDEX('AEO 48'!$C$59:$AJ$59,MATCH(AD$1,'AEO 48'!$C$1:$AJ$1,0)))/(INDEX('AEO 48'!$C$188:$AJ$188,MATCH(AD$1,'AEO 48'!$C$1:$AJ$1,0))*'Calculations Etc'!AD3*10^3)*'Calculations Etc'!AD8</f>
        <v>5.5967616732162796E-4</v>
      </c>
      <c r="AE5" s="172">
        <f t="array" ref="AE5">(INDEX('AEO 48'!$C$45:$AJ$45,MATCH(AE$1,'AEO 48'!$C$1:$AJ$1,0))+INDEX('AEO 48'!$C$59:$AJ$59,MATCH(AE$1,'AEO 48'!$C$1:$AJ$1,0)))/(INDEX('AEO 48'!$C$188:$AJ$188,MATCH(AE$1,'AEO 48'!$C$1:$AJ$1,0))*'Calculations Etc'!AE3*10^3)*'Calculations Etc'!AE8</f>
        <v>5.6124938179226468E-4</v>
      </c>
      <c r="AF5" s="172">
        <f t="array" ref="AF5">(INDEX('AEO 48'!$C$45:$AJ$45,MATCH(AF$1,'AEO 48'!$C$1:$AJ$1,0))+INDEX('AEO 48'!$C$59:$AJ$59,MATCH(AF$1,'AEO 48'!$C$1:$AJ$1,0)))/(INDEX('AEO 48'!$C$188:$AJ$188,MATCH(AF$1,'AEO 48'!$C$1:$AJ$1,0))*'Calculations Etc'!AF3*10^3)*'Calculations Etc'!AF8</f>
        <v>5.629324757072307E-4</v>
      </c>
      <c r="AG5" s="172">
        <f t="array" ref="AG5">(INDEX('AEO 48'!$C$45:$AJ$45,MATCH(AG$1,'AEO 48'!$C$1:$AJ$1,0))+INDEX('AEO 48'!$C$59:$AJ$59,MATCH(AG$1,'AEO 48'!$C$1:$AJ$1,0)))/(INDEX('AEO 48'!$C$188:$AJ$188,MATCH(AG$1,'AEO 48'!$C$1:$AJ$1,0))*'Calculations Etc'!AG3*10^3)*'Calculations Etc'!AG8</f>
        <v>5.6496607266231787E-4</v>
      </c>
      <c r="AH5" s="172">
        <f t="array" ref="AH5">(INDEX('AEO 48'!$C$45:$AJ$45,MATCH(AH$1,'AEO 48'!$C$1:$AJ$1,0))+INDEX('AEO 48'!$C$59:$AJ$59,MATCH(AH$1,'AEO 48'!$C$1:$AJ$1,0)))/(INDEX('AEO 48'!$C$188:$AJ$188,MATCH(AH$1,'AEO 48'!$C$1:$AJ$1,0))*'Calculations Etc'!AH3*10^3)*'Calculations Etc'!AH8</f>
        <v>5.6690151326454596E-4</v>
      </c>
      <c r="AI5" s="172">
        <f t="array" ref="AI5">(INDEX('AEO 48'!$C$45:$AJ$45,MATCH(AI$1,'AEO 48'!$C$1:$AJ$1,0))+INDEX('AEO 48'!$C$59:$AJ$59,MATCH(AI$1,'AEO 48'!$C$1:$AJ$1,0)))/(INDEX('AEO 48'!$C$188:$AJ$188,MATCH(AI$1,'AEO 48'!$C$1:$AJ$1,0))*'Calculations Etc'!AI3*10^3)*'Calculations Etc'!AI8</f>
        <v>5.6886874431871012E-4</v>
      </c>
    </row>
    <row r="6" spans="1:35"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5"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5" ht="14.25" x14ac:dyDescent="0.45">
      <c r="A8" s="3" t="s">
        <v>1304</v>
      </c>
      <c r="B8" s="172">
        <f>B$5*'Calculations Etc'!$B$50</f>
        <v>1.20639769406946E-3</v>
      </c>
      <c r="C8" s="172">
        <f>C$5*'Calculations Etc'!$B$50</f>
        <v>1.2120157066479672E-3</v>
      </c>
      <c r="D8" s="172">
        <f>D$5*'Calculations Etc'!$B$50</f>
        <v>1.2083011861046928E-3</v>
      </c>
      <c r="E8" s="172">
        <f>E$5*'Calculations Etc'!$B$50</f>
        <v>1.2043431149917298E-3</v>
      </c>
      <c r="F8" s="172">
        <f>F$5*'Calculations Etc'!$B$50</f>
        <v>1.2121315495366885E-3</v>
      </c>
      <c r="G8" s="172">
        <f>G$5*'Calculations Etc'!$B$50</f>
        <v>1.2206502246080121E-3</v>
      </c>
      <c r="H8" s="172">
        <f>H$5*'Calculations Etc'!$B$50</f>
        <v>1.2293950141083253E-3</v>
      </c>
      <c r="I8" s="172">
        <f>I$5*'Calculations Etc'!$B$50</f>
        <v>1.2386716244373245E-3</v>
      </c>
      <c r="J8" s="172">
        <f>J$5*'Calculations Etc'!$B$50</f>
        <v>1.2379851766125547E-3</v>
      </c>
      <c r="K8" s="172">
        <f>K$5*'Calculations Etc'!$B$50</f>
        <v>1.2552630599449619E-3</v>
      </c>
      <c r="L8" s="172">
        <f>L$5*'Calculations Etc'!$B$50</f>
        <v>1.2723185942095593E-3</v>
      </c>
      <c r="M8" s="172">
        <f>M$5*'Calculations Etc'!$B$50</f>
        <v>1.2887183687343086E-3</v>
      </c>
      <c r="N8" s="172">
        <f>N$5*'Calculations Etc'!$B$50</f>
        <v>1.3061543049375118E-3</v>
      </c>
      <c r="O8" s="172">
        <f>O$5*'Calculations Etc'!$B$50</f>
        <v>1.3063157515983159E-3</v>
      </c>
      <c r="P8" s="172">
        <f>P$5*'Calculations Etc'!$B$50</f>
        <v>1.3128084327931203E-3</v>
      </c>
      <c r="Q8" s="172">
        <f>Q$5*'Calculations Etc'!$B$50</f>
        <v>1.3195550347742762E-3</v>
      </c>
      <c r="R8" s="172">
        <f>R$5*'Calculations Etc'!$B$50</f>
        <v>1.326257554388154E-3</v>
      </c>
      <c r="S8" s="172">
        <f>S$5*'Calculations Etc'!$B$50</f>
        <v>1.3330853043378081E-3</v>
      </c>
      <c r="T8" s="172">
        <f>T$5*'Calculations Etc'!$B$50</f>
        <v>1.3344314907660804E-3</v>
      </c>
      <c r="U8" s="172">
        <f>U$5*'Calculations Etc'!$B$50</f>
        <v>1.3429299466864676E-3</v>
      </c>
      <c r="V8" s="172">
        <f>V$5*'Calculations Etc'!$B$50</f>
        <v>1.3517610892533776E-3</v>
      </c>
      <c r="W8" s="172">
        <f>W$5*'Calculations Etc'!$B$50</f>
        <v>1.3608725514801458E-3</v>
      </c>
      <c r="X8" s="172">
        <f>X$5*'Calculations Etc'!$B$50</f>
        <v>1.3709190819698341E-3</v>
      </c>
      <c r="Y8" s="172">
        <f>Y$5*'Calculations Etc'!$B$50</f>
        <v>1.3808440639055041E-3</v>
      </c>
      <c r="Z8" s="172">
        <f>Z$5*'Calculations Etc'!$B$50</f>
        <v>1.3843343870790909E-3</v>
      </c>
      <c r="AA8" s="172">
        <f>AA$5*'Calculations Etc'!$B$50</f>
        <v>1.3883157783471985E-3</v>
      </c>
      <c r="AB8" s="172">
        <f>AB$5*'Calculations Etc'!$B$50</f>
        <v>1.3917943962862998E-3</v>
      </c>
      <c r="AC8" s="172">
        <f>AC$5*'Calculations Etc'!$B$50</f>
        <v>1.3953276714706196E-3</v>
      </c>
      <c r="AD8" s="172">
        <f>AD$5*'Calculations Etc'!$B$50</f>
        <v>1.39919041830407E-3</v>
      </c>
      <c r="AE8" s="172">
        <f>AE$5*'Calculations Etc'!$B$50</f>
        <v>1.4031234544806617E-3</v>
      </c>
      <c r="AF8" s="172">
        <f>AF$5*'Calculations Etc'!$B$50</f>
        <v>1.4073311892680769E-3</v>
      </c>
      <c r="AG8" s="172">
        <f>AG$5*'Calculations Etc'!$B$50</f>
        <v>1.4124151816557948E-3</v>
      </c>
      <c r="AH8" s="172">
        <f>AH$5*'Calculations Etc'!$B$50</f>
        <v>1.417253783161365E-3</v>
      </c>
      <c r="AI8" s="172">
        <f>AI$5*'Calculations Etc'!$B$50</f>
        <v>1.4221718607967753E-3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1F497D"/>
  </sheetPr>
  <dimension ref="A1:AI1000"/>
  <sheetViews>
    <sheetView workbookViewId="0">
      <selection activeCell="C14" sqref="C14"/>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B$5/(1-'Calculations Etc'!$B$17)</f>
        <v>3.2917206919316078E-4</v>
      </c>
      <c r="C2" s="172">
        <f>C$5/(1-'Calculations Etc'!$B$17)</f>
        <v>3.5676985240251467E-4</v>
      </c>
      <c r="D2" s="172">
        <f>D$5/(1-'Calculations Etc'!$B$17)</f>
        <v>3.7574473124760203E-4</v>
      </c>
      <c r="E2" s="172">
        <f>E$5/(1-'Calculations Etc'!$B$17)</f>
        <v>3.9211726456349805E-4</v>
      </c>
      <c r="F2" s="172">
        <f>F$5/(1-'Calculations Etc'!$B$17)</f>
        <v>4.0475461283135067E-4</v>
      </c>
      <c r="G2" s="172">
        <f>G$5/(1-'Calculations Etc'!$B$17)</f>
        <v>4.1816504234794586E-4</v>
      </c>
      <c r="H2" s="172">
        <f>H$5/(1-'Calculations Etc'!$B$17)</f>
        <v>4.3352763505708175E-4</v>
      </c>
      <c r="I2" s="172">
        <f>I$5/(1-'Calculations Etc'!$B$17)</f>
        <v>4.4696292403532451E-4</v>
      </c>
      <c r="J2" s="172">
        <f>J$5/(1-'Calculations Etc'!$B$17)</f>
        <v>4.5536896294809008E-4</v>
      </c>
      <c r="K2" s="172">
        <f>K$5/(1-'Calculations Etc'!$B$17)</f>
        <v>4.6722799082902453E-4</v>
      </c>
      <c r="L2" s="172">
        <f>L$5/(1-'Calculations Etc'!$B$17)</f>
        <v>4.7933096266879958E-4</v>
      </c>
      <c r="M2" s="172">
        <f>M$5/(1-'Calculations Etc'!$B$17)</f>
        <v>4.9437200005997869E-4</v>
      </c>
      <c r="N2" s="172">
        <f>N$5/(1-'Calculations Etc'!$B$17)</f>
        <v>5.0627080055993113E-4</v>
      </c>
      <c r="O2" s="172">
        <f>O$5/(1-'Calculations Etc'!$B$17)</f>
        <v>5.1160564292566664E-4</v>
      </c>
      <c r="P2" s="172">
        <f>P$5/(1-'Calculations Etc'!$B$17)</f>
        <v>5.1731460038909819E-4</v>
      </c>
      <c r="Q2" s="172">
        <f>Q$5/(1-'Calculations Etc'!$B$17)</f>
        <v>5.2187492566572839E-4</v>
      </c>
      <c r="R2" s="172">
        <f>R$5/(1-'Calculations Etc'!$B$17)</f>
        <v>5.2628942731788094E-4</v>
      </c>
      <c r="S2" s="172">
        <f>S$5/(1-'Calculations Etc'!$B$17)</f>
        <v>5.3093786181570852E-4</v>
      </c>
      <c r="T2" s="172">
        <f>T$5/(1-'Calculations Etc'!$B$17)</f>
        <v>5.3233908624391018E-4</v>
      </c>
      <c r="U2" s="172">
        <f>U$5/(1-'Calculations Etc'!$B$17)</f>
        <v>5.3651465747657414E-4</v>
      </c>
      <c r="V2" s="172">
        <f>V$5/(1-'Calculations Etc'!$B$17)</f>
        <v>5.3940347974349399E-4</v>
      </c>
      <c r="W2" s="172">
        <f>W$5/(1-'Calculations Etc'!$B$17)</f>
        <v>5.4283744526874809E-4</v>
      </c>
      <c r="X2" s="172">
        <f>X$5/(1-'Calculations Etc'!$B$17)</f>
        <v>5.4447512915468499E-4</v>
      </c>
      <c r="Y2" s="172">
        <f>Y$5/(1-'Calculations Etc'!$B$17)</f>
        <v>5.4709513056407999E-4</v>
      </c>
      <c r="Z2" s="172">
        <f>Z$5/(1-'Calculations Etc'!$B$17)</f>
        <v>5.4601813501046364E-4</v>
      </c>
      <c r="AA2" s="172">
        <f>AA$5/(1-'Calculations Etc'!$B$17)</f>
        <v>5.438434738835341E-4</v>
      </c>
      <c r="AB2" s="172">
        <f>AB$5/(1-'Calculations Etc'!$B$17)</f>
        <v>5.4569939584302369E-4</v>
      </c>
      <c r="AC2" s="172">
        <f>AC$5/(1-'Calculations Etc'!$B$17)</f>
        <v>5.4400606923336598E-4</v>
      </c>
      <c r="AD2" s="172">
        <f>AD$5/(1-'Calculations Etc'!$B$17)</f>
        <v>5.4571710003679117E-4</v>
      </c>
      <c r="AE2" s="172">
        <f>AE$5/(1-'Calculations Etc'!$B$17)</f>
        <v>5.4305943402671337E-4</v>
      </c>
      <c r="AF2" s="172">
        <f>AF$5/(1-'Calculations Etc'!$B$17)</f>
        <v>5.4190528878856118E-4</v>
      </c>
      <c r="AG2" s="172">
        <f>AG$5/(1-'Calculations Etc'!$B$17)</f>
        <v>5.4043366301956177E-4</v>
      </c>
      <c r="AH2" s="172">
        <f>AH$5/(1-'Calculations Etc'!$B$17)</f>
        <v>5.379246179093095E-4</v>
      </c>
      <c r="AI2" s="172">
        <f>AI$5/(1-'Calculations Etc'!$B$17)</f>
        <v>5.3565092982384122E-4</v>
      </c>
    </row>
    <row r="3" spans="1:35"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5"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5" s="276" customFormat="1" ht="14.25" x14ac:dyDescent="0.45">
      <c r="A5" s="274" t="s">
        <v>1301</v>
      </c>
      <c r="B5" s="275">
        <f>INDEX('AEO 48_original'!$C$74:$AJ$74,MATCH(B$1,'AEO 48_original'!$C$1:$AJ$1,0))/(INDEX('AEO 48_original'!$C$188:$AJ$188,MATCH(B$1,'AEO 48_original'!$C$1:$AJ$1,0))*'Calculations Etc'!B4*10^3)*'Calculations Etc'!B8</f>
        <v>1.0243493601982694E-4</v>
      </c>
      <c r="C5" s="275">
        <f>INDEX('AEO 48_original'!$C$74:$AJ$74,MATCH(C$1,'AEO 48_original'!$C$1:$AJ$1,0))/(INDEX('AEO 48_original'!$C$188:$AJ$188,MATCH(C$1,'AEO 48_original'!$C$1:$AJ$1,0))*'Calculations Etc'!C4*10^3)*'Calculations Etc'!C8</f>
        <v>1.110230800998167E-4</v>
      </c>
      <c r="D5" s="275">
        <f>INDEX('AEO 48_original'!$C$74:$AJ$74,MATCH(D$1,'AEO 48_original'!$C$1:$AJ$1,0))/(INDEX('AEO 48_original'!$C$188:$AJ$188,MATCH(D$1,'AEO 48_original'!$C$1:$AJ$1,0))*'Calculations Etc'!D4*10^3)*'Calculations Etc'!D8</f>
        <v>1.1692786571921845E-4</v>
      </c>
      <c r="E5" s="275">
        <f>INDEX('AEO 48_original'!$C$74:$AJ$74,MATCH(E$1,'AEO 48_original'!$C$1:$AJ$1,0))/(INDEX('AEO 48_original'!$C$188:$AJ$188,MATCH(E$1,'AEO 48_original'!$C$1:$AJ$1,0))*'Calculations Etc'!E4*10^3)*'Calculations Etc'!E8</f>
        <v>1.2202282838359974E-4</v>
      </c>
      <c r="F5" s="275">
        <f>INDEX('AEO 48_original'!$C$74:$AJ$74,MATCH(F$1,'AEO 48_original'!$C$1:$AJ$1,0))/(INDEX('AEO 48_original'!$C$188:$AJ$188,MATCH(F$1,'AEO 48_original'!$C$1:$AJ$1,0))*'Calculations Etc'!F4*10^3)*'Calculations Etc'!F8</f>
        <v>1.2595544017672891E-4</v>
      </c>
      <c r="G5" s="275">
        <f>INDEX('AEO 48_original'!$C$74:$AJ$74,MATCH(G$1,'AEO 48_original'!$C$1:$AJ$1,0))/(INDEX('AEO 48_original'!$C$188:$AJ$188,MATCH(G$1,'AEO 48_original'!$C$1:$AJ$1,0))*'Calculations Etc'!G4*10^3)*'Calculations Etc'!G8</f>
        <v>1.3012862684137492E-4</v>
      </c>
      <c r="H5" s="275">
        <f>INDEX('AEO 48_original'!$C$74:$AJ$74,MATCH(H$1,'AEO 48_original'!$C$1:$AJ$1,0))/(INDEX('AEO 48_original'!$C$188:$AJ$188,MATCH(H$1,'AEO 48_original'!$C$1:$AJ$1,0))*'Calculations Etc'!H4*10^3)*'Calculations Etc'!H8</f>
        <v>1.3490930645710365E-4</v>
      </c>
      <c r="I5" s="275">
        <f>INDEX('AEO 48_original'!$C$74:$AJ$74,MATCH(I$1,'AEO 48_original'!$C$1:$AJ$1,0))/(INDEX('AEO 48_original'!$C$188:$AJ$188,MATCH(I$1,'AEO 48_original'!$C$1:$AJ$1,0))*'Calculations Etc'!I4*10^3)*'Calculations Etc'!I8</f>
        <v>1.3909022912854269E-4</v>
      </c>
      <c r="J5" s="275">
        <f>INDEX('AEO 48_original'!$C$74:$AJ$74,MATCH(J$1,'AEO 48_original'!$C$1:$AJ$1,0))/(INDEX('AEO 48_original'!$C$188:$AJ$188,MATCH(J$1,'AEO 48_original'!$C$1:$AJ$1,0))*'Calculations Etc'!J4*10^3)*'Calculations Etc'!J8</f>
        <v>1.4170610130846337E-4</v>
      </c>
      <c r="K5" s="275">
        <f>INDEX('AEO 48_original'!$C$74:$AJ$74,MATCH(K$1,'AEO 48_original'!$C$1:$AJ$1,0))/(INDEX('AEO 48_original'!$C$188:$AJ$188,MATCH(K$1,'AEO 48_original'!$C$1:$AJ$1,0))*'Calculations Etc'!K4*10^3)*'Calculations Etc'!K8</f>
        <v>1.4539650786457985E-4</v>
      </c>
      <c r="L5" s="275">
        <f>INDEX('AEO 48_original'!$C$74:$AJ$74,MATCH(L$1,'AEO 48_original'!$C$1:$AJ$1,0))/(INDEX('AEO 48_original'!$C$188:$AJ$188,MATCH(L$1,'AEO 48_original'!$C$1:$AJ$1,0))*'Calculations Etc'!L4*10^3)*'Calculations Etc'!L8</f>
        <v>1.4916282725217534E-4</v>
      </c>
      <c r="M5" s="275">
        <f>INDEX('AEO 48_original'!$C$74:$AJ$74,MATCH(M$1,'AEO 48_original'!$C$1:$AJ$1,0))/(INDEX('AEO 48_original'!$C$188:$AJ$188,MATCH(M$1,'AEO 48_original'!$C$1:$AJ$1,0))*'Calculations Etc'!M4*10^3)*'Calculations Etc'!M8</f>
        <v>1.5384344218592034E-4</v>
      </c>
      <c r="N5" s="275">
        <f>INDEX('AEO 48_original'!$C$74:$AJ$74,MATCH(N$1,'AEO 48_original'!$C$1:$AJ$1,0))/(INDEX('AEO 48_original'!$C$188:$AJ$188,MATCH(N$1,'AEO 48_original'!$C$1:$AJ$1,0))*'Calculations Etc'!N4*10^3)*'Calculations Etc'!N8</f>
        <v>1.5754622556882664E-4</v>
      </c>
      <c r="O5" s="275">
        <f>INDEX('AEO 48_original'!$C$74:$AJ$74,MATCH(O$1,'AEO 48_original'!$C$1:$AJ$1,0))/(INDEX('AEO 48_original'!$C$188:$AJ$188,MATCH(O$1,'AEO 48_original'!$C$1:$AJ$1,0))*'Calculations Etc'!O4*10^3)*'Calculations Etc'!O8</f>
        <v>1.5920637321667979E-4</v>
      </c>
      <c r="P5" s="275">
        <f>INDEX('AEO 48_original'!$C$74:$AJ$74,MATCH(P$1,'AEO 48_original'!$C$1:$AJ$1,0))/(INDEX('AEO 48_original'!$C$188:$AJ$188,MATCH(P$1,'AEO 48_original'!$C$1:$AJ$1,0))*'Calculations Etc'!P4*10^3)*'Calculations Etc'!P8</f>
        <v>1.6098294160518228E-4</v>
      </c>
      <c r="Q5" s="275">
        <f>INDEX('AEO 48_original'!$C$74:$AJ$74,MATCH(Q$1,'AEO 48_original'!$C$1:$AJ$1,0))/(INDEX('AEO 48_original'!$C$188:$AJ$188,MATCH(Q$1,'AEO 48_original'!$C$1:$AJ$1,0))*'Calculations Etc'!Q4*10^3)*'Calculations Etc'!Q8</f>
        <v>1.6240206756288039E-4</v>
      </c>
      <c r="R5" s="275">
        <f>INDEX('AEO 48_original'!$C$74:$AJ$74,MATCH(R$1,'AEO 48_original'!$C$1:$AJ$1,0))/(INDEX('AEO 48_original'!$C$188:$AJ$188,MATCH(R$1,'AEO 48_original'!$C$1:$AJ$1,0))*'Calculations Etc'!R4*10^3)*'Calculations Etc'!R8</f>
        <v>1.6377581472012267E-4</v>
      </c>
      <c r="S5" s="275">
        <f>INDEX('AEO 48_original'!$C$74:$AJ$74,MATCH(S$1,'AEO 48_original'!$C$1:$AJ$1,0))/(INDEX('AEO 48_original'!$C$188:$AJ$188,MATCH(S$1,'AEO 48_original'!$C$1:$AJ$1,0))*'Calculations Etc'!S4*10^3)*'Calculations Etc'!S8</f>
        <v>1.652223593541934E-4</v>
      </c>
      <c r="T5" s="275">
        <f>INDEX('AEO 48_original'!$C$74:$AJ$74,MATCH(T$1,'AEO 48_original'!$C$1:$AJ$1,0))/(INDEX('AEO 48_original'!$C$188:$AJ$188,MATCH(T$1,'AEO 48_original'!$C$1:$AJ$1,0))*'Calculations Etc'!T4*10^3)*'Calculations Etc'!T8</f>
        <v>1.6565840587236876E-4</v>
      </c>
      <c r="U5" s="275">
        <f>INDEX('AEO 48_original'!$C$74:$AJ$74,MATCH(U$1,'AEO 48_original'!$C$1:$AJ$1,0))/(INDEX('AEO 48_original'!$C$188:$AJ$188,MATCH(U$1,'AEO 48_original'!$C$1:$AJ$1,0))*'Calculations Etc'!U4*10^3)*'Calculations Etc'!U8</f>
        <v>1.6695780035961235E-4</v>
      </c>
      <c r="V5" s="275">
        <f>INDEX('AEO 48_original'!$C$74:$AJ$74,MATCH(V$1,'AEO 48_original'!$C$1:$AJ$1,0))/(INDEX('AEO 48_original'!$C$188:$AJ$188,MATCH(V$1,'AEO 48_original'!$C$1:$AJ$1,0))*'Calculations Etc'!V4*10^3)*'Calculations Etc'!V8</f>
        <v>1.6785677190604372E-4</v>
      </c>
      <c r="W5" s="275">
        <f>INDEX('AEO 48_original'!$C$74:$AJ$74,MATCH(W$1,'AEO 48_original'!$C$1:$AJ$1,0))/(INDEX('AEO 48_original'!$C$188:$AJ$188,MATCH(W$1,'AEO 48_original'!$C$1:$AJ$1,0))*'Calculations Etc'!W4*10^3)*'Calculations Etc'!W8</f>
        <v>1.6892538638398497E-4</v>
      </c>
      <c r="X5" s="275">
        <f>INDEX('AEO 48_original'!$C$74:$AJ$74,MATCH(X$1,'AEO 48_original'!$C$1:$AJ$1,0))/(INDEX('AEO 48_original'!$C$188:$AJ$188,MATCH(X$1,'AEO 48_original'!$C$1:$AJ$1,0))*'Calculations Etc'!X4*10^3)*'Calculations Etc'!X8</f>
        <v>1.6943501663447324E-4</v>
      </c>
      <c r="Y5" s="275">
        <f>INDEX('AEO 48_original'!$C$74:$AJ$74,MATCH(Y$1,'AEO 48_original'!$C$1:$AJ$1,0))/(INDEX('AEO 48_original'!$C$188:$AJ$188,MATCH(Y$1,'AEO 48_original'!$C$1:$AJ$1,0))*'Calculations Etc'!Y4*10^3)*'Calculations Etc'!Y8</f>
        <v>1.7025033391640748E-4</v>
      </c>
      <c r="Z5" s="275">
        <f>INDEX('AEO 48_original'!$C$74:$AJ$74,MATCH(Z$1,'AEO 48_original'!$C$1:$AJ$1,0))/(INDEX('AEO 48_original'!$C$188:$AJ$188,MATCH(Z$1,'AEO 48_original'!$C$1:$AJ$1,0))*'Calculations Etc'!Z4*10^3)*'Calculations Etc'!Z8</f>
        <v>1.6991518406332684E-4</v>
      </c>
      <c r="AA5" s="275">
        <f>INDEX('AEO 48_original'!$C$74:$AJ$74,MATCH(AA$1,'AEO 48_original'!$C$1:$AJ$1,0))/(INDEX('AEO 48_original'!$C$188:$AJ$188,MATCH(AA$1,'AEO 48_original'!$C$1:$AJ$1,0))*'Calculations Etc'!AA4*10^3)*'Calculations Etc'!AA8</f>
        <v>1.6923845206128353E-4</v>
      </c>
      <c r="AB5" s="275">
        <f>INDEX('AEO 48_original'!$C$74:$AJ$74,MATCH(AB$1,'AEO 48_original'!$C$1:$AJ$1,0))/(INDEX('AEO 48_original'!$C$188:$AJ$188,MATCH(AB$1,'AEO 48_original'!$C$1:$AJ$1,0))*'Calculations Etc'!AB4*10^3)*'Calculations Etc'!AB8</f>
        <v>1.6981599573819418E-4</v>
      </c>
      <c r="AC5" s="275">
        <f>INDEX('AEO 48_original'!$C$74:$AJ$74,MATCH(AC$1,'AEO 48_original'!$C$1:$AJ$1,0))/(INDEX('AEO 48_original'!$C$188:$AJ$188,MATCH(AC$1,'AEO 48_original'!$C$1:$AJ$1,0))*'Calculations Etc'!AC4*10^3)*'Calculations Etc'!AC8</f>
        <v>1.692890500488284E-4</v>
      </c>
      <c r="AD5" s="275">
        <f>INDEX('AEO 48_original'!$C$74:$AJ$74,MATCH(AD$1,'AEO 48_original'!$C$1:$AJ$1,0))/(INDEX('AEO 48_original'!$C$188:$AJ$188,MATCH(AD$1,'AEO 48_original'!$C$1:$AJ$1,0))*'Calculations Etc'!AD4*10^3)*'Calculations Etc'!AD8</f>
        <v>1.6982150509978826E-4</v>
      </c>
      <c r="AE5" s="275">
        <f>INDEX('AEO 48_original'!$C$74:$AJ$74,MATCH(AE$1,'AEO 48_original'!$C$1:$AJ$1,0))/(INDEX('AEO 48_original'!$C$188:$AJ$188,MATCH(AE$1,'AEO 48_original'!$C$1:$AJ$1,0))*'Calculations Etc'!AE4*10^3)*'Calculations Etc'!AE8</f>
        <v>1.6899446698452023E-4</v>
      </c>
      <c r="AF5" s="275">
        <f>INDEX('AEO 48_original'!$C$74:$AJ$74,MATCH(AF$1,'AEO 48_original'!$C$1:$AJ$1,0))/(INDEX('AEO 48_original'!$C$188:$AJ$188,MATCH(AF$1,'AEO 48_original'!$C$1:$AJ$1,0))*'Calculations Etc'!AF4*10^3)*'Calculations Etc'!AF8</f>
        <v>1.6863530894927899E-4</v>
      </c>
      <c r="AG5" s="275">
        <f>INDEX('AEO 48_original'!$C$74:$AJ$74,MATCH(AG$1,'AEO 48_original'!$C$1:$AJ$1,0))/(INDEX('AEO 48_original'!$C$188:$AJ$188,MATCH(AG$1,'AEO 48_original'!$C$1:$AJ$1,0))*'Calculations Etc'!AG4*10^3)*'Calculations Etc'!AG8</f>
        <v>1.6817735426356682E-4</v>
      </c>
      <c r="AH5" s="275">
        <f>INDEX('AEO 48_original'!$C$74:$AJ$74,MATCH(AH$1,'AEO 48_original'!$C$1:$AJ$1,0))/(INDEX('AEO 48_original'!$C$188:$AJ$188,MATCH(AH$1,'AEO 48_original'!$C$1:$AJ$1,0))*'Calculations Etc'!AH4*10^3)*'Calculations Etc'!AH8</f>
        <v>1.6739656543184874E-4</v>
      </c>
      <c r="AI5" s="275">
        <f>INDEX('AEO 48_original'!$C$74:$AJ$74,MATCH(AI$1,'AEO 48_original'!$C$1:$AJ$1,0))/(INDEX('AEO 48_original'!$C$188:$AJ$188,MATCH(AI$1,'AEO 48_original'!$C$1:$AJ$1,0))*'Calculations Etc'!AI4*10^3)*'Calculations Etc'!AI8</f>
        <v>1.6668901726673598E-4</v>
      </c>
    </row>
    <row r="6" spans="1:35"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5"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5" ht="14.25" x14ac:dyDescent="0.45">
      <c r="A8" s="3" t="s">
        <v>1304</v>
      </c>
      <c r="B8" s="172">
        <f>B$5*'Calculations Etc'!$B$50</f>
        <v>2.5608734004956734E-4</v>
      </c>
      <c r="C8" s="172">
        <f>C$5*'Calculations Etc'!$B$50</f>
        <v>2.7755770024954173E-4</v>
      </c>
      <c r="D8" s="172">
        <f>D$5*'Calculations Etc'!$B$50</f>
        <v>2.9231966429804613E-4</v>
      </c>
      <c r="E8" s="172">
        <f>E$5*'Calculations Etc'!$B$50</f>
        <v>3.0505707095899938E-4</v>
      </c>
      <c r="F8" s="172">
        <f>F$5*'Calculations Etc'!$B$50</f>
        <v>3.1488860044182228E-4</v>
      </c>
      <c r="G8" s="172">
        <f>G$5*'Calculations Etc'!$B$50</f>
        <v>3.2532156710343729E-4</v>
      </c>
      <c r="H8" s="172">
        <f>H$5*'Calculations Etc'!$B$50</f>
        <v>3.3727326614275911E-4</v>
      </c>
      <c r="I8" s="172">
        <f>I$5*'Calculations Etc'!$B$50</f>
        <v>3.4772557282135671E-4</v>
      </c>
      <c r="J8" s="172">
        <f>J$5*'Calculations Etc'!$B$50</f>
        <v>3.5426525327115842E-4</v>
      </c>
      <c r="K8" s="172">
        <f>K$5*'Calculations Etc'!$B$50</f>
        <v>3.634912696614496E-4</v>
      </c>
      <c r="L8" s="172">
        <f>L$5*'Calculations Etc'!$B$50</f>
        <v>3.7290706813043837E-4</v>
      </c>
      <c r="M8" s="172">
        <f>M$5*'Calculations Etc'!$B$50</f>
        <v>3.8460860546480084E-4</v>
      </c>
      <c r="N8" s="172">
        <f>N$5*'Calculations Etc'!$B$50</f>
        <v>3.9386556392206657E-4</v>
      </c>
      <c r="O8" s="172">
        <f>O$5*'Calculations Etc'!$B$50</f>
        <v>3.980159330416995E-4</v>
      </c>
      <c r="P8" s="172">
        <f>P$5*'Calculations Etc'!$B$50</f>
        <v>4.0245735401295572E-4</v>
      </c>
      <c r="Q8" s="172">
        <f>Q$5*'Calculations Etc'!$B$50</f>
        <v>4.0600516890720097E-4</v>
      </c>
      <c r="R8" s="172">
        <f>R$5*'Calculations Etc'!$B$50</f>
        <v>4.0943953680030667E-4</v>
      </c>
      <c r="S8" s="172">
        <f>S$5*'Calculations Etc'!$B$50</f>
        <v>4.1305589838548347E-4</v>
      </c>
      <c r="T8" s="172">
        <f>T$5*'Calculations Etc'!$B$50</f>
        <v>4.141460146809219E-4</v>
      </c>
      <c r="U8" s="172">
        <f>U$5*'Calculations Etc'!$B$50</f>
        <v>4.1739450089903088E-4</v>
      </c>
      <c r="V8" s="172">
        <f>V$5*'Calculations Etc'!$B$50</f>
        <v>4.1964192976510931E-4</v>
      </c>
      <c r="W8" s="172">
        <f>W$5*'Calculations Etc'!$B$50</f>
        <v>4.2231346595996246E-4</v>
      </c>
      <c r="X8" s="172">
        <f>X$5*'Calculations Etc'!$B$50</f>
        <v>4.2358754158618308E-4</v>
      </c>
      <c r="Y8" s="172">
        <f>Y$5*'Calculations Etc'!$B$50</f>
        <v>4.2562583479101871E-4</v>
      </c>
      <c r="Z8" s="172">
        <f>Z$5*'Calculations Etc'!$B$50</f>
        <v>4.247879601583171E-4</v>
      </c>
      <c r="AA8" s="172">
        <f>AA$5*'Calculations Etc'!$B$50</f>
        <v>4.2309613015320882E-4</v>
      </c>
      <c r="AB8" s="172">
        <f>AB$5*'Calculations Etc'!$B$50</f>
        <v>4.2453998934548545E-4</v>
      </c>
      <c r="AC8" s="172">
        <f>AC$5*'Calculations Etc'!$B$50</f>
        <v>4.2322262512207098E-4</v>
      </c>
      <c r="AD8" s="172">
        <f>AD$5*'Calculations Etc'!$B$50</f>
        <v>4.2455376274947067E-4</v>
      </c>
      <c r="AE8" s="172">
        <f>AE$5*'Calculations Etc'!$B$50</f>
        <v>4.224861674613006E-4</v>
      </c>
      <c r="AF8" s="172">
        <f>AF$5*'Calculations Etc'!$B$50</f>
        <v>4.2158827237319749E-4</v>
      </c>
      <c r="AG8" s="172">
        <f>AG$5*'Calculations Etc'!$B$50</f>
        <v>4.2044338565891707E-4</v>
      </c>
      <c r="AH8" s="172">
        <f>AH$5*'Calculations Etc'!$B$50</f>
        <v>4.1849141357962183E-4</v>
      </c>
      <c r="AI8" s="172">
        <f>AI$5*'Calculations Etc'!$B$50</f>
        <v>4.1672254316683997E-4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1F497D"/>
  </sheetPr>
  <dimension ref="A1:AI1000"/>
  <sheetViews>
    <sheetView workbookViewId="0">
      <selection activeCell="B11" sqref="B11"/>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'Calculations Etc'!E82</f>
        <v>1.2833161492934041E-3</v>
      </c>
      <c r="C2" s="172">
        <f>'Calculations Etc'!F82</f>
        <v>1.2827833771035808E-3</v>
      </c>
      <c r="D2" s="172">
        <f>'Calculations Etc'!G82</f>
        <v>1.2818665351821477E-3</v>
      </c>
      <c r="E2" s="172">
        <f>'Calculations Etc'!H82</f>
        <v>1.2810480714851751E-3</v>
      </c>
      <c r="F2" s="172">
        <f>'Calculations Etc'!I82</f>
        <v>1.2802657765328389E-3</v>
      </c>
      <c r="G2" s="172">
        <f>'Calculations Etc'!J82</f>
        <v>1.2795831092155493E-3</v>
      </c>
      <c r="H2" s="172">
        <f>'Calculations Etc'!K82</f>
        <v>1.2789034609123194E-3</v>
      </c>
      <c r="I2" s="172">
        <f>'Calculations Etc'!L82</f>
        <v>1.2782096650290149E-3</v>
      </c>
      <c r="J2" s="172">
        <f>'Calculations Etc'!M82</f>
        <v>1.2774826136635266E-3</v>
      </c>
      <c r="K2" s="172">
        <f>'Calculations Etc'!N82</f>
        <v>1.2767678429876437E-3</v>
      </c>
      <c r="L2" s="172">
        <f>'Calculations Etc'!O82</f>
        <v>1.276120173714104E-3</v>
      </c>
      <c r="M2" s="172">
        <f>'Calculations Etc'!P82</f>
        <v>1.2753319405858759E-3</v>
      </c>
      <c r="N2" s="172">
        <f>'Calculations Etc'!Q82</f>
        <v>1.274358168338472E-3</v>
      </c>
      <c r="O2" s="172">
        <f>'Calculations Etc'!R82</f>
        <v>1.2736393304220326E-3</v>
      </c>
      <c r="P2" s="172">
        <f>'Calculations Etc'!S82</f>
        <v>1.2729106102065892E-3</v>
      </c>
      <c r="Q2" s="172">
        <f>'Calculations Etc'!T82</f>
        <v>1.2722298170497574E-3</v>
      </c>
      <c r="R2" s="172">
        <f>'Calculations Etc'!U82</f>
        <v>1.2715438765897259E-3</v>
      </c>
      <c r="S2" s="172">
        <f>'Calculations Etc'!V82</f>
        <v>1.2708472578968691E-3</v>
      </c>
      <c r="T2" s="172">
        <f>'Calculations Etc'!W82</f>
        <v>1.2701682567643092E-3</v>
      </c>
      <c r="U2" s="172">
        <f>'Calculations Etc'!X82</f>
        <v>1.2695025717393105E-3</v>
      </c>
      <c r="V2" s="172">
        <f>'Calculations Etc'!Y82</f>
        <v>1.2688103500978964E-3</v>
      </c>
      <c r="W2" s="172">
        <f>'Calculations Etc'!Z82</f>
        <v>1.2681384299314295E-3</v>
      </c>
      <c r="X2" s="172">
        <f>'Calculations Etc'!AA82</f>
        <v>1.2674800960216666E-3</v>
      </c>
      <c r="Y2" s="172">
        <f>'Calculations Etc'!AB82</f>
        <v>1.2667971429762145E-3</v>
      </c>
      <c r="Z2" s="172">
        <f>'Calculations Etc'!AC82</f>
        <v>1.2661078625377279E-3</v>
      </c>
      <c r="AA2" s="172">
        <f>'Calculations Etc'!AD82</f>
        <v>1.2654221223118974E-3</v>
      </c>
      <c r="AB2" s="172">
        <f>'Calculations Etc'!AE82</f>
        <v>1.2647097195807118E-3</v>
      </c>
      <c r="AC2" s="172">
        <f>'Calculations Etc'!AF82</f>
        <v>1.2640186366108641E-3</v>
      </c>
      <c r="AD2" s="172">
        <f>'Calculations Etc'!AG82</f>
        <v>1.2633416857750685E-3</v>
      </c>
      <c r="AE2" s="172">
        <f>'Calculations Etc'!AH82</f>
        <v>1.2626383388352163E-3</v>
      </c>
      <c r="AF2" s="172">
        <f>'Calculations Etc'!AI82</f>
        <v>1.2619953195128785E-3</v>
      </c>
      <c r="AG2" s="172">
        <f>'Calculations Etc'!AJ82</f>
        <v>1.2614199817806639E-3</v>
      </c>
      <c r="AH2" s="172">
        <f>'Calculations Etc'!AK82</f>
        <v>1.260896861241425E-3</v>
      </c>
      <c r="AI2" s="172">
        <f>'Calculations Etc'!AL82</f>
        <v>1.2604513091531481E-3</v>
      </c>
    </row>
    <row r="3" spans="1:35"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5"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5" ht="14.25" x14ac:dyDescent="0.45">
      <c r="A5" s="3" t="s">
        <v>1301</v>
      </c>
      <c r="B5" s="172">
        <f>'Calculations Etc'!E83</f>
        <v>3.9935468391439038E-4</v>
      </c>
      <c r="C5" s="172">
        <f>'Calculations Etc'!F83</f>
        <v>3.991888907311732E-4</v>
      </c>
      <c r="D5" s="172">
        <f>'Calculations Etc'!G83</f>
        <v>3.9890357902841401E-4</v>
      </c>
      <c r="E5" s="172">
        <f>'Calculations Etc'!H83</f>
        <v>3.9864888160940319E-4</v>
      </c>
      <c r="F5" s="172">
        <f>'Calculations Etc'!I83</f>
        <v>3.9840543952882924E-4</v>
      </c>
      <c r="G5" s="172">
        <f>'Calculations Etc'!J83</f>
        <v>3.9819300053562794E-4</v>
      </c>
      <c r="H5" s="172">
        <f>'Calculations Etc'!K83</f>
        <v>3.979815010283096E-4</v>
      </c>
      <c r="I5" s="172">
        <f>'Calculations Etc'!L83</f>
        <v>3.977655989407135E-4</v>
      </c>
      <c r="J5" s="172">
        <f>'Calculations Etc'!M83</f>
        <v>3.9753934809175933E-4</v>
      </c>
      <c r="K5" s="172">
        <f>'Calculations Etc'!N83</f>
        <v>3.9731691886611957E-4</v>
      </c>
      <c r="L5" s="172">
        <f>'Calculations Etc'!O83</f>
        <v>3.9711537090137376E-4</v>
      </c>
      <c r="M5" s="172">
        <f>'Calculations Etc'!P83</f>
        <v>3.9687008092201232E-4</v>
      </c>
      <c r="N5" s="172">
        <f>'Calculations Etc'!Q83</f>
        <v>3.9656705309190144E-4</v>
      </c>
      <c r="O5" s="172">
        <f>'Calculations Etc'!R83</f>
        <v>3.9634335818315789E-4</v>
      </c>
      <c r="P5" s="172">
        <f>'Calculations Etc'!S83</f>
        <v>3.9611658800539564E-4</v>
      </c>
      <c r="Q5" s="172">
        <f>'Calculations Etc'!T83</f>
        <v>3.959047322315029E-4</v>
      </c>
      <c r="R5" s="172">
        <f>'Calculations Etc'!U83</f>
        <v>3.9569127467020682E-4</v>
      </c>
      <c r="S5" s="172">
        <f>'Calculations Etc'!V83</f>
        <v>3.9547449415353693E-4</v>
      </c>
      <c r="T5" s="172">
        <f>'Calculations Etc'!W83</f>
        <v>3.9526319603902299E-4</v>
      </c>
      <c r="U5" s="172">
        <f>'Calculations Etc'!X83</f>
        <v>3.9505604175915871E-4</v>
      </c>
      <c r="V5" s="172">
        <f>'Calculations Etc'!Y83</f>
        <v>3.9484062955932176E-4</v>
      </c>
      <c r="W5" s="172">
        <f>'Calculations Etc'!Z83</f>
        <v>3.9463153496806089E-4</v>
      </c>
      <c r="X5" s="172">
        <f>'Calculations Etc'!AA83</f>
        <v>3.9442666827906286E-4</v>
      </c>
      <c r="Y5" s="172">
        <f>'Calculations Etc'!AB83</f>
        <v>3.9421414037021891E-4</v>
      </c>
      <c r="Z5" s="172">
        <f>'Calculations Etc'!AC83</f>
        <v>3.9399964344224709E-4</v>
      </c>
      <c r="AA5" s="172">
        <f>'Calculations Etc'!AD83</f>
        <v>3.9378624819175878E-4</v>
      </c>
      <c r="AB5" s="172">
        <f>'Calculations Etc'!AE83</f>
        <v>3.9356455584596469E-4</v>
      </c>
      <c r="AC5" s="172">
        <f>'Calculations Etc'!AF83</f>
        <v>3.9334949798891674E-4</v>
      </c>
      <c r="AD5" s="172">
        <f>'Calculations Etc'!AG83</f>
        <v>3.9313883790550433E-4</v>
      </c>
      <c r="AE5" s="172">
        <f>'Calculations Etc'!AH83</f>
        <v>3.9291996362810866E-4</v>
      </c>
      <c r="AF5" s="172">
        <f>'Calculations Etc'!AI83</f>
        <v>3.9271986267997941E-4</v>
      </c>
      <c r="AG5" s="172">
        <f>'Calculations Etc'!AJ83</f>
        <v>3.9254082354116764E-4</v>
      </c>
      <c r="AH5" s="172">
        <f>'Calculations Etc'!AK83</f>
        <v>3.923780338515718E-4</v>
      </c>
      <c r="AI5" s="172">
        <f>'Calculations Etc'!AL83</f>
        <v>3.9223938265990773E-4</v>
      </c>
    </row>
    <row r="6" spans="1:35"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5"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5" ht="14.25" x14ac:dyDescent="0.45">
      <c r="A8" s="3" t="s">
        <v>1304</v>
      </c>
      <c r="B8" s="172">
        <f>B$5*'Calculations Etc'!$B$50</f>
        <v>9.9838670978597607E-4</v>
      </c>
      <c r="C8" s="172">
        <f>C$5*'Calculations Etc'!$B$50</f>
        <v>9.9797222682793292E-4</v>
      </c>
      <c r="D8" s="172">
        <f>D$5*'Calculations Etc'!$B$50</f>
        <v>9.9725894757103509E-4</v>
      </c>
      <c r="E8" s="172">
        <f>E$5*'Calculations Etc'!$B$50</f>
        <v>9.966222040235079E-4</v>
      </c>
      <c r="F8" s="172">
        <f>F$5*'Calculations Etc'!$B$50</f>
        <v>9.9601359882207311E-4</v>
      </c>
      <c r="G8" s="172">
        <f>G$5*'Calculations Etc'!$B$50</f>
        <v>9.9548250133906988E-4</v>
      </c>
      <c r="H8" s="172">
        <f>H$5*'Calculations Etc'!$B$50</f>
        <v>9.9495375257077395E-4</v>
      </c>
      <c r="I8" s="172">
        <f>I$5*'Calculations Etc'!$B$50</f>
        <v>9.9441399735178382E-4</v>
      </c>
      <c r="J8" s="172">
        <f>J$5*'Calculations Etc'!$B$50</f>
        <v>9.9384837022939822E-4</v>
      </c>
      <c r="K8" s="172">
        <f>K$5*'Calculations Etc'!$B$50</f>
        <v>9.9329229716529888E-4</v>
      </c>
      <c r="L8" s="172">
        <f>L$5*'Calculations Etc'!$B$50</f>
        <v>9.9278842725343433E-4</v>
      </c>
      <c r="M8" s="172">
        <f>M$5*'Calculations Etc'!$B$50</f>
        <v>9.9217520230503089E-4</v>
      </c>
      <c r="N8" s="172">
        <f>N$5*'Calculations Etc'!$B$50</f>
        <v>9.9141763272975365E-4</v>
      </c>
      <c r="O8" s="172">
        <f>O$5*'Calculations Etc'!$B$50</f>
        <v>9.9085839545789479E-4</v>
      </c>
      <c r="P8" s="172">
        <f>P$5*'Calculations Etc'!$B$50</f>
        <v>9.9029147001348898E-4</v>
      </c>
      <c r="Q8" s="172">
        <f>Q$5*'Calculations Etc'!$B$50</f>
        <v>9.8976183057875727E-4</v>
      </c>
      <c r="R8" s="172">
        <f>R$5*'Calculations Etc'!$B$50</f>
        <v>9.8922818667551704E-4</v>
      </c>
      <c r="S8" s="172">
        <f>S$5*'Calculations Etc'!$B$50</f>
        <v>9.8868623538384231E-4</v>
      </c>
      <c r="T8" s="172">
        <f>T$5*'Calculations Etc'!$B$50</f>
        <v>9.8815799009755747E-4</v>
      </c>
      <c r="U8" s="172">
        <f>U$5*'Calculations Etc'!$B$50</f>
        <v>9.8764010439789671E-4</v>
      </c>
      <c r="V8" s="172">
        <f>V$5*'Calculations Etc'!$B$50</f>
        <v>9.8710157389830431E-4</v>
      </c>
      <c r="W8" s="172">
        <f>W$5*'Calculations Etc'!$B$50</f>
        <v>9.8657883742015221E-4</v>
      </c>
      <c r="X8" s="172">
        <f>X$5*'Calculations Etc'!$B$50</f>
        <v>9.860666706976572E-4</v>
      </c>
      <c r="Y8" s="172">
        <f>Y$5*'Calculations Etc'!$B$50</f>
        <v>9.8553535092554736E-4</v>
      </c>
      <c r="Z8" s="172">
        <f>Z$5*'Calculations Etc'!$B$50</f>
        <v>9.8499910860561785E-4</v>
      </c>
      <c r="AA8" s="172">
        <f>AA$5*'Calculations Etc'!$B$50</f>
        <v>9.8446562047939693E-4</v>
      </c>
      <c r="AB8" s="172">
        <f>AB$5*'Calculations Etc'!$B$50</f>
        <v>9.839113896149118E-4</v>
      </c>
      <c r="AC8" s="172">
        <f>AC$5*'Calculations Etc'!$B$50</f>
        <v>9.8337374497229181E-4</v>
      </c>
      <c r="AD8" s="172">
        <f>AD$5*'Calculations Etc'!$B$50</f>
        <v>9.8284709476376087E-4</v>
      </c>
      <c r="AE8" s="172">
        <f>AE$5*'Calculations Etc'!$B$50</f>
        <v>9.822999090702716E-4</v>
      </c>
      <c r="AF8" s="172">
        <f>AF$5*'Calculations Etc'!$B$50</f>
        <v>9.8179965669994854E-4</v>
      </c>
      <c r="AG8" s="172">
        <f>AG$5*'Calculations Etc'!$B$50</f>
        <v>9.8135205885291907E-4</v>
      </c>
      <c r="AH8" s="172">
        <f>AH$5*'Calculations Etc'!$B$50</f>
        <v>9.8094508462892951E-4</v>
      </c>
      <c r="AI8" s="172">
        <f>AI$5*'Calculations Etc'!$B$50</f>
        <v>9.8059845664976927E-4</v>
      </c>
    </row>
    <row r="10" spans="1:35" ht="14.25" x14ac:dyDescent="0.45">
      <c r="B10" s="175"/>
    </row>
    <row r="14" spans="1:35" ht="13.5" x14ac:dyDescent="0.35">
      <c r="B14" s="176"/>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1F497D"/>
  </sheetPr>
  <dimension ref="A1:AI1000"/>
  <sheetViews>
    <sheetView workbookViewId="0">
      <selection activeCell="B5" sqref="B5:AI5"/>
    </sheetView>
  </sheetViews>
  <sheetFormatPr defaultColWidth="12.625" defaultRowHeight="15" customHeight="1" x14ac:dyDescent="0.35"/>
  <cols>
    <col min="1" max="1" width="27.25" customWidth="1"/>
    <col min="2" max="35" width="7.625" customWidth="1"/>
  </cols>
  <sheetData>
    <row r="1" spans="1:35"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ht="14.25" x14ac:dyDescent="0.45">
      <c r="A2" s="3" t="s">
        <v>1298</v>
      </c>
      <c r="B2" s="172">
        <f>B$5/(1-'Calculations Etc'!$B$17)</f>
        <v>1.0997631603826588E-2</v>
      </c>
      <c r="C2" s="172">
        <f>C$5/(1-'Calculations Etc'!$B$17)</f>
        <v>1.1068944933974083E-2</v>
      </c>
      <c r="D2" s="172">
        <f>D$5/(1-'Calculations Etc'!$B$17)</f>
        <v>1.1140749770266731E-2</v>
      </c>
      <c r="E2" s="172">
        <f>E$5/(1-'Calculations Etc'!$B$17)</f>
        <v>1.1213005417991152E-2</v>
      </c>
      <c r="F2" s="172">
        <f>F$5/(1-'Calculations Etc'!$B$17)</f>
        <v>1.1285742869421815E-2</v>
      </c>
      <c r="G2" s="172">
        <f>G$5/(1-'Calculations Etc'!$B$17)</f>
        <v>1.1358923747874937E-2</v>
      </c>
      <c r="H2" s="172">
        <f>H$5/(1-'Calculations Etc'!$B$17)</f>
        <v>1.1432617547018152E-2</v>
      </c>
      <c r="I2" s="172">
        <f>I$5/(1-'Calculations Etc'!$B$17)</f>
        <v>1.1506758661159208E-2</v>
      </c>
      <c r="J2" s="172">
        <f>J$5/(1-'Calculations Etc'!$B$17)</f>
        <v>1.1581393431989431E-2</v>
      </c>
      <c r="K2" s="172">
        <f>K$5/(1-'Calculations Etc'!$B$17)</f>
        <v>1.1656520822706243E-2</v>
      </c>
      <c r="L2" s="172">
        <f>L$5/(1-'Calculations Etc'!$B$17)</f>
        <v>1.1732120567645672E-2</v>
      </c>
      <c r="M2" s="172">
        <f>M$5/(1-'Calculations Etc'!$B$17)</f>
        <v>1.1808219291912354E-2</v>
      </c>
      <c r="N2" s="172">
        <f>N$5/(1-'Calculations Etc'!$B$17)</f>
        <v>1.1884809643116011E-2</v>
      </c>
      <c r="O2" s="172">
        <f>O$5/(1-'Calculations Etc'!$B$17)</f>
        <v>1.1961884540049615E-2</v>
      </c>
      <c r="P2" s="172">
        <f>P$5/(1-'Calculations Etc'!$B$17)</f>
        <v>1.2039466836946162E-2</v>
      </c>
      <c r="Q2" s="172">
        <f>Q$5/(1-'Calculations Etc'!$B$17)</f>
        <v>1.2117554523970706E-2</v>
      </c>
      <c r="R2" s="172">
        <f>R$5/(1-'Calculations Etc'!$B$17)</f>
        <v>1.2196154728093449E-2</v>
      </c>
      <c r="S2" s="172">
        <f>S$5/(1-'Calculations Etc'!$B$17)</f>
        <v>1.2275262649629307E-2</v>
      </c>
      <c r="T2" s="172">
        <f>T$5/(1-'Calculations Etc'!$B$17)</f>
        <v>1.2354893352406564E-2</v>
      </c>
      <c r="U2" s="172">
        <f>U$5/(1-'Calculations Etc'!$B$17)</f>
        <v>1.2435020745659227E-2</v>
      </c>
      <c r="V2" s="172">
        <f>V$5/(1-'Calculations Etc'!$B$17)</f>
        <v>1.2515668505187164E-2</v>
      </c>
      <c r="W2" s="172">
        <f>W$5/(1-'Calculations Etc'!$B$17)</f>
        <v>1.2596847263147613E-2</v>
      </c>
      <c r="X2" s="172">
        <f>X$5/(1-'Calculations Etc'!$B$17)</f>
        <v>1.2678557616284628E-2</v>
      </c>
      <c r="Y2" s="172">
        <f>Y$5/(1-'Calculations Etc'!$B$17)</f>
        <v>1.276079779810785E-2</v>
      </c>
      <c r="Z2" s="172">
        <f>Z$5/(1-'Calculations Etc'!$B$17)</f>
        <v>1.2843561266897303E-2</v>
      </c>
      <c r="AA2" s="172">
        <f>AA$5/(1-'Calculations Etc'!$B$17)</f>
        <v>1.2926851558587006E-2</v>
      </c>
      <c r="AB2" s="172">
        <f>AB$5/(1-'Calculations Etc'!$B$17)</f>
        <v>1.3010710377134667E-2</v>
      </c>
      <c r="AC2" s="172">
        <f>AC$5/(1-'Calculations Etc'!$B$17)</f>
        <v>1.309509392284401E-2</v>
      </c>
      <c r="AD2" s="172">
        <f>AD$5/(1-'Calculations Etc'!$B$17)</f>
        <v>1.3180027924347172E-2</v>
      </c>
      <c r="AE2" s="172">
        <f>AE$5/(1-'Calculations Etc'!$B$17)</f>
        <v>1.3265505960969683E-2</v>
      </c>
      <c r="AF2" s="172">
        <f>AF$5/(1-'Calculations Etc'!$B$17)</f>
        <v>1.3351561428035201E-2</v>
      </c>
      <c r="AG2" s="172">
        <f>AG$5/(1-'Calculations Etc'!$B$17)</f>
        <v>1.3438153997889992E-2</v>
      </c>
      <c r="AH2" s="172">
        <f>AH$5/(1-'Calculations Etc'!$B$17)</f>
        <v>1.3525331071119541E-2</v>
      </c>
      <c r="AI2" s="172">
        <f>AI$5/(1-'Calculations Etc'!$B$17)</f>
        <v>1.3613032561186582E-2</v>
      </c>
    </row>
    <row r="3" spans="1:35"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5"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5" ht="14.25" x14ac:dyDescent="0.45">
      <c r="A5" s="3" t="s">
        <v>1301</v>
      </c>
      <c r="B5" s="172">
        <f>'Calculations Etc'!B93</f>
        <v>3.4223489631695935E-3</v>
      </c>
      <c r="C5" s="172">
        <f>'Calculations Etc'!C93</f>
        <v>3.4445409323391671E-3</v>
      </c>
      <c r="D5" s="172">
        <f>'Calculations Etc'!D93</f>
        <v>3.4668858531265844E-3</v>
      </c>
      <c r="E5" s="172">
        <f>'Calculations Etc'!E93</f>
        <v>3.4893710617588487E-3</v>
      </c>
      <c r="F5" s="172">
        <f>'Calculations Etc'!F93</f>
        <v>3.5120062027105344E-3</v>
      </c>
      <c r="G5" s="172">
        <f>'Calculations Etc'!G93</f>
        <v>3.5347793335554281E-3</v>
      </c>
      <c r="H5" s="172">
        <f>'Calculations Etc'!H93</f>
        <v>3.5577120800025864E-3</v>
      </c>
      <c r="I5" s="172">
        <f>'Calculations Etc'!I93</f>
        <v>3.5807840262405922E-3</v>
      </c>
      <c r="J5" s="172">
        <f>'Calculations Etc'!J93</f>
        <v>3.6040095933234486E-3</v>
      </c>
      <c r="K5" s="172">
        <f>'Calculations Etc'!K93</f>
        <v>3.6273884586089395E-3</v>
      </c>
      <c r="L5" s="172">
        <f>'Calculations Etc'!L93</f>
        <v>3.6509143156324931E-3</v>
      </c>
      <c r="M5" s="172">
        <f>'Calculations Etc'!M93</f>
        <v>3.6745954498506993E-3</v>
      </c>
      <c r="N5" s="172">
        <f>'Calculations Etc'!N93</f>
        <v>3.6984295732759133E-3</v>
      </c>
      <c r="O5" s="172">
        <f>'Calculations Etc'!O93</f>
        <v>3.7224144823099041E-3</v>
      </c>
      <c r="P5" s="172">
        <f>'Calculations Etc'!P93</f>
        <v>3.7465572889530934E-3</v>
      </c>
      <c r="Q5" s="172">
        <f>'Calculations Etc'!Q93</f>
        <v>3.770857367765678E-3</v>
      </c>
      <c r="R5" s="172">
        <f>'Calculations Etc'!R93</f>
        <v>3.795316936586913E-3</v>
      </c>
      <c r="S5" s="172">
        <f>'Calculations Etc'!S93</f>
        <v>3.8199345018045503E-3</v>
      </c>
      <c r="T5" s="172">
        <f>'Calculations Etc'!T93</f>
        <v>3.8447147511258121E-3</v>
      </c>
      <c r="U5" s="172">
        <f>'Calculations Etc'!U93</f>
        <v>3.8696495653747559E-3</v>
      </c>
      <c r="V5" s="172">
        <f>'Calculations Etc'!V93</f>
        <v>3.8947463122148986E-3</v>
      </c>
      <c r="W5" s="172">
        <f>'Calculations Etc'!W93</f>
        <v>3.920008300263368E-3</v>
      </c>
      <c r="X5" s="172">
        <f>'Calculations Etc'!X93</f>
        <v>3.9454357152207287E-3</v>
      </c>
      <c r="Y5" s="172">
        <f>'Calculations Etc'!Y93</f>
        <v>3.9710280073734913E-3</v>
      </c>
      <c r="Z5" s="172">
        <f>'Calculations Etc'!Z93</f>
        <v>3.9967831410062044E-3</v>
      </c>
      <c r="AA5" s="172">
        <f>'Calculations Etc'!AA93</f>
        <v>4.0227022164648846E-3</v>
      </c>
      <c r="AB5" s="172">
        <f>'Calculations Etc'!AB93</f>
        <v>4.0487982115889037E-3</v>
      </c>
      <c r="AC5" s="172">
        <f>'Calculations Etc'!AC93</f>
        <v>4.0750574963667697E-3</v>
      </c>
      <c r="AD5" s="172">
        <f>'Calculations Etc'!AD93</f>
        <v>4.1014880772821238E-3</v>
      </c>
      <c r="AE5" s="172">
        <f>'Calculations Etc'!AE93</f>
        <v>4.128087956287621E-3</v>
      </c>
      <c r="AF5" s="172">
        <f>'Calculations Etc'!AF93</f>
        <v>4.1548675256618374E-3</v>
      </c>
      <c r="AG5" s="172">
        <f>'Calculations Etc'!AG93</f>
        <v>4.1818142358569328E-3</v>
      </c>
      <c r="AH5" s="172">
        <f>'Calculations Etc'!AH93</f>
        <v>4.208942837443796E-3</v>
      </c>
      <c r="AI5" s="172">
        <f>'Calculations Etc'!AI93</f>
        <v>4.2362346321148355E-3</v>
      </c>
    </row>
    <row r="6" spans="1:35"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5"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5" ht="14.25" x14ac:dyDescent="0.45">
      <c r="A8" s="3" t="s">
        <v>1304</v>
      </c>
      <c r="B8" s="172">
        <f>B$5*'Calculations Etc'!$B$50</f>
        <v>8.5558724079239836E-3</v>
      </c>
      <c r="C8" s="172">
        <f>C$5*'Calculations Etc'!$B$50</f>
        <v>8.6113523308479177E-3</v>
      </c>
      <c r="D8" s="172">
        <f>D$5*'Calculations Etc'!$B$50</f>
        <v>8.6672146328164619E-3</v>
      </c>
      <c r="E8" s="172">
        <f>E$5*'Calculations Etc'!$B$50</f>
        <v>8.7234276543971222E-3</v>
      </c>
      <c r="F8" s="172">
        <f>F$5*'Calculations Etc'!$B$50</f>
        <v>8.7800155067763366E-3</v>
      </c>
      <c r="G8" s="172">
        <f>G$5*'Calculations Etc'!$B$50</f>
        <v>8.8369483338885703E-3</v>
      </c>
      <c r="H8" s="172">
        <f>H$5*'Calculations Etc'!$B$50</f>
        <v>8.8942802000064655E-3</v>
      </c>
      <c r="I8" s="172">
        <f>I$5*'Calculations Etc'!$B$50</f>
        <v>8.951960065601481E-3</v>
      </c>
      <c r="J8" s="172">
        <f>J$5*'Calculations Etc'!$B$50</f>
        <v>9.010023983308621E-3</v>
      </c>
      <c r="K8" s="172">
        <f>K$5*'Calculations Etc'!$B$50</f>
        <v>9.0684711465223479E-3</v>
      </c>
      <c r="L8" s="172">
        <f>L$5*'Calculations Etc'!$B$50</f>
        <v>9.1272857890812333E-3</v>
      </c>
      <c r="M8" s="172">
        <f>M$5*'Calculations Etc'!$B$50</f>
        <v>9.1864886246267492E-3</v>
      </c>
      <c r="N8" s="172">
        <f>N$5*'Calculations Etc'!$B$50</f>
        <v>9.2460739331897829E-3</v>
      </c>
      <c r="O8" s="172">
        <f>O$5*'Calculations Etc'!$B$50</f>
        <v>9.3060362057747602E-3</v>
      </c>
      <c r="P8" s="172">
        <f>P$5*'Calculations Etc'!$B$50</f>
        <v>9.3663932223827344E-3</v>
      </c>
      <c r="Q8" s="172">
        <f>Q$5*'Calculations Etc'!$B$50</f>
        <v>9.427143419414195E-3</v>
      </c>
      <c r="R8" s="172">
        <f>R$5*'Calculations Etc'!$B$50</f>
        <v>9.4882923414672821E-3</v>
      </c>
      <c r="S8" s="172">
        <f>S$5*'Calculations Etc'!$B$50</f>
        <v>9.5498362545113763E-3</v>
      </c>
      <c r="T8" s="172">
        <f>T$5*'Calculations Etc'!$B$50</f>
        <v>9.61178687781453E-3</v>
      </c>
      <c r="U8" s="172">
        <f>U$5*'Calculations Etc'!$B$50</f>
        <v>9.6741239134368901E-3</v>
      </c>
      <c r="V8" s="172">
        <f>V$5*'Calculations Etc'!$B$50</f>
        <v>9.7368657805372467E-3</v>
      </c>
      <c r="W8" s="172">
        <f>W$5*'Calculations Etc'!$B$50</f>
        <v>9.8000207506584204E-3</v>
      </c>
      <c r="X8" s="172">
        <f>X$5*'Calculations Etc'!$B$50</f>
        <v>9.863589288051821E-3</v>
      </c>
      <c r="Y8" s="172">
        <f>Y$5*'Calculations Etc'!$B$50</f>
        <v>9.9275700184337286E-3</v>
      </c>
      <c r="Z8" s="172">
        <f>Z$5*'Calculations Etc'!$B$50</f>
        <v>9.9919578525155105E-3</v>
      </c>
      <c r="AA8" s="172">
        <f>AA$5*'Calculations Etc'!$B$50</f>
        <v>1.0056755541162211E-2</v>
      </c>
      <c r="AB8" s="172">
        <f>AB$5*'Calculations Etc'!$B$50</f>
        <v>1.012199552897226E-2</v>
      </c>
      <c r="AC8" s="172">
        <f>AC$5*'Calculations Etc'!$B$50</f>
        <v>1.0187643740916925E-2</v>
      </c>
      <c r="AD8" s="172">
        <f>AD$5*'Calculations Etc'!$B$50</f>
        <v>1.025372019320531E-2</v>
      </c>
      <c r="AE8" s="172">
        <f>AE$5*'Calculations Etc'!$B$50</f>
        <v>1.0320219890719053E-2</v>
      </c>
      <c r="AF8" s="172">
        <f>AF$5*'Calculations Etc'!$B$50</f>
        <v>1.0387168814154593E-2</v>
      </c>
      <c r="AG8" s="172">
        <f>AG$5*'Calculations Etc'!$B$50</f>
        <v>1.0454535589642332E-2</v>
      </c>
      <c r="AH8" s="172">
        <f>AH$5*'Calculations Etc'!$B$50</f>
        <v>1.0522357093609489E-2</v>
      </c>
      <c r="AI8" s="172">
        <f>AI$5*'Calculations Etc'!$B$50</f>
        <v>1.0590586580287088E-2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1F497D"/>
  </sheetPr>
  <dimension ref="A1:AJ1000"/>
  <sheetViews>
    <sheetView workbookViewId="0">
      <selection activeCell="B5" sqref="B5"/>
    </sheetView>
  </sheetViews>
  <sheetFormatPr defaultColWidth="12.625" defaultRowHeight="15" customHeight="1" x14ac:dyDescent="0.35"/>
  <cols>
    <col min="1" max="1" width="27.25" customWidth="1"/>
    <col min="2" max="36" width="7.625" customWidth="1"/>
  </cols>
  <sheetData>
    <row r="1" spans="1:36"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6" ht="14.25" x14ac:dyDescent="0.45">
      <c r="A2" s="3" t="s">
        <v>1298</v>
      </c>
      <c r="B2" s="172">
        <f>B$5/(1-'Calculations Etc'!$B$17)</f>
        <v>1.8663119876506407E-5</v>
      </c>
      <c r="C2" s="172">
        <f>C$5/(1-'Calculations Etc'!$B$17)</f>
        <v>1.8663119876506407E-5</v>
      </c>
      <c r="D2" s="172">
        <f>D$5/(1-'Calculations Etc'!$B$17)</f>
        <v>1.8663119876506407E-5</v>
      </c>
      <c r="E2" s="172">
        <f>E$5/(1-'Calculations Etc'!$B$17)</f>
        <v>1.8663119876506407E-5</v>
      </c>
      <c r="F2" s="172">
        <f>F$5/(1-'Calculations Etc'!$B$17)</f>
        <v>1.8663119876506407E-5</v>
      </c>
      <c r="G2" s="172">
        <f>G$5/(1-'Calculations Etc'!$B$17)</f>
        <v>1.8663119876506407E-5</v>
      </c>
      <c r="H2" s="172">
        <f>H$5/(1-'Calculations Etc'!$B$17)</f>
        <v>1.8663119876506407E-5</v>
      </c>
      <c r="I2" s="172">
        <f>I$5/(1-'Calculations Etc'!$B$17)</f>
        <v>1.8663119876506407E-5</v>
      </c>
      <c r="J2" s="172">
        <f>J$5/(1-'Calculations Etc'!$B$17)</f>
        <v>1.8663119876506407E-5</v>
      </c>
      <c r="K2" s="172">
        <f>K$5/(1-'Calculations Etc'!$B$17)</f>
        <v>1.8663119876506407E-5</v>
      </c>
      <c r="L2" s="172">
        <f>L$5/(1-'Calculations Etc'!$B$17)</f>
        <v>1.8663119876506407E-5</v>
      </c>
      <c r="M2" s="172">
        <f>M$5/(1-'Calculations Etc'!$B$17)</f>
        <v>1.8663119876506407E-5</v>
      </c>
      <c r="N2" s="172">
        <f>N$5/(1-'Calculations Etc'!$B$17)</f>
        <v>1.8663119876506407E-5</v>
      </c>
      <c r="O2" s="172">
        <f>O$5/(1-'Calculations Etc'!$B$17)</f>
        <v>1.8663119876506407E-5</v>
      </c>
      <c r="P2" s="172">
        <f>P$5/(1-'Calculations Etc'!$B$17)</f>
        <v>1.8663119876506407E-5</v>
      </c>
      <c r="Q2" s="172">
        <f>Q$5/(1-'Calculations Etc'!$B$17)</f>
        <v>1.8663119876506407E-5</v>
      </c>
      <c r="R2" s="172">
        <f>R$5/(1-'Calculations Etc'!$B$17)</f>
        <v>1.8663119876506407E-5</v>
      </c>
      <c r="S2" s="172">
        <f>S$5/(1-'Calculations Etc'!$B$17)</f>
        <v>1.8663119876506407E-5</v>
      </c>
      <c r="T2" s="172">
        <f>T$5/(1-'Calculations Etc'!$B$17)</f>
        <v>1.8663119876506407E-5</v>
      </c>
      <c r="U2" s="172">
        <f>U$5/(1-'Calculations Etc'!$B$17)</f>
        <v>1.8663119876506407E-5</v>
      </c>
      <c r="V2" s="172">
        <f>V$5/(1-'Calculations Etc'!$B$17)</f>
        <v>1.8663119876506407E-5</v>
      </c>
      <c r="W2" s="172">
        <f>W$5/(1-'Calculations Etc'!$B$17)</f>
        <v>1.8663119876506407E-5</v>
      </c>
      <c r="X2" s="172">
        <f>X$5/(1-'Calculations Etc'!$B$17)</f>
        <v>1.8663119876506407E-5</v>
      </c>
      <c r="Y2" s="172">
        <f>Y$5/(1-'Calculations Etc'!$B$17)</f>
        <v>1.8663119876506407E-5</v>
      </c>
      <c r="Z2" s="172">
        <f>Z$5/(1-'Calculations Etc'!$B$17)</f>
        <v>1.8663119876506407E-5</v>
      </c>
      <c r="AA2" s="172">
        <f>AA$5/(1-'Calculations Etc'!$B$17)</f>
        <v>1.8663119876506407E-5</v>
      </c>
      <c r="AB2" s="172">
        <f>AB$5/(1-'Calculations Etc'!$B$17)</f>
        <v>1.8663119876506407E-5</v>
      </c>
      <c r="AC2" s="172">
        <f>AC$5/(1-'Calculations Etc'!$B$17)</f>
        <v>1.8663119876506407E-5</v>
      </c>
      <c r="AD2" s="172">
        <f>AD$5/(1-'Calculations Etc'!$B$17)</f>
        <v>1.8663119876506407E-5</v>
      </c>
      <c r="AE2" s="172">
        <f>AE$5/(1-'Calculations Etc'!$B$17)</f>
        <v>1.8663119876506407E-5</v>
      </c>
      <c r="AF2" s="172">
        <f>AF$5/(1-'Calculations Etc'!$B$17)</f>
        <v>1.8663119876506407E-5</v>
      </c>
      <c r="AG2" s="172">
        <f>AG$5/(1-'Calculations Etc'!$B$17)</f>
        <v>1.8663119876506407E-5</v>
      </c>
      <c r="AH2" s="172">
        <f>AH$5/(1-'Calculations Etc'!$B$17)</f>
        <v>1.8663119876506407E-5</v>
      </c>
      <c r="AI2" s="172">
        <f>AI$5/(1-'Calculations Etc'!$B$17)</f>
        <v>1.8663119876506407E-5</v>
      </c>
    </row>
    <row r="3" spans="1:36"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6"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6" ht="14.25" x14ac:dyDescent="0.45">
      <c r="A5" s="3" t="s">
        <v>1301</v>
      </c>
      <c r="B5" s="265">
        <f>SUM('NRBS 40_TX'!D5,'NRBS 40_TX'!D7:D8)/(INDEX('AEO 7'!$C$64:$AJ$64,MATCH(B$1,'AEO 7'!$C$1:$AJ$1,0))*10^9)</f>
        <v>5.8077694598032896E-6</v>
      </c>
      <c r="C5" s="265">
        <f t="shared" ref="C5:AI5" si="0">$B5</f>
        <v>5.8077694598032896E-6</v>
      </c>
      <c r="D5" s="265">
        <f t="shared" si="0"/>
        <v>5.8077694598032896E-6</v>
      </c>
      <c r="E5" s="265">
        <f t="shared" si="0"/>
        <v>5.8077694598032896E-6</v>
      </c>
      <c r="F5" s="265">
        <f t="shared" si="0"/>
        <v>5.8077694598032896E-6</v>
      </c>
      <c r="G5" s="265">
        <f t="shared" si="0"/>
        <v>5.8077694598032896E-6</v>
      </c>
      <c r="H5" s="265">
        <f t="shared" si="0"/>
        <v>5.8077694598032896E-6</v>
      </c>
      <c r="I5" s="265">
        <f t="shared" si="0"/>
        <v>5.8077694598032896E-6</v>
      </c>
      <c r="J5" s="265">
        <f t="shared" si="0"/>
        <v>5.8077694598032896E-6</v>
      </c>
      <c r="K5" s="265">
        <f t="shared" si="0"/>
        <v>5.8077694598032896E-6</v>
      </c>
      <c r="L5" s="265">
        <f t="shared" si="0"/>
        <v>5.8077694598032896E-6</v>
      </c>
      <c r="M5" s="265">
        <f t="shared" si="0"/>
        <v>5.8077694598032896E-6</v>
      </c>
      <c r="N5" s="265">
        <f t="shared" si="0"/>
        <v>5.8077694598032896E-6</v>
      </c>
      <c r="O5" s="265">
        <f t="shared" si="0"/>
        <v>5.8077694598032896E-6</v>
      </c>
      <c r="P5" s="265">
        <f t="shared" si="0"/>
        <v>5.8077694598032896E-6</v>
      </c>
      <c r="Q5" s="265">
        <f t="shared" si="0"/>
        <v>5.8077694598032896E-6</v>
      </c>
      <c r="R5" s="265">
        <f t="shared" si="0"/>
        <v>5.8077694598032896E-6</v>
      </c>
      <c r="S5" s="265">
        <f t="shared" si="0"/>
        <v>5.8077694598032896E-6</v>
      </c>
      <c r="T5" s="265">
        <f t="shared" si="0"/>
        <v>5.8077694598032896E-6</v>
      </c>
      <c r="U5" s="265">
        <f t="shared" si="0"/>
        <v>5.8077694598032896E-6</v>
      </c>
      <c r="V5" s="265">
        <f t="shared" si="0"/>
        <v>5.8077694598032896E-6</v>
      </c>
      <c r="W5" s="265">
        <f t="shared" si="0"/>
        <v>5.8077694598032896E-6</v>
      </c>
      <c r="X5" s="265">
        <f t="shared" si="0"/>
        <v>5.8077694598032896E-6</v>
      </c>
      <c r="Y5" s="265">
        <f t="shared" si="0"/>
        <v>5.8077694598032896E-6</v>
      </c>
      <c r="Z5" s="265">
        <f t="shared" si="0"/>
        <v>5.8077694598032896E-6</v>
      </c>
      <c r="AA5" s="265">
        <f t="shared" si="0"/>
        <v>5.8077694598032896E-6</v>
      </c>
      <c r="AB5" s="265">
        <f t="shared" si="0"/>
        <v>5.8077694598032896E-6</v>
      </c>
      <c r="AC5" s="265">
        <f t="shared" si="0"/>
        <v>5.8077694598032896E-6</v>
      </c>
      <c r="AD5" s="265">
        <f t="shared" si="0"/>
        <v>5.8077694598032896E-6</v>
      </c>
      <c r="AE5" s="265">
        <f t="shared" si="0"/>
        <v>5.8077694598032896E-6</v>
      </c>
      <c r="AF5" s="265">
        <f t="shared" si="0"/>
        <v>5.8077694598032896E-6</v>
      </c>
      <c r="AG5" s="265">
        <f t="shared" si="0"/>
        <v>5.8077694598032896E-6</v>
      </c>
      <c r="AH5" s="265">
        <f t="shared" si="0"/>
        <v>5.8077694598032896E-6</v>
      </c>
      <c r="AI5" s="265">
        <f t="shared" si="0"/>
        <v>5.8077694598032896E-6</v>
      </c>
    </row>
    <row r="6" spans="1:36"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6"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6" ht="14.25" x14ac:dyDescent="0.45">
      <c r="A8" s="3" t="s">
        <v>1304</v>
      </c>
      <c r="B8" s="172">
        <f>B$5*'Calculations Etc'!$B$50</f>
        <v>1.4519423649508223E-5</v>
      </c>
      <c r="C8" s="172">
        <f>C$5*'Calculations Etc'!$B$50</f>
        <v>1.4519423649508223E-5</v>
      </c>
      <c r="D8" s="172">
        <f>D$5*'Calculations Etc'!$B$50</f>
        <v>1.4519423649508223E-5</v>
      </c>
      <c r="E8" s="172">
        <f>E$5*'Calculations Etc'!$B$50</f>
        <v>1.4519423649508223E-5</v>
      </c>
      <c r="F8" s="172">
        <f>F$5*'Calculations Etc'!$B$50</f>
        <v>1.4519423649508223E-5</v>
      </c>
      <c r="G8" s="172">
        <f>G$5*'Calculations Etc'!$B$50</f>
        <v>1.4519423649508223E-5</v>
      </c>
      <c r="H8" s="172">
        <f>H$5*'Calculations Etc'!$B$50</f>
        <v>1.4519423649508223E-5</v>
      </c>
      <c r="I8" s="172">
        <f>I$5*'Calculations Etc'!$B$50</f>
        <v>1.4519423649508223E-5</v>
      </c>
      <c r="J8" s="172">
        <f>J$5*'Calculations Etc'!$B$50</f>
        <v>1.4519423649508223E-5</v>
      </c>
      <c r="K8" s="172">
        <f>K$5*'Calculations Etc'!$B$50</f>
        <v>1.4519423649508223E-5</v>
      </c>
      <c r="L8" s="172">
        <f>L$5*'Calculations Etc'!$B$50</f>
        <v>1.4519423649508223E-5</v>
      </c>
      <c r="M8" s="172">
        <f>M$5*'Calculations Etc'!$B$50</f>
        <v>1.4519423649508223E-5</v>
      </c>
      <c r="N8" s="172">
        <f>N$5*'Calculations Etc'!$B$50</f>
        <v>1.4519423649508223E-5</v>
      </c>
      <c r="O8" s="172">
        <f>O$5*'Calculations Etc'!$B$50</f>
        <v>1.4519423649508223E-5</v>
      </c>
      <c r="P8" s="172">
        <f>P$5*'Calculations Etc'!$B$50</f>
        <v>1.4519423649508223E-5</v>
      </c>
      <c r="Q8" s="172">
        <f>Q$5*'Calculations Etc'!$B$50</f>
        <v>1.4519423649508223E-5</v>
      </c>
      <c r="R8" s="172">
        <f>R$5*'Calculations Etc'!$B$50</f>
        <v>1.4519423649508223E-5</v>
      </c>
      <c r="S8" s="172">
        <f>S$5*'Calculations Etc'!$B$50</f>
        <v>1.4519423649508223E-5</v>
      </c>
      <c r="T8" s="172">
        <f>T$5*'Calculations Etc'!$B$50</f>
        <v>1.4519423649508223E-5</v>
      </c>
      <c r="U8" s="172">
        <f>U$5*'Calculations Etc'!$B$50</f>
        <v>1.4519423649508223E-5</v>
      </c>
      <c r="V8" s="172">
        <f>V$5*'Calculations Etc'!$B$50</f>
        <v>1.4519423649508223E-5</v>
      </c>
      <c r="W8" s="172">
        <f>W$5*'Calculations Etc'!$B$50</f>
        <v>1.4519423649508223E-5</v>
      </c>
      <c r="X8" s="172">
        <f>X$5*'Calculations Etc'!$B$50</f>
        <v>1.4519423649508223E-5</v>
      </c>
      <c r="Y8" s="172">
        <f>Y$5*'Calculations Etc'!$B$50</f>
        <v>1.4519423649508223E-5</v>
      </c>
      <c r="Z8" s="172">
        <f>Z$5*'Calculations Etc'!$B$50</f>
        <v>1.4519423649508223E-5</v>
      </c>
      <c r="AA8" s="172">
        <f>AA$5*'Calculations Etc'!$B$50</f>
        <v>1.4519423649508223E-5</v>
      </c>
      <c r="AB8" s="172">
        <f>AB$5*'Calculations Etc'!$B$50</f>
        <v>1.4519423649508223E-5</v>
      </c>
      <c r="AC8" s="172">
        <f>AC$5*'Calculations Etc'!$B$50</f>
        <v>1.4519423649508223E-5</v>
      </c>
      <c r="AD8" s="172">
        <f>AD$5*'Calculations Etc'!$B$50</f>
        <v>1.4519423649508223E-5</v>
      </c>
      <c r="AE8" s="172">
        <f>AE$5*'Calculations Etc'!$B$50</f>
        <v>1.4519423649508223E-5</v>
      </c>
      <c r="AF8" s="172">
        <f>AF$5*'Calculations Etc'!$B$50</f>
        <v>1.4519423649508223E-5</v>
      </c>
      <c r="AG8" s="172">
        <f>AG$5*'Calculations Etc'!$B$50</f>
        <v>1.4519423649508223E-5</v>
      </c>
      <c r="AH8" s="172">
        <f>AH$5*'Calculations Etc'!$B$50</f>
        <v>1.4519423649508223E-5</v>
      </c>
      <c r="AI8" s="172">
        <f>AI$5*'Calculations Etc'!$B$50</f>
        <v>1.4519423649508223E-5</v>
      </c>
    </row>
    <row r="9" spans="1:36" ht="14.25" x14ac:dyDescent="0.45">
      <c r="AJ9" s="172"/>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1F497D"/>
  </sheetPr>
  <dimension ref="A1:AK1000"/>
  <sheetViews>
    <sheetView workbookViewId="0"/>
  </sheetViews>
  <sheetFormatPr defaultColWidth="12.625" defaultRowHeight="15" customHeight="1" x14ac:dyDescent="0.35"/>
  <cols>
    <col min="1" max="1" width="27.25" customWidth="1"/>
    <col min="2" max="37" width="7.625" customWidth="1"/>
  </cols>
  <sheetData>
    <row r="1" spans="1:37"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7" ht="14.25" x14ac:dyDescent="0.45">
      <c r="A2" s="3" t="s">
        <v>1298</v>
      </c>
      <c r="B2" s="172">
        <f>B$5/(1-'Calculations Etc'!$B$17)</f>
        <v>1.6387607450975918E-2</v>
      </c>
      <c r="C2" s="172">
        <f>C$5/(1-'Calculations Etc'!$B$17)</f>
        <v>1.6525067046362231E-2</v>
      </c>
      <c r="D2" s="172">
        <f>D$5/(1-'Calculations Etc'!$B$17)</f>
        <v>1.6492381355624752E-2</v>
      </c>
      <c r="E2" s="172">
        <f>E$5/(1-'Calculations Etc'!$B$17)</f>
        <v>1.6433645042493783E-2</v>
      </c>
      <c r="F2" s="172">
        <f>F$5/(1-'Calculations Etc'!$B$17)</f>
        <v>1.6858086889249706E-2</v>
      </c>
      <c r="G2" s="172">
        <f>G$5/(1-'Calculations Etc'!$B$17)</f>
        <v>1.6936396625191599E-2</v>
      </c>
      <c r="H2" s="172">
        <f>H$5/(1-'Calculations Etc'!$B$17)</f>
        <v>1.7013886525681206E-2</v>
      </c>
      <c r="I2" s="172">
        <f>I$5/(1-'Calculations Etc'!$B$17)</f>
        <v>1.7435291574584063E-2</v>
      </c>
      <c r="J2" s="172">
        <f>J$5/(1-'Calculations Etc'!$B$17)</f>
        <v>1.7367617223793416E-2</v>
      </c>
      <c r="K2" s="172">
        <f>K$5/(1-'Calculations Etc'!$B$17)</f>
        <v>1.7534142012108143E-2</v>
      </c>
      <c r="L2" s="172">
        <f>L$5/(1-'Calculations Etc'!$B$17)</f>
        <v>1.769352571099711E-2</v>
      </c>
      <c r="M2" s="172">
        <f>M$5/(1-'Calculations Etc'!$B$17)</f>
        <v>1.8198912133026629E-2</v>
      </c>
      <c r="N2" s="172">
        <f>N$5/(1-'Calculations Etc'!$B$17)</f>
        <v>1.8342209692684908E-2</v>
      </c>
      <c r="O2" s="172">
        <f>O$5/(1-'Calculations Etc'!$B$17)</f>
        <v>1.8242638573326517E-2</v>
      </c>
      <c r="P2" s="172">
        <f>P$5/(1-'Calculations Etc'!$B$17)</f>
        <v>1.8585913575625477E-2</v>
      </c>
      <c r="Q2" s="172">
        <f>Q$5/(1-'Calculations Etc'!$B$17)</f>
        <v>1.8569727846053326E-2</v>
      </c>
      <c r="R2" s="172">
        <f>R$5/(1-'Calculations Etc'!$B$17)</f>
        <v>1.8549240321786054E-2</v>
      </c>
      <c r="S2" s="172">
        <f>S$5/(1-'Calculations Etc'!$B$17)</f>
        <v>1.8891575483167937E-2</v>
      </c>
      <c r="T2" s="172">
        <f>T$5/(1-'Calculations Etc'!$B$17)</f>
        <v>1.8795476573391177E-2</v>
      </c>
      <c r="U2" s="172">
        <f>U$5/(1-'Calculations Etc'!$B$17)</f>
        <v>1.8798561100606567E-2</v>
      </c>
      <c r="V2" s="172">
        <f>V$5/(1-'Calculations Etc'!$B$17)</f>
        <v>1.9156396069978335E-2</v>
      </c>
      <c r="W2" s="172">
        <f>W$5/(1-'Calculations Etc'!$B$17)</f>
        <v>1.916468041132571E-2</v>
      </c>
      <c r="X2" s="172">
        <f>X$5/(1-'Calculations Etc'!$B$17)</f>
        <v>1.9176823460420045E-2</v>
      </c>
      <c r="Y2" s="172">
        <f>Y$5/(1-'Calculations Etc'!$B$17)</f>
        <v>1.9543394808642218E-2</v>
      </c>
      <c r="Z2" s="172">
        <f>Z$5/(1-'Calculations Etc'!$B$17)</f>
        <v>1.9463990903933068E-2</v>
      </c>
      <c r="AA2" s="172">
        <f>AA$5/(1-'Calculations Etc'!$B$17)</f>
        <v>1.9393192549313477E-2</v>
      </c>
      <c r="AB2" s="172">
        <f>AB$5/(1-'Calculations Etc'!$B$17)</f>
        <v>1.9327200623403613E-2</v>
      </c>
      <c r="AC2" s="172">
        <f>AC$5/(1-'Calculations Etc'!$B$17)</f>
        <v>1.9612863550028094E-2</v>
      </c>
      <c r="AD2" s="172">
        <f>AD$5/(1-'Calculations Etc'!$B$17)</f>
        <v>1.9558025529382864E-2</v>
      </c>
      <c r="AE2" s="172">
        <f>AE$5/(1-'Calculations Etc'!$B$17)</f>
        <v>1.9499507797623612E-2</v>
      </c>
      <c r="AF2" s="172">
        <f>AF$5/(1-'Calculations Etc'!$B$17)</f>
        <v>1.9795611978212238E-2</v>
      </c>
      <c r="AG2" s="172">
        <f>AG$5/(1-'Calculations Etc'!$B$17)</f>
        <v>1.9753606149709297E-2</v>
      </c>
      <c r="AH2" s="172">
        <f>AH$5/(1-'Calculations Etc'!$B$17)</f>
        <v>1.9711377909663139E-2</v>
      </c>
      <c r="AI2" s="172">
        <f>AI$5/(1-'Calculations Etc'!$B$17)</f>
        <v>2.0023066644770927E-2</v>
      </c>
    </row>
    <row r="3" spans="1:37"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row>
    <row r="4" spans="1:37"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7" ht="14.25" x14ac:dyDescent="0.45">
      <c r="A5" s="3" t="s">
        <v>1301</v>
      </c>
      <c r="B5" s="172">
        <f t="array" ref="B5">INDEX('AEO 7'!$C$52:$AJ$52,MATCH(B$1,'AEO 7'!$C$1:$AJ$1,0))/10^3*'Calculations Etc'!B8</f>
        <v>5.0996535789727179E-3</v>
      </c>
      <c r="C5" s="172">
        <f t="array" ref="C5">INDEX('AEO 7'!$C$52:$AJ$52,MATCH(C$1,'AEO 7'!$C$1:$AJ$1,0))/10^3*'Calculations Etc'!C8</f>
        <v>5.1424295802696132E-3</v>
      </c>
      <c r="D5" s="172">
        <f t="array" ref="D5">INDEX('AEO 7'!$C$52:$AJ$52,MATCH(D$1,'AEO 7'!$C$1:$AJ$1,0))/10^3*'Calculations Etc'!D8</f>
        <v>5.1322581321037218E-3</v>
      </c>
      <c r="E5" s="172">
        <f t="array" ref="E5">INDEX('AEO 7'!$C$52:$AJ$52,MATCH(E$1,'AEO 7'!$C$1:$AJ$1,0))/10^3*'Calculations Etc'!E8</f>
        <v>5.1139800002672053E-3</v>
      </c>
      <c r="F5" s="172">
        <f t="array" ref="F5">INDEX('AEO 7'!$C$52:$AJ$52,MATCH(F$1,'AEO 7'!$C$1:$AJ$1,0))/10^3*'Calculations Etc'!F8</f>
        <v>5.2460619035804151E-3</v>
      </c>
      <c r="G5" s="172">
        <f t="array" ref="G5">INDEX('AEO 7'!$C$52:$AJ$52,MATCH(G$1,'AEO 7'!$C$1:$AJ$1,0))/10^3*'Calculations Etc'!G8</f>
        <v>5.2704310817145118E-3</v>
      </c>
      <c r="H5" s="172">
        <f t="array" ref="H5">INDEX('AEO 7'!$C$52:$AJ$52,MATCH(H$1,'AEO 7'!$C$1:$AJ$1,0))/10^3*'Calculations Etc'!H8</f>
        <v>5.2945451355535626E-3</v>
      </c>
      <c r="I5" s="172">
        <f t="array" ref="I5">INDEX('AEO 7'!$C$52:$AJ$52,MATCH(I$1,'AEO 7'!$C$1:$AJ$1,0))/10^3*'Calculations Etc'!I8</f>
        <v>5.425682018851719E-3</v>
      </c>
      <c r="J5" s="172">
        <f t="array" ref="J5">INDEX('AEO 7'!$C$52:$AJ$52,MATCH(J$1,'AEO 7'!$C$1:$AJ$1,0))/10^3*'Calculations Etc'!J8</f>
        <v>5.4046224623394822E-3</v>
      </c>
      <c r="K5" s="172">
        <f t="array" ref="K5">INDEX('AEO 7'!$C$52:$AJ$52,MATCH(K$1,'AEO 7'!$C$1:$AJ$1,0))/10^3*'Calculations Etc'!K8</f>
        <v>5.4564432504110383E-3</v>
      </c>
      <c r="L5" s="172">
        <f t="array" ref="L5">INDEX('AEO 7'!$C$52:$AJ$52,MATCH(L$1,'AEO 7'!$C$1:$AJ$1,0))/10^3*'Calculations Etc'!L8</f>
        <v>5.506041805471657E-3</v>
      </c>
      <c r="M5" s="172">
        <f t="array" ref="M5">INDEX('AEO 7'!$C$52:$AJ$52,MATCH(M$1,'AEO 7'!$C$1:$AJ$1,0))/10^3*'Calculations Etc'!M8</f>
        <v>5.6633128216085227E-3</v>
      </c>
      <c r="N5" s="172">
        <f t="array" ref="N5">INDEX('AEO 7'!$C$52:$AJ$52,MATCH(N$1,'AEO 7'!$C$1:$AJ$1,0))/10^3*'Calculations Etc'!N8</f>
        <v>5.7079055368755623E-3</v>
      </c>
      <c r="O5" s="172">
        <f t="array" ref="O5">INDEX('AEO 7'!$C$52:$AJ$52,MATCH(O$1,'AEO 7'!$C$1:$AJ$1,0))/10^3*'Calculations Etc'!O8</f>
        <v>5.6769200365993705E-3</v>
      </c>
      <c r="P5" s="172">
        <f t="array" ref="P5">INDEX('AEO 7'!$C$52:$AJ$52,MATCH(P$1,'AEO 7'!$C$1:$AJ$1,0))/10^3*'Calculations Etc'!P8</f>
        <v>5.7837436592229107E-3</v>
      </c>
      <c r="Q5" s="172">
        <f t="array" ref="Q5">INDEX('AEO 7'!$C$52:$AJ$52,MATCH(Q$1,'AEO 7'!$C$1:$AJ$1,0))/10^3*'Calculations Etc'!Q8</f>
        <v>5.7787068279473372E-3</v>
      </c>
      <c r="R5" s="172">
        <f t="array" ref="R5">INDEX('AEO 7'!$C$52:$AJ$52,MATCH(R$1,'AEO 7'!$C$1:$AJ$1,0))/10^3*'Calculations Etc'!R8</f>
        <v>5.772331322751326E-3</v>
      </c>
      <c r="S5" s="172">
        <f t="array" ref="S5">INDEX('AEO 7'!$C$52:$AJ$52,MATCH(S$1,'AEO 7'!$C$1:$AJ$1,0))/10^3*'Calculations Etc'!S8</f>
        <v>5.8788624766230495E-3</v>
      </c>
      <c r="T5" s="172">
        <f t="array" ref="T5">INDEX('AEO 7'!$C$52:$AJ$52,MATCH(T$1,'AEO 7'!$C$1:$AJ$1,0))/10^3*'Calculations Etc'!T8</f>
        <v>5.8489574919787391E-3</v>
      </c>
      <c r="U5" s="172">
        <f t="array" ref="U5">INDEX('AEO 7'!$C$52:$AJ$52,MATCH(U$1,'AEO 7'!$C$1:$AJ$1,0))/10^3*'Calculations Etc'!U8</f>
        <v>5.8499173648766259E-3</v>
      </c>
      <c r="V5" s="172">
        <f t="array" ref="V5">INDEX('AEO 7'!$C$52:$AJ$52,MATCH(V$1,'AEO 7'!$C$1:$AJ$1,0))/10^3*'Calculations Etc'!V8</f>
        <v>5.9612718983371926E-3</v>
      </c>
      <c r="W5" s="172">
        <f t="array" ref="W5">INDEX('AEO 7'!$C$52:$AJ$52,MATCH(W$1,'AEO 7'!$C$1:$AJ$1,0))/10^3*'Calculations Etc'!W8</f>
        <v>5.9638498994961748E-3</v>
      </c>
      <c r="X5" s="172">
        <f t="array" ref="X5">INDEX('AEO 7'!$C$52:$AJ$52,MATCH(X$1,'AEO 7'!$C$1:$AJ$1,0))/10^3*'Calculations Etc'!X8</f>
        <v>5.9676286905099834E-3</v>
      </c>
      <c r="Y5" s="172">
        <f t="array" ref="Y5">INDEX('AEO 7'!$C$52:$AJ$52,MATCH(Y$1,'AEO 7'!$C$1:$AJ$1,0))/10^3*'Calculations Etc'!Y8</f>
        <v>6.0817018945150464E-3</v>
      </c>
      <c r="Z5" s="172">
        <f t="array" ref="Z5">INDEX('AEO 7'!$C$52:$AJ$52,MATCH(Z$1,'AEO 7'!$C$1:$AJ$1,0))/10^3*'Calculations Etc'!Z8</f>
        <v>6.056992222401786E-3</v>
      </c>
      <c r="AA5" s="172">
        <f t="array" ref="AA5">INDEX('AEO 7'!$C$52:$AJ$52,MATCH(AA$1,'AEO 7'!$C$1:$AJ$1,0))/10^3*'Calculations Etc'!AA8</f>
        <v>6.0349605082787054E-3</v>
      </c>
      <c r="AB5" s="172">
        <f t="array" ref="AB5">INDEX('AEO 7'!$C$52:$AJ$52,MATCH(AB$1,'AEO 7'!$C$1:$AJ$1,0))/10^3*'Calculations Etc'!AB8</f>
        <v>6.014424504950806E-3</v>
      </c>
      <c r="AC5" s="172">
        <f t="array" ref="AC5">INDEX('AEO 7'!$C$52:$AJ$52,MATCH(AC$1,'AEO 7'!$C$1:$AJ$1,0))/10^3*'Calculations Etc'!AC8</f>
        <v>6.1033198467814161E-3</v>
      </c>
      <c r="AD5" s="172">
        <f t="array" ref="AD5">INDEX('AEO 7'!$C$52:$AJ$52,MATCH(AD$1,'AEO 7'!$C$1:$AJ$1,0))/10^3*'Calculations Etc'!AD8</f>
        <v>6.0862548231601331E-3</v>
      </c>
      <c r="AE5" s="172">
        <f t="array" ref="AE5">INDEX('AEO 7'!$C$52:$AJ$52,MATCH(AE$1,'AEO 7'!$C$1:$AJ$1,0))/10^3*'Calculations Etc'!AE8</f>
        <v>6.0680447115808696E-3</v>
      </c>
      <c r="AF5" s="172">
        <f t="array" ref="AF5">INDEX('AEO 7'!$C$52:$AJ$52,MATCH(AF$1,'AEO 7'!$C$1:$AJ$1,0))/10^3*'Calculations Etc'!AF8</f>
        <v>6.1601892634201103E-3</v>
      </c>
      <c r="AG5" s="172">
        <f t="array" ref="AG5">INDEX('AEO 7'!$C$52:$AJ$52,MATCH(AG$1,'AEO 7'!$C$1:$AJ$1,0))/10^3*'Calculations Etc'!AG8</f>
        <v>6.147117484986097E-3</v>
      </c>
      <c r="AH5" s="172">
        <f t="array" ref="AH5">INDEX('AEO 7'!$C$52:$AJ$52,MATCH(AH$1,'AEO 7'!$C$1:$AJ$1,0))/10^3*'Calculations Etc'!AH8</f>
        <v>6.1339764943851606E-3</v>
      </c>
      <c r="AI5" s="172">
        <f t="array" ref="AI5">INDEX('AEO 7'!$C$52:$AJ$52,MATCH(AI$1,'AEO 7'!$C$1:$AJ$1,0))/10^3*'Calculations Etc'!AI8</f>
        <v>6.2309707980547453E-3</v>
      </c>
    </row>
    <row r="6" spans="1:37"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7"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row>
    <row r="8" spans="1:37" ht="14.25" x14ac:dyDescent="0.45">
      <c r="A8" s="3" t="s">
        <v>1304</v>
      </c>
      <c r="B8" s="172">
        <f>B$5*'Calculations Etc'!$B$50</f>
        <v>1.2749133947431796E-2</v>
      </c>
      <c r="C8" s="172">
        <f>C$5*'Calculations Etc'!$B$50</f>
        <v>1.2856073950674033E-2</v>
      </c>
      <c r="D8" s="172">
        <f>D$5*'Calculations Etc'!$B$50</f>
        <v>1.2830645330259304E-2</v>
      </c>
      <c r="E8" s="172">
        <f>E$5*'Calculations Etc'!$B$50</f>
        <v>1.2784950000668014E-2</v>
      </c>
      <c r="F8" s="172">
        <f>F$5*'Calculations Etc'!$B$50</f>
        <v>1.3115154758951038E-2</v>
      </c>
      <c r="G8" s="172">
        <f>G$5*'Calculations Etc'!$B$50</f>
        <v>1.317607770428628E-2</v>
      </c>
      <c r="H8" s="172">
        <f>H$5*'Calculations Etc'!$B$50</f>
        <v>1.3236362838883907E-2</v>
      </c>
      <c r="I8" s="172">
        <f>I$5*'Calculations Etc'!$B$50</f>
        <v>1.3564205047129298E-2</v>
      </c>
      <c r="J8" s="172">
        <f>J$5*'Calculations Etc'!$B$50</f>
        <v>1.3511556155848706E-2</v>
      </c>
      <c r="K8" s="172">
        <f>K$5*'Calculations Etc'!$B$50</f>
        <v>1.3641108126027595E-2</v>
      </c>
      <c r="L8" s="172">
        <f>L$5*'Calculations Etc'!$B$50</f>
        <v>1.3765104513679143E-2</v>
      </c>
      <c r="M8" s="172">
        <f>M$5*'Calculations Etc'!$B$50</f>
        <v>1.4158282054021306E-2</v>
      </c>
      <c r="N8" s="172">
        <f>N$5*'Calculations Etc'!$B$50</f>
        <v>1.4269763842188907E-2</v>
      </c>
      <c r="O8" s="172">
        <f>O$5*'Calculations Etc'!$B$50</f>
        <v>1.4192300091498427E-2</v>
      </c>
      <c r="P8" s="172">
        <f>P$5*'Calculations Etc'!$B$50</f>
        <v>1.4459359148057276E-2</v>
      </c>
      <c r="Q8" s="172">
        <f>Q$5*'Calculations Etc'!$B$50</f>
        <v>1.4446767069868343E-2</v>
      </c>
      <c r="R8" s="172">
        <f>R$5*'Calculations Etc'!$B$50</f>
        <v>1.4430828306878314E-2</v>
      </c>
      <c r="S8" s="172">
        <f>S$5*'Calculations Etc'!$B$50</f>
        <v>1.4697156191557623E-2</v>
      </c>
      <c r="T8" s="172">
        <f>T$5*'Calculations Etc'!$B$50</f>
        <v>1.4622393729946847E-2</v>
      </c>
      <c r="U8" s="172">
        <f>U$5*'Calculations Etc'!$B$50</f>
        <v>1.4624793412191564E-2</v>
      </c>
      <c r="V8" s="172">
        <f>V$5*'Calculations Etc'!$B$50</f>
        <v>1.4903179745842982E-2</v>
      </c>
      <c r="W8" s="172">
        <f>W$5*'Calculations Etc'!$B$50</f>
        <v>1.4909624748740437E-2</v>
      </c>
      <c r="X8" s="172">
        <f>X$5*'Calculations Etc'!$B$50</f>
        <v>1.4919071726274959E-2</v>
      </c>
      <c r="Y8" s="172">
        <f>Y$5*'Calculations Etc'!$B$50</f>
        <v>1.5204254736287616E-2</v>
      </c>
      <c r="Z8" s="172">
        <f>Z$5*'Calculations Etc'!$B$50</f>
        <v>1.5142480556004465E-2</v>
      </c>
      <c r="AA8" s="172">
        <f>AA$5*'Calculations Etc'!$B$50</f>
        <v>1.5087401270696764E-2</v>
      </c>
      <c r="AB8" s="172">
        <f>AB$5*'Calculations Etc'!$B$50</f>
        <v>1.5036061262377016E-2</v>
      </c>
      <c r="AC8" s="172">
        <f>AC$5*'Calculations Etc'!$B$50</f>
        <v>1.525829961695354E-2</v>
      </c>
      <c r="AD8" s="172">
        <f>AD$5*'Calculations Etc'!$B$50</f>
        <v>1.5215637057900333E-2</v>
      </c>
      <c r="AE8" s="172">
        <f>AE$5*'Calculations Etc'!$B$50</f>
        <v>1.5170111778952174E-2</v>
      </c>
      <c r="AF8" s="172">
        <f>AF$5*'Calculations Etc'!$B$50</f>
        <v>1.5400473158550275E-2</v>
      </c>
      <c r="AG8" s="172">
        <f>AG$5*'Calculations Etc'!$B$50</f>
        <v>1.5367793712465242E-2</v>
      </c>
      <c r="AH8" s="172">
        <f>AH$5*'Calculations Etc'!$B$50</f>
        <v>1.5334941235962901E-2</v>
      </c>
      <c r="AI8" s="172">
        <f>AI$5*'Calculations Etc'!$B$50</f>
        <v>1.5577426995136864E-2</v>
      </c>
    </row>
    <row r="9" spans="1:37" ht="14.25" x14ac:dyDescent="0.45">
      <c r="AJ9" s="172"/>
      <c r="AK9" s="172"/>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1F497D"/>
  </sheetPr>
  <dimension ref="A1:AJ1000"/>
  <sheetViews>
    <sheetView workbookViewId="0">
      <selection activeCell="A10" sqref="A10"/>
    </sheetView>
  </sheetViews>
  <sheetFormatPr defaultColWidth="12.625" defaultRowHeight="15" customHeight="1" x14ac:dyDescent="0.35"/>
  <cols>
    <col min="1" max="1" width="27.25" customWidth="1"/>
    <col min="2" max="36" width="7.625" customWidth="1"/>
  </cols>
  <sheetData>
    <row r="1" spans="1:36" ht="14.25" x14ac:dyDescent="0.45">
      <c r="A1" s="1" t="s">
        <v>1297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6" ht="14.25" x14ac:dyDescent="0.45">
      <c r="A2" s="3" t="s">
        <v>1298</v>
      </c>
      <c r="B2" s="172">
        <f>B$4/(1-'Calculations Etc'!$B$16)</f>
        <v>3.6681434920396213E-3</v>
      </c>
      <c r="C2" s="172">
        <f>C$4/(1-'Calculations Etc'!$B$16)</f>
        <v>3.6681434920396213E-3</v>
      </c>
      <c r="D2" s="172">
        <f>D$4/(1-'Calculations Etc'!$B$16)</f>
        <v>3.6681434920396213E-3</v>
      </c>
      <c r="E2" s="172">
        <f>E$4/(1-'Calculations Etc'!$B$16)</f>
        <v>3.6681434920396213E-3</v>
      </c>
      <c r="F2" s="172">
        <f>F$4/(1-'Calculations Etc'!$B$16)</f>
        <v>3.6681434920396213E-3</v>
      </c>
      <c r="G2" s="172">
        <f>G$4/(1-'Calculations Etc'!$B$16)</f>
        <v>3.6681434920396213E-3</v>
      </c>
      <c r="H2" s="172">
        <f>H$4/(1-'Calculations Etc'!$B$16)</f>
        <v>3.6681434920396213E-3</v>
      </c>
      <c r="I2" s="172">
        <f>I$4/(1-'Calculations Etc'!$B$16)</f>
        <v>3.6681434920396213E-3</v>
      </c>
      <c r="J2" s="172">
        <f>J$4/(1-'Calculations Etc'!$B$16)</f>
        <v>3.6681434920396213E-3</v>
      </c>
      <c r="K2" s="172">
        <f>K$4/(1-'Calculations Etc'!$B$16)</f>
        <v>3.6681434920396213E-3</v>
      </c>
      <c r="L2" s="172">
        <f>L$4/(1-'Calculations Etc'!$B$16)</f>
        <v>3.6681434920396213E-3</v>
      </c>
      <c r="M2" s="172">
        <f>M$4/(1-'Calculations Etc'!$B$16)</f>
        <v>3.6681434920396213E-3</v>
      </c>
      <c r="N2" s="172">
        <f>N$4/(1-'Calculations Etc'!$B$16)</f>
        <v>3.6681434920396213E-3</v>
      </c>
      <c r="O2" s="172">
        <f>O$4/(1-'Calculations Etc'!$B$16)</f>
        <v>3.6681434920396213E-3</v>
      </c>
      <c r="P2" s="172">
        <f>P$4/(1-'Calculations Etc'!$B$16)</f>
        <v>3.6681434920396213E-3</v>
      </c>
      <c r="Q2" s="172">
        <f>Q$4/(1-'Calculations Etc'!$B$16)</f>
        <v>3.6681434920396213E-3</v>
      </c>
      <c r="R2" s="172">
        <f>R$4/(1-'Calculations Etc'!$B$16)</f>
        <v>3.6681434920396213E-3</v>
      </c>
      <c r="S2" s="172">
        <f>S$4/(1-'Calculations Etc'!$B$16)</f>
        <v>3.6681434920396213E-3</v>
      </c>
      <c r="T2" s="172">
        <f>T$4/(1-'Calculations Etc'!$B$16)</f>
        <v>3.6681434920396213E-3</v>
      </c>
      <c r="U2" s="172">
        <f>U$4/(1-'Calculations Etc'!$B$16)</f>
        <v>3.6681434920396213E-3</v>
      </c>
      <c r="V2" s="172">
        <f>V$4/(1-'Calculations Etc'!$B$16)</f>
        <v>3.6681434920396213E-3</v>
      </c>
      <c r="W2" s="172">
        <f>W$4/(1-'Calculations Etc'!$B$16)</f>
        <v>3.6681434920396213E-3</v>
      </c>
      <c r="X2" s="172">
        <f>X$4/(1-'Calculations Etc'!$B$16)</f>
        <v>3.6681434920396213E-3</v>
      </c>
      <c r="Y2" s="172">
        <f>Y$4/(1-'Calculations Etc'!$B$16)</f>
        <v>3.6681434920396213E-3</v>
      </c>
      <c r="Z2" s="172">
        <f>Z$4/(1-'Calculations Etc'!$B$16)</f>
        <v>3.6681434920396213E-3</v>
      </c>
      <c r="AA2" s="172">
        <f>AA$4/(1-'Calculations Etc'!$B$16)</f>
        <v>3.6681434920396213E-3</v>
      </c>
      <c r="AB2" s="172">
        <f>AB$4/(1-'Calculations Etc'!$B$16)</f>
        <v>3.6681434920396213E-3</v>
      </c>
      <c r="AC2" s="172">
        <f>AC$4/(1-'Calculations Etc'!$B$16)</f>
        <v>3.6681434920396213E-3</v>
      </c>
      <c r="AD2" s="172">
        <f>AD$4/(1-'Calculations Etc'!$B$16)</f>
        <v>3.6681434920396213E-3</v>
      </c>
      <c r="AE2" s="172">
        <f>AE$4/(1-'Calculations Etc'!$B$16)</f>
        <v>3.6681434920396213E-3</v>
      </c>
      <c r="AF2" s="172">
        <f>AF$4/(1-'Calculations Etc'!$B$16)</f>
        <v>3.6681434920396213E-3</v>
      </c>
      <c r="AG2" s="172">
        <f>AG$4/(1-'Calculations Etc'!$B$16)</f>
        <v>3.6681434920396213E-3</v>
      </c>
      <c r="AH2" s="172">
        <f>AH$4/(1-'Calculations Etc'!$B$16)</f>
        <v>3.6681434920396213E-3</v>
      </c>
      <c r="AI2" s="172">
        <f>AI$4/(1-'Calculations Etc'!$B$16)</f>
        <v>3.6681434920396213E-3</v>
      </c>
      <c r="AJ2" s="172"/>
    </row>
    <row r="3" spans="1:36" ht="14.25" x14ac:dyDescent="0.45">
      <c r="A3" s="3" t="s">
        <v>1299</v>
      </c>
      <c r="B3" s="172">
        <f t="shared" ref="B3:AI3" si="0">B$4</f>
        <v>1.1519789479132697E-3</v>
      </c>
      <c r="C3" s="172">
        <f t="shared" si="0"/>
        <v>1.1519789479132697E-3</v>
      </c>
      <c r="D3" s="172">
        <f t="shared" si="0"/>
        <v>1.1519789479132697E-3</v>
      </c>
      <c r="E3" s="172">
        <f t="shared" si="0"/>
        <v>1.1519789479132697E-3</v>
      </c>
      <c r="F3" s="172">
        <f t="shared" si="0"/>
        <v>1.1519789479132697E-3</v>
      </c>
      <c r="G3" s="172">
        <f t="shared" si="0"/>
        <v>1.1519789479132697E-3</v>
      </c>
      <c r="H3" s="172">
        <f t="shared" si="0"/>
        <v>1.1519789479132697E-3</v>
      </c>
      <c r="I3" s="172">
        <f t="shared" si="0"/>
        <v>1.1519789479132697E-3</v>
      </c>
      <c r="J3" s="172">
        <f t="shared" si="0"/>
        <v>1.1519789479132697E-3</v>
      </c>
      <c r="K3" s="172">
        <f t="shared" si="0"/>
        <v>1.1519789479132697E-3</v>
      </c>
      <c r="L3" s="172">
        <f t="shared" si="0"/>
        <v>1.1519789479132697E-3</v>
      </c>
      <c r="M3" s="172">
        <f t="shared" si="0"/>
        <v>1.1519789479132697E-3</v>
      </c>
      <c r="N3" s="172">
        <f t="shared" si="0"/>
        <v>1.1519789479132697E-3</v>
      </c>
      <c r="O3" s="172">
        <f t="shared" si="0"/>
        <v>1.1519789479132697E-3</v>
      </c>
      <c r="P3" s="172">
        <f t="shared" si="0"/>
        <v>1.1519789479132697E-3</v>
      </c>
      <c r="Q3" s="172">
        <f t="shared" si="0"/>
        <v>1.1519789479132697E-3</v>
      </c>
      <c r="R3" s="172">
        <f t="shared" si="0"/>
        <v>1.1519789479132697E-3</v>
      </c>
      <c r="S3" s="172">
        <f t="shared" si="0"/>
        <v>1.1519789479132697E-3</v>
      </c>
      <c r="T3" s="172">
        <f t="shared" si="0"/>
        <v>1.1519789479132697E-3</v>
      </c>
      <c r="U3" s="172">
        <f t="shared" si="0"/>
        <v>1.1519789479132697E-3</v>
      </c>
      <c r="V3" s="172">
        <f t="shared" si="0"/>
        <v>1.1519789479132697E-3</v>
      </c>
      <c r="W3" s="172">
        <f t="shared" si="0"/>
        <v>1.1519789479132697E-3</v>
      </c>
      <c r="X3" s="172">
        <f t="shared" si="0"/>
        <v>1.1519789479132697E-3</v>
      </c>
      <c r="Y3" s="172">
        <f t="shared" si="0"/>
        <v>1.1519789479132697E-3</v>
      </c>
      <c r="Z3" s="172">
        <f t="shared" si="0"/>
        <v>1.1519789479132697E-3</v>
      </c>
      <c r="AA3" s="172">
        <f t="shared" si="0"/>
        <v>1.1519789479132697E-3</v>
      </c>
      <c r="AB3" s="172">
        <f t="shared" si="0"/>
        <v>1.1519789479132697E-3</v>
      </c>
      <c r="AC3" s="172">
        <f t="shared" si="0"/>
        <v>1.1519789479132697E-3</v>
      </c>
      <c r="AD3" s="172">
        <f t="shared" si="0"/>
        <v>1.1519789479132697E-3</v>
      </c>
      <c r="AE3" s="172">
        <f t="shared" si="0"/>
        <v>1.1519789479132697E-3</v>
      </c>
      <c r="AF3" s="172">
        <f t="shared" si="0"/>
        <v>1.1519789479132697E-3</v>
      </c>
      <c r="AG3" s="172">
        <f t="shared" si="0"/>
        <v>1.1519789479132697E-3</v>
      </c>
      <c r="AH3" s="172">
        <f t="shared" si="0"/>
        <v>1.1519789479132697E-3</v>
      </c>
      <c r="AI3" s="172">
        <f t="shared" si="0"/>
        <v>1.1519789479132697E-3</v>
      </c>
      <c r="AJ3" s="172"/>
    </row>
    <row r="4" spans="1:36" ht="14.25" x14ac:dyDescent="0.45">
      <c r="A4" s="3" t="s">
        <v>1300</v>
      </c>
      <c r="B4" s="172">
        <f t="array" ref="B4">INDEX('NTS 1-40'!$8:$8,MATCH(B$1,'NTS 1-40'!$2:$2,0))/(INDEX('AEO 36'!$C$20:$AJ$20,MATCH(B$1,'AEO 36'!$C$1:$AJ$1,0))*10^6)</f>
        <v>1.1519789479132697E-3</v>
      </c>
      <c r="C4" s="172">
        <f t="shared" ref="C4:AI4" si="1">$B$4</f>
        <v>1.1519789479132697E-3</v>
      </c>
      <c r="D4" s="172">
        <f t="shared" si="1"/>
        <v>1.1519789479132697E-3</v>
      </c>
      <c r="E4" s="172">
        <f t="shared" si="1"/>
        <v>1.1519789479132697E-3</v>
      </c>
      <c r="F4" s="172">
        <f t="shared" si="1"/>
        <v>1.1519789479132697E-3</v>
      </c>
      <c r="G4" s="172">
        <f t="shared" si="1"/>
        <v>1.1519789479132697E-3</v>
      </c>
      <c r="H4" s="172">
        <f t="shared" si="1"/>
        <v>1.1519789479132697E-3</v>
      </c>
      <c r="I4" s="172">
        <f t="shared" si="1"/>
        <v>1.1519789479132697E-3</v>
      </c>
      <c r="J4" s="172">
        <f t="shared" si="1"/>
        <v>1.1519789479132697E-3</v>
      </c>
      <c r="K4" s="172">
        <f t="shared" si="1"/>
        <v>1.1519789479132697E-3</v>
      </c>
      <c r="L4" s="172">
        <f t="shared" si="1"/>
        <v>1.1519789479132697E-3</v>
      </c>
      <c r="M4" s="172">
        <f t="shared" si="1"/>
        <v>1.1519789479132697E-3</v>
      </c>
      <c r="N4" s="172">
        <f t="shared" si="1"/>
        <v>1.1519789479132697E-3</v>
      </c>
      <c r="O4" s="172">
        <f t="shared" si="1"/>
        <v>1.1519789479132697E-3</v>
      </c>
      <c r="P4" s="172">
        <f t="shared" si="1"/>
        <v>1.1519789479132697E-3</v>
      </c>
      <c r="Q4" s="172">
        <f t="shared" si="1"/>
        <v>1.1519789479132697E-3</v>
      </c>
      <c r="R4" s="172">
        <f t="shared" si="1"/>
        <v>1.1519789479132697E-3</v>
      </c>
      <c r="S4" s="172">
        <f t="shared" si="1"/>
        <v>1.1519789479132697E-3</v>
      </c>
      <c r="T4" s="172">
        <f t="shared" si="1"/>
        <v>1.1519789479132697E-3</v>
      </c>
      <c r="U4" s="172">
        <f t="shared" si="1"/>
        <v>1.1519789479132697E-3</v>
      </c>
      <c r="V4" s="172">
        <f t="shared" si="1"/>
        <v>1.1519789479132697E-3</v>
      </c>
      <c r="W4" s="172">
        <f t="shared" si="1"/>
        <v>1.1519789479132697E-3</v>
      </c>
      <c r="X4" s="172">
        <f t="shared" si="1"/>
        <v>1.1519789479132697E-3</v>
      </c>
      <c r="Y4" s="172">
        <f t="shared" si="1"/>
        <v>1.1519789479132697E-3</v>
      </c>
      <c r="Z4" s="172">
        <f t="shared" si="1"/>
        <v>1.1519789479132697E-3</v>
      </c>
      <c r="AA4" s="172">
        <f t="shared" si="1"/>
        <v>1.1519789479132697E-3</v>
      </c>
      <c r="AB4" s="172">
        <f t="shared" si="1"/>
        <v>1.1519789479132697E-3</v>
      </c>
      <c r="AC4" s="172">
        <f t="shared" si="1"/>
        <v>1.1519789479132697E-3</v>
      </c>
      <c r="AD4" s="172">
        <f t="shared" si="1"/>
        <v>1.1519789479132697E-3</v>
      </c>
      <c r="AE4" s="172">
        <f t="shared" si="1"/>
        <v>1.1519789479132697E-3</v>
      </c>
      <c r="AF4" s="172">
        <f t="shared" si="1"/>
        <v>1.1519789479132697E-3</v>
      </c>
      <c r="AG4" s="172">
        <f t="shared" si="1"/>
        <v>1.1519789479132697E-3</v>
      </c>
      <c r="AH4" s="172">
        <f t="shared" si="1"/>
        <v>1.1519789479132697E-3</v>
      </c>
      <c r="AI4" s="172">
        <f t="shared" si="1"/>
        <v>1.1519789479132697E-3</v>
      </c>
      <c r="AJ4" s="172"/>
    </row>
    <row r="5" spans="1:36" ht="14.25" x14ac:dyDescent="0.45">
      <c r="A5" s="3" t="s">
        <v>1301</v>
      </c>
      <c r="B5" s="172">
        <f t="shared" ref="B5:AI5" si="2">B$4</f>
        <v>1.1519789479132697E-3</v>
      </c>
      <c r="C5" s="172">
        <f t="shared" si="2"/>
        <v>1.1519789479132697E-3</v>
      </c>
      <c r="D5" s="172">
        <f t="shared" si="2"/>
        <v>1.1519789479132697E-3</v>
      </c>
      <c r="E5" s="172">
        <f t="shared" si="2"/>
        <v>1.1519789479132697E-3</v>
      </c>
      <c r="F5" s="172">
        <f t="shared" si="2"/>
        <v>1.1519789479132697E-3</v>
      </c>
      <c r="G5" s="172">
        <f t="shared" si="2"/>
        <v>1.1519789479132697E-3</v>
      </c>
      <c r="H5" s="172">
        <f t="shared" si="2"/>
        <v>1.1519789479132697E-3</v>
      </c>
      <c r="I5" s="172">
        <f t="shared" si="2"/>
        <v>1.1519789479132697E-3</v>
      </c>
      <c r="J5" s="172">
        <f t="shared" si="2"/>
        <v>1.1519789479132697E-3</v>
      </c>
      <c r="K5" s="172">
        <f t="shared" si="2"/>
        <v>1.1519789479132697E-3</v>
      </c>
      <c r="L5" s="172">
        <f t="shared" si="2"/>
        <v>1.1519789479132697E-3</v>
      </c>
      <c r="M5" s="172">
        <f t="shared" si="2"/>
        <v>1.1519789479132697E-3</v>
      </c>
      <c r="N5" s="172">
        <f t="shared" si="2"/>
        <v>1.1519789479132697E-3</v>
      </c>
      <c r="O5" s="172">
        <f t="shared" si="2"/>
        <v>1.1519789479132697E-3</v>
      </c>
      <c r="P5" s="172">
        <f t="shared" si="2"/>
        <v>1.1519789479132697E-3</v>
      </c>
      <c r="Q5" s="172">
        <f t="shared" si="2"/>
        <v>1.1519789479132697E-3</v>
      </c>
      <c r="R5" s="172">
        <f t="shared" si="2"/>
        <v>1.1519789479132697E-3</v>
      </c>
      <c r="S5" s="172">
        <f t="shared" si="2"/>
        <v>1.1519789479132697E-3</v>
      </c>
      <c r="T5" s="172">
        <f t="shared" si="2"/>
        <v>1.1519789479132697E-3</v>
      </c>
      <c r="U5" s="172">
        <f t="shared" si="2"/>
        <v>1.1519789479132697E-3</v>
      </c>
      <c r="V5" s="172">
        <f t="shared" si="2"/>
        <v>1.1519789479132697E-3</v>
      </c>
      <c r="W5" s="172">
        <f t="shared" si="2"/>
        <v>1.1519789479132697E-3</v>
      </c>
      <c r="X5" s="172">
        <f t="shared" si="2"/>
        <v>1.1519789479132697E-3</v>
      </c>
      <c r="Y5" s="172">
        <f t="shared" si="2"/>
        <v>1.1519789479132697E-3</v>
      </c>
      <c r="Z5" s="172">
        <f t="shared" si="2"/>
        <v>1.1519789479132697E-3</v>
      </c>
      <c r="AA5" s="172">
        <f t="shared" si="2"/>
        <v>1.1519789479132697E-3</v>
      </c>
      <c r="AB5" s="172">
        <f t="shared" si="2"/>
        <v>1.1519789479132697E-3</v>
      </c>
      <c r="AC5" s="172">
        <f t="shared" si="2"/>
        <v>1.1519789479132697E-3</v>
      </c>
      <c r="AD5" s="172">
        <f t="shared" si="2"/>
        <v>1.1519789479132697E-3</v>
      </c>
      <c r="AE5" s="172">
        <f t="shared" si="2"/>
        <v>1.1519789479132697E-3</v>
      </c>
      <c r="AF5" s="172">
        <f t="shared" si="2"/>
        <v>1.1519789479132697E-3</v>
      </c>
      <c r="AG5" s="172">
        <f t="shared" si="2"/>
        <v>1.1519789479132697E-3</v>
      </c>
      <c r="AH5" s="172">
        <f t="shared" si="2"/>
        <v>1.1519789479132697E-3</v>
      </c>
      <c r="AI5" s="172">
        <f t="shared" si="2"/>
        <v>1.1519789479132697E-3</v>
      </c>
      <c r="AJ5" s="172"/>
    </row>
    <row r="6" spans="1:36" ht="14.25" x14ac:dyDescent="0.45">
      <c r="A6" s="3" t="s">
        <v>1302</v>
      </c>
      <c r="B6" s="172">
        <f>B$4/(1-'Calculations Etc'!$B$16)*'Calculations Etc'!$B$20+B$4*(1-'Calculations Etc'!$B$20)</f>
        <v>2.5358694471827635E-3</v>
      </c>
      <c r="C6" s="172">
        <f>C$4/(1-'Calculations Etc'!$B$16)*'Calculations Etc'!$B$20+C$4*(1-'Calculations Etc'!$B$20)</f>
        <v>2.5358694471827635E-3</v>
      </c>
      <c r="D6" s="172">
        <f>D$4/(1-'Calculations Etc'!$B$16)*'Calculations Etc'!$B$20+D$4*(1-'Calculations Etc'!$B$20)</f>
        <v>2.5358694471827635E-3</v>
      </c>
      <c r="E6" s="172">
        <f>E$4/(1-'Calculations Etc'!$B$16)*'Calculations Etc'!$B$20+E$4*(1-'Calculations Etc'!$B$20)</f>
        <v>2.5358694471827635E-3</v>
      </c>
      <c r="F6" s="172">
        <f>F$4/(1-'Calculations Etc'!$B$16)*'Calculations Etc'!$B$20+F$4*(1-'Calculations Etc'!$B$20)</f>
        <v>2.5358694471827635E-3</v>
      </c>
      <c r="G6" s="172">
        <f>G$4/(1-'Calculations Etc'!$B$16)*'Calculations Etc'!$B$20+G$4*(1-'Calculations Etc'!$B$20)</f>
        <v>2.5358694471827635E-3</v>
      </c>
      <c r="H6" s="172">
        <f>H$4/(1-'Calculations Etc'!$B$16)*'Calculations Etc'!$B$20+H$4*(1-'Calculations Etc'!$B$20)</f>
        <v>2.5358694471827635E-3</v>
      </c>
      <c r="I6" s="172">
        <f>I$4/(1-'Calculations Etc'!$B$16)*'Calculations Etc'!$B$20+I$4*(1-'Calculations Etc'!$B$20)</f>
        <v>2.5358694471827635E-3</v>
      </c>
      <c r="J6" s="172">
        <f>J$4/(1-'Calculations Etc'!$B$16)*'Calculations Etc'!$B$20+J$4*(1-'Calculations Etc'!$B$20)</f>
        <v>2.5358694471827635E-3</v>
      </c>
      <c r="K6" s="172">
        <f>K$4/(1-'Calculations Etc'!$B$16)*'Calculations Etc'!$B$20+K$4*(1-'Calculations Etc'!$B$20)</f>
        <v>2.5358694471827635E-3</v>
      </c>
      <c r="L6" s="172">
        <f>L$4/(1-'Calculations Etc'!$B$16)*'Calculations Etc'!$B$20+L$4*(1-'Calculations Etc'!$B$20)</f>
        <v>2.5358694471827635E-3</v>
      </c>
      <c r="M6" s="172">
        <f>M$4/(1-'Calculations Etc'!$B$16)*'Calculations Etc'!$B$20+M$4*(1-'Calculations Etc'!$B$20)</f>
        <v>2.5358694471827635E-3</v>
      </c>
      <c r="N6" s="172">
        <f>N$4/(1-'Calculations Etc'!$B$16)*'Calculations Etc'!$B$20+N$4*(1-'Calculations Etc'!$B$20)</f>
        <v>2.5358694471827635E-3</v>
      </c>
      <c r="O6" s="172">
        <f>O$4/(1-'Calculations Etc'!$B$16)*'Calculations Etc'!$B$20+O$4*(1-'Calculations Etc'!$B$20)</f>
        <v>2.5358694471827635E-3</v>
      </c>
      <c r="P6" s="172">
        <f>P$4/(1-'Calculations Etc'!$B$16)*'Calculations Etc'!$B$20+P$4*(1-'Calculations Etc'!$B$20)</f>
        <v>2.5358694471827635E-3</v>
      </c>
      <c r="Q6" s="172">
        <f>Q$4/(1-'Calculations Etc'!$B$16)*'Calculations Etc'!$B$20+Q$4*(1-'Calculations Etc'!$B$20)</f>
        <v>2.5358694471827635E-3</v>
      </c>
      <c r="R6" s="172">
        <f>R$4/(1-'Calculations Etc'!$B$16)*'Calculations Etc'!$B$20+R$4*(1-'Calculations Etc'!$B$20)</f>
        <v>2.5358694471827635E-3</v>
      </c>
      <c r="S6" s="172">
        <f>S$4/(1-'Calculations Etc'!$B$16)*'Calculations Etc'!$B$20+S$4*(1-'Calculations Etc'!$B$20)</f>
        <v>2.5358694471827635E-3</v>
      </c>
      <c r="T6" s="172">
        <f>T$4/(1-'Calculations Etc'!$B$16)*'Calculations Etc'!$B$20+T$4*(1-'Calculations Etc'!$B$20)</f>
        <v>2.5358694471827635E-3</v>
      </c>
      <c r="U6" s="172">
        <f>U$4/(1-'Calculations Etc'!$B$16)*'Calculations Etc'!$B$20+U$4*(1-'Calculations Etc'!$B$20)</f>
        <v>2.5358694471827635E-3</v>
      </c>
      <c r="V6" s="172">
        <f>V$4/(1-'Calculations Etc'!$B$16)*'Calculations Etc'!$B$20+V$4*(1-'Calculations Etc'!$B$20)</f>
        <v>2.5358694471827635E-3</v>
      </c>
      <c r="W6" s="172">
        <f>W$4/(1-'Calculations Etc'!$B$16)*'Calculations Etc'!$B$20+W$4*(1-'Calculations Etc'!$B$20)</f>
        <v>2.5358694471827635E-3</v>
      </c>
      <c r="X6" s="172">
        <f>X$4/(1-'Calculations Etc'!$B$16)*'Calculations Etc'!$B$20+X$4*(1-'Calculations Etc'!$B$20)</f>
        <v>2.5358694471827635E-3</v>
      </c>
      <c r="Y6" s="172">
        <f>Y$4/(1-'Calculations Etc'!$B$16)*'Calculations Etc'!$B$20+Y$4*(1-'Calculations Etc'!$B$20)</f>
        <v>2.5358694471827635E-3</v>
      </c>
      <c r="Z6" s="172">
        <f>Z$4/(1-'Calculations Etc'!$B$16)*'Calculations Etc'!$B$20+Z$4*(1-'Calculations Etc'!$B$20)</f>
        <v>2.5358694471827635E-3</v>
      </c>
      <c r="AA6" s="172">
        <f>AA$4/(1-'Calculations Etc'!$B$16)*'Calculations Etc'!$B$20+AA$4*(1-'Calculations Etc'!$B$20)</f>
        <v>2.5358694471827635E-3</v>
      </c>
      <c r="AB6" s="172">
        <f>AB$4/(1-'Calculations Etc'!$B$16)*'Calculations Etc'!$B$20+AB$4*(1-'Calculations Etc'!$B$20)</f>
        <v>2.5358694471827635E-3</v>
      </c>
      <c r="AC6" s="172">
        <f>AC$4/(1-'Calculations Etc'!$B$16)*'Calculations Etc'!$B$20+AC$4*(1-'Calculations Etc'!$B$20)</f>
        <v>2.5358694471827635E-3</v>
      </c>
      <c r="AD6" s="172">
        <f>AD$4/(1-'Calculations Etc'!$B$16)*'Calculations Etc'!$B$20+AD$4*(1-'Calculations Etc'!$B$20)</f>
        <v>2.5358694471827635E-3</v>
      </c>
      <c r="AE6" s="172">
        <f>AE$4/(1-'Calculations Etc'!$B$16)*'Calculations Etc'!$B$20+AE$4*(1-'Calculations Etc'!$B$20)</f>
        <v>2.5358694471827635E-3</v>
      </c>
      <c r="AF6" s="172">
        <f>AF$4/(1-'Calculations Etc'!$B$16)*'Calculations Etc'!$B$20+AF$4*(1-'Calculations Etc'!$B$20)</f>
        <v>2.5358694471827635E-3</v>
      </c>
      <c r="AG6" s="172">
        <f>AG$4/(1-'Calculations Etc'!$B$16)*'Calculations Etc'!$B$20+AG$4*(1-'Calculations Etc'!$B$20)</f>
        <v>2.5358694471827635E-3</v>
      </c>
      <c r="AH6" s="172">
        <f>AH$4/(1-'Calculations Etc'!$B$16)*'Calculations Etc'!$B$20+AH$4*(1-'Calculations Etc'!$B$20)</f>
        <v>2.5358694471827635E-3</v>
      </c>
      <c r="AI6" s="172">
        <f>AI$4/(1-'Calculations Etc'!$B$16)*'Calculations Etc'!$B$20+AI$4*(1-'Calculations Etc'!$B$20)</f>
        <v>2.5358694471827635E-3</v>
      </c>
      <c r="AJ6" s="172"/>
    </row>
    <row r="7" spans="1:36" ht="14.25" x14ac:dyDescent="0.45">
      <c r="A7" s="3" t="s">
        <v>1303</v>
      </c>
      <c r="B7" s="172">
        <f>B4*'Calculations Etc'!$B$54</f>
        <v>8.9278368463278402E-4</v>
      </c>
      <c r="C7" s="172">
        <f>C4*'Calculations Etc'!$B$54</f>
        <v>8.9278368463278402E-4</v>
      </c>
      <c r="D7" s="172">
        <f>D4*'Calculations Etc'!$B$54</f>
        <v>8.9278368463278402E-4</v>
      </c>
      <c r="E7" s="172">
        <f>E4*'Calculations Etc'!$B$54</f>
        <v>8.9278368463278402E-4</v>
      </c>
      <c r="F7" s="172">
        <f>F4*'Calculations Etc'!$B$54</f>
        <v>8.9278368463278402E-4</v>
      </c>
      <c r="G7" s="172">
        <f>G4*'Calculations Etc'!$B$54</f>
        <v>8.9278368463278402E-4</v>
      </c>
      <c r="H7" s="172">
        <f>H4*'Calculations Etc'!$B$54</f>
        <v>8.9278368463278402E-4</v>
      </c>
      <c r="I7" s="172">
        <f>I4*'Calculations Etc'!$B$54</f>
        <v>8.9278368463278402E-4</v>
      </c>
      <c r="J7" s="172">
        <f>J4*'Calculations Etc'!$B$54</f>
        <v>8.9278368463278402E-4</v>
      </c>
      <c r="K7" s="172">
        <f>K4*'Calculations Etc'!$B$54</f>
        <v>8.9278368463278402E-4</v>
      </c>
      <c r="L7" s="172">
        <f>L4*'Calculations Etc'!$B$54</f>
        <v>8.9278368463278402E-4</v>
      </c>
      <c r="M7" s="172">
        <f>M4*'Calculations Etc'!$B$54</f>
        <v>8.9278368463278402E-4</v>
      </c>
      <c r="N7" s="172">
        <f>N4*'Calculations Etc'!$B$54</f>
        <v>8.9278368463278402E-4</v>
      </c>
      <c r="O7" s="172">
        <f>O4*'Calculations Etc'!$B$54</f>
        <v>8.9278368463278402E-4</v>
      </c>
      <c r="P7" s="172">
        <f>P4*'Calculations Etc'!$B$54</f>
        <v>8.9278368463278402E-4</v>
      </c>
      <c r="Q7" s="172">
        <f>Q4*'Calculations Etc'!$B$54</f>
        <v>8.9278368463278402E-4</v>
      </c>
      <c r="R7" s="172">
        <f>R4*'Calculations Etc'!$B$54</f>
        <v>8.9278368463278402E-4</v>
      </c>
      <c r="S7" s="172">
        <f>S4*'Calculations Etc'!$B$54</f>
        <v>8.9278368463278402E-4</v>
      </c>
      <c r="T7" s="172">
        <f>T4*'Calculations Etc'!$B$54</f>
        <v>8.9278368463278402E-4</v>
      </c>
      <c r="U7" s="172">
        <f>U4*'Calculations Etc'!$B$54</f>
        <v>8.9278368463278402E-4</v>
      </c>
      <c r="V7" s="172">
        <f>V4*'Calculations Etc'!$B$54</f>
        <v>8.9278368463278402E-4</v>
      </c>
      <c r="W7" s="172">
        <f>W4*'Calculations Etc'!$B$54</f>
        <v>8.9278368463278402E-4</v>
      </c>
      <c r="X7" s="172">
        <f>X4*'Calculations Etc'!$B$54</f>
        <v>8.9278368463278402E-4</v>
      </c>
      <c r="Y7" s="172">
        <f>Y4*'Calculations Etc'!$B$54</f>
        <v>8.9278368463278402E-4</v>
      </c>
      <c r="Z7" s="172">
        <f>Z4*'Calculations Etc'!$B$54</f>
        <v>8.9278368463278402E-4</v>
      </c>
      <c r="AA7" s="172">
        <f>AA4*'Calculations Etc'!$B$54</f>
        <v>8.9278368463278402E-4</v>
      </c>
      <c r="AB7" s="172">
        <f>AB4*'Calculations Etc'!$B$54</f>
        <v>8.9278368463278402E-4</v>
      </c>
      <c r="AC7" s="172">
        <f>AC4*'Calculations Etc'!$B$54</f>
        <v>8.9278368463278402E-4</v>
      </c>
      <c r="AD7" s="172">
        <f>AD4*'Calculations Etc'!$B$54</f>
        <v>8.9278368463278402E-4</v>
      </c>
      <c r="AE7" s="172">
        <f>AE4*'Calculations Etc'!$B$54</f>
        <v>8.9278368463278402E-4</v>
      </c>
      <c r="AF7" s="172">
        <f>AF4*'Calculations Etc'!$B$54</f>
        <v>8.9278368463278402E-4</v>
      </c>
      <c r="AG7" s="172">
        <f>AG4*'Calculations Etc'!$B$54</f>
        <v>8.9278368463278402E-4</v>
      </c>
      <c r="AH7" s="172">
        <f>AH4*'Calculations Etc'!$B$54</f>
        <v>8.9278368463278402E-4</v>
      </c>
      <c r="AI7" s="172">
        <f>AI4*'Calculations Etc'!$B$54</f>
        <v>8.9278368463278402E-4</v>
      </c>
    </row>
    <row r="8" spans="1:36" ht="14.25" x14ac:dyDescent="0.45">
      <c r="A8" s="3" t="s">
        <v>1304</v>
      </c>
      <c r="B8" s="172">
        <f>B4*'Calculations Etc'!$B$50</f>
        <v>2.8799473697831745E-3</v>
      </c>
      <c r="C8" s="172">
        <f>C4*'Calculations Etc'!$B$50</f>
        <v>2.8799473697831745E-3</v>
      </c>
      <c r="D8" s="172">
        <f>D4*'Calculations Etc'!$B$50</f>
        <v>2.8799473697831745E-3</v>
      </c>
      <c r="E8" s="172">
        <f>E4*'Calculations Etc'!$B$50</f>
        <v>2.8799473697831745E-3</v>
      </c>
      <c r="F8" s="172">
        <f>F4*'Calculations Etc'!$B$50</f>
        <v>2.8799473697831745E-3</v>
      </c>
      <c r="G8" s="172">
        <f>G4*'Calculations Etc'!$B$50</f>
        <v>2.8799473697831745E-3</v>
      </c>
      <c r="H8" s="172">
        <f>H4*'Calculations Etc'!$B$50</f>
        <v>2.8799473697831745E-3</v>
      </c>
      <c r="I8" s="172">
        <f>I4*'Calculations Etc'!$B$50</f>
        <v>2.8799473697831745E-3</v>
      </c>
      <c r="J8" s="172">
        <f>J4*'Calculations Etc'!$B$50</f>
        <v>2.8799473697831745E-3</v>
      </c>
      <c r="K8" s="172">
        <f>K4*'Calculations Etc'!$B$50</f>
        <v>2.8799473697831745E-3</v>
      </c>
      <c r="L8" s="172">
        <f>L4*'Calculations Etc'!$B$50</f>
        <v>2.8799473697831745E-3</v>
      </c>
      <c r="M8" s="172">
        <f>M4*'Calculations Etc'!$B$50</f>
        <v>2.8799473697831745E-3</v>
      </c>
      <c r="N8" s="172">
        <f>N4*'Calculations Etc'!$B$50</f>
        <v>2.8799473697831745E-3</v>
      </c>
      <c r="O8" s="172">
        <f>O4*'Calculations Etc'!$B$50</f>
        <v>2.8799473697831745E-3</v>
      </c>
      <c r="P8" s="172">
        <f>P4*'Calculations Etc'!$B$50</f>
        <v>2.8799473697831745E-3</v>
      </c>
      <c r="Q8" s="172">
        <f>Q4*'Calculations Etc'!$B$50</f>
        <v>2.8799473697831745E-3</v>
      </c>
      <c r="R8" s="172">
        <f>R4*'Calculations Etc'!$B$50</f>
        <v>2.8799473697831745E-3</v>
      </c>
      <c r="S8" s="172">
        <f>S4*'Calculations Etc'!$B$50</f>
        <v>2.8799473697831745E-3</v>
      </c>
      <c r="T8" s="172">
        <f>T4*'Calculations Etc'!$B$50</f>
        <v>2.8799473697831745E-3</v>
      </c>
      <c r="U8" s="172">
        <f>U4*'Calculations Etc'!$B$50</f>
        <v>2.8799473697831745E-3</v>
      </c>
      <c r="V8" s="172">
        <f>V4*'Calculations Etc'!$B$50</f>
        <v>2.8799473697831745E-3</v>
      </c>
      <c r="W8" s="172">
        <f>W4*'Calculations Etc'!$B$50</f>
        <v>2.8799473697831745E-3</v>
      </c>
      <c r="X8" s="172">
        <f>X4*'Calculations Etc'!$B$50</f>
        <v>2.8799473697831745E-3</v>
      </c>
      <c r="Y8" s="172">
        <f>Y4*'Calculations Etc'!$B$50</f>
        <v>2.8799473697831745E-3</v>
      </c>
      <c r="Z8" s="172">
        <f>Z4*'Calculations Etc'!$B$50</f>
        <v>2.8799473697831745E-3</v>
      </c>
      <c r="AA8" s="172">
        <f>AA4*'Calculations Etc'!$B$50</f>
        <v>2.8799473697831745E-3</v>
      </c>
      <c r="AB8" s="172">
        <f>AB4*'Calculations Etc'!$B$50</f>
        <v>2.8799473697831745E-3</v>
      </c>
      <c r="AC8" s="172">
        <f>AC4*'Calculations Etc'!$B$50</f>
        <v>2.8799473697831745E-3</v>
      </c>
      <c r="AD8" s="172">
        <f>AD4*'Calculations Etc'!$B$50</f>
        <v>2.8799473697831745E-3</v>
      </c>
      <c r="AE8" s="172">
        <f>AE4*'Calculations Etc'!$B$50</f>
        <v>2.8799473697831745E-3</v>
      </c>
      <c r="AF8" s="172">
        <f>AF4*'Calculations Etc'!$B$50</f>
        <v>2.8799473697831745E-3</v>
      </c>
      <c r="AG8" s="172">
        <f>AG4*'Calculations Etc'!$B$50</f>
        <v>2.8799473697831745E-3</v>
      </c>
      <c r="AH8" s="172">
        <f>AH4*'Calculations Etc'!$B$50</f>
        <v>2.8799473697831745E-3</v>
      </c>
      <c r="AI8" s="172">
        <f>AI4*'Calculations Etc'!$B$50</f>
        <v>2.8799473697831745E-3</v>
      </c>
    </row>
    <row r="14" spans="1:36" ht="14.25" x14ac:dyDescent="0.45">
      <c r="B14" s="5"/>
    </row>
    <row r="15" spans="1:36" ht="14.25" x14ac:dyDescent="0.45">
      <c r="B15" s="172"/>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1F497D"/>
  </sheetPr>
  <dimension ref="A1:AJ1000"/>
  <sheetViews>
    <sheetView workbookViewId="0"/>
  </sheetViews>
  <sheetFormatPr defaultColWidth="12.625" defaultRowHeight="15" customHeight="1" x14ac:dyDescent="0.35"/>
  <cols>
    <col min="1" max="1" width="27.25" customWidth="1"/>
    <col min="2" max="36" width="7.625" customWidth="1"/>
  </cols>
  <sheetData>
    <row r="1" spans="1:36" ht="14.25" x14ac:dyDescent="0.45">
      <c r="A1" s="1" t="s">
        <v>1297</v>
      </c>
      <c r="B1" s="3">
        <v>2016</v>
      </c>
      <c r="C1" s="3">
        <v>2017</v>
      </c>
      <c r="D1" s="3">
        <v>2018</v>
      </c>
      <c r="E1" s="3">
        <v>2019</v>
      </c>
      <c r="F1" s="3">
        <v>2020</v>
      </c>
      <c r="G1" s="3">
        <v>2021</v>
      </c>
      <c r="H1" s="3">
        <v>2022</v>
      </c>
      <c r="I1" s="3">
        <v>2023</v>
      </c>
      <c r="J1" s="3">
        <v>2024</v>
      </c>
      <c r="K1" s="3">
        <v>2025</v>
      </c>
      <c r="L1" s="3">
        <v>2026</v>
      </c>
      <c r="M1" s="3">
        <v>2027</v>
      </c>
      <c r="N1" s="3">
        <v>2028</v>
      </c>
      <c r="O1" s="3">
        <v>2029</v>
      </c>
      <c r="P1" s="3">
        <v>2030</v>
      </c>
      <c r="Q1" s="3">
        <v>2031</v>
      </c>
      <c r="R1" s="3">
        <v>2032</v>
      </c>
      <c r="S1" s="3">
        <v>2033</v>
      </c>
      <c r="T1" s="3">
        <v>2034</v>
      </c>
      <c r="U1" s="3">
        <v>2035</v>
      </c>
      <c r="V1" s="3">
        <v>2036</v>
      </c>
      <c r="W1" s="3">
        <v>2037</v>
      </c>
      <c r="X1" s="3">
        <v>2038</v>
      </c>
      <c r="Y1" s="3">
        <v>2039</v>
      </c>
      <c r="Z1" s="3">
        <v>2040</v>
      </c>
      <c r="AA1" s="3">
        <v>2041</v>
      </c>
      <c r="AB1" s="3">
        <v>2042</v>
      </c>
      <c r="AC1" s="3">
        <v>2043</v>
      </c>
      <c r="AD1" s="3">
        <v>2044</v>
      </c>
      <c r="AE1" s="3">
        <v>2045</v>
      </c>
      <c r="AF1" s="3">
        <v>2046</v>
      </c>
      <c r="AG1" s="3">
        <v>2047</v>
      </c>
      <c r="AH1" s="3">
        <v>2048</v>
      </c>
      <c r="AI1" s="3">
        <v>2049</v>
      </c>
      <c r="AJ1" s="3">
        <v>2050</v>
      </c>
    </row>
    <row r="2" spans="1:36" ht="14.25" x14ac:dyDescent="0.45">
      <c r="A2" s="3" t="s">
        <v>1298</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row>
    <row r="3" spans="1:36" ht="14.25" x14ac:dyDescent="0.45">
      <c r="A3" s="3" t="s">
        <v>1299</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row>
    <row r="4" spans="1:36" ht="14.25" x14ac:dyDescent="0.45">
      <c r="A4" s="3" t="s">
        <v>1300</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row>
    <row r="5" spans="1:36" ht="14.25" x14ac:dyDescent="0.45">
      <c r="A5" s="3" t="s">
        <v>1301</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row>
    <row r="6" spans="1:36" ht="14.25" x14ac:dyDescent="0.45">
      <c r="A6" s="3" t="s">
        <v>1302</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row>
    <row r="7" spans="1:36" ht="14.25" x14ac:dyDescent="0.45">
      <c r="A7" s="3" t="s">
        <v>1303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row>
    <row r="8" spans="1:36" ht="14.25" x14ac:dyDescent="0.45">
      <c r="A8" s="3" t="s">
        <v>1304</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EA96-CF95-419F-A559-60EDE88B233A}">
  <dimension ref="A1:AK13"/>
  <sheetViews>
    <sheetView topLeftCell="W1" workbookViewId="0">
      <selection activeCell="AI20" sqref="AI20"/>
    </sheetView>
  </sheetViews>
  <sheetFormatPr defaultRowHeight="14.25" x14ac:dyDescent="0.45"/>
  <cols>
    <col min="1" max="2" width="9" style="283"/>
    <col min="3" max="3" width="13.875" style="283" customWidth="1"/>
    <col min="4" max="16384" width="9" style="283"/>
  </cols>
  <sheetData>
    <row r="1" spans="1:37" x14ac:dyDescent="0.45">
      <c r="A1" s="180" t="s">
        <v>1659</v>
      </c>
      <c r="B1" s="180" t="s">
        <v>1660</v>
      </c>
      <c r="C1" s="180" t="s">
        <v>1661</v>
      </c>
      <c r="D1" s="283">
        <f>'BNVFE-LDVs-psgr'!B1</f>
        <v>2017</v>
      </c>
      <c r="E1" s="283">
        <f>'BNVFE-LDVs-psgr'!C1</f>
        <v>2018</v>
      </c>
      <c r="F1" s="283">
        <f>'BNVFE-LDVs-psgr'!D1</f>
        <v>2019</v>
      </c>
      <c r="G1" s="283">
        <f>'BNVFE-LDVs-psgr'!E1</f>
        <v>2020</v>
      </c>
      <c r="H1" s="283">
        <f>'BNVFE-LDVs-psgr'!F1</f>
        <v>2021</v>
      </c>
      <c r="I1" s="283">
        <f>'BNVFE-LDVs-psgr'!G1</f>
        <v>2022</v>
      </c>
      <c r="J1" s="283">
        <f>'BNVFE-LDVs-psgr'!H1</f>
        <v>2023</v>
      </c>
      <c r="K1" s="283">
        <f>'BNVFE-LDVs-psgr'!I1</f>
        <v>2024</v>
      </c>
      <c r="L1" s="283">
        <f>'BNVFE-LDVs-psgr'!J1</f>
        <v>2025</v>
      </c>
      <c r="M1" s="283">
        <f>'BNVFE-LDVs-psgr'!K1</f>
        <v>2026</v>
      </c>
      <c r="N1" s="283">
        <f>'BNVFE-LDVs-psgr'!L1</f>
        <v>2027</v>
      </c>
      <c r="O1" s="283">
        <f>'BNVFE-LDVs-psgr'!M1</f>
        <v>2028</v>
      </c>
      <c r="P1" s="283">
        <f>'BNVFE-LDVs-psgr'!N1</f>
        <v>2029</v>
      </c>
      <c r="Q1" s="283">
        <f>'BNVFE-LDVs-psgr'!O1</f>
        <v>2030</v>
      </c>
      <c r="R1" s="283">
        <f>'BNVFE-LDVs-psgr'!P1</f>
        <v>2031</v>
      </c>
      <c r="S1" s="283">
        <f>'BNVFE-LDVs-psgr'!Q1</f>
        <v>2032</v>
      </c>
      <c r="T1" s="283">
        <f>'BNVFE-LDVs-psgr'!R1</f>
        <v>2033</v>
      </c>
      <c r="U1" s="283">
        <f>'BNVFE-LDVs-psgr'!S1</f>
        <v>2034</v>
      </c>
      <c r="V1" s="283">
        <f>'BNVFE-LDVs-psgr'!T1</f>
        <v>2035</v>
      </c>
      <c r="W1" s="283">
        <f>'BNVFE-LDVs-psgr'!U1</f>
        <v>2036</v>
      </c>
      <c r="X1" s="283">
        <f>'BNVFE-LDVs-psgr'!V1</f>
        <v>2037</v>
      </c>
      <c r="Y1" s="283">
        <f>'BNVFE-LDVs-psgr'!W1</f>
        <v>2038</v>
      </c>
      <c r="Z1" s="283">
        <f>'BNVFE-LDVs-psgr'!X1</f>
        <v>2039</v>
      </c>
      <c r="AA1" s="283">
        <f>'BNVFE-LDVs-psgr'!Y1</f>
        <v>2040</v>
      </c>
      <c r="AB1" s="283">
        <f>'BNVFE-LDVs-psgr'!Z1</f>
        <v>2041</v>
      </c>
      <c r="AC1" s="283">
        <f>'BNVFE-LDVs-psgr'!AA1</f>
        <v>2042</v>
      </c>
      <c r="AD1" s="283">
        <f>'BNVFE-LDVs-psgr'!AB1</f>
        <v>2043</v>
      </c>
      <c r="AE1" s="283">
        <f>'BNVFE-LDVs-psgr'!AC1</f>
        <v>2044</v>
      </c>
      <c r="AF1" s="283">
        <f>'BNVFE-LDVs-psgr'!AD1</f>
        <v>2045</v>
      </c>
      <c r="AG1" s="283">
        <f>'BNVFE-LDVs-psgr'!AE1</f>
        <v>2046</v>
      </c>
      <c r="AH1" s="283">
        <f>'BNVFE-LDVs-psgr'!AF1</f>
        <v>2047</v>
      </c>
      <c r="AI1" s="283">
        <f>'BNVFE-LDVs-psgr'!AG1</f>
        <v>2048</v>
      </c>
      <c r="AJ1" s="283">
        <f>'BNVFE-LDVs-psgr'!AH1</f>
        <v>2049</v>
      </c>
      <c r="AK1" s="283">
        <f>'BNVFE-LDVs-psgr'!AI1</f>
        <v>2050</v>
      </c>
    </row>
    <row r="2" spans="1:37" x14ac:dyDescent="0.45">
      <c r="A2" s="283" t="s">
        <v>1662</v>
      </c>
      <c r="B2" s="283" t="s">
        <v>1663</v>
      </c>
      <c r="C2" s="283" t="s">
        <v>1300</v>
      </c>
      <c r="D2" s="284">
        <f>'BNVFE-LDVs-psgr'!B4</f>
        <v>3.7659401320289928E-4</v>
      </c>
      <c r="E2" s="284">
        <f>'BNVFE-LDVs-psgr'!C4</f>
        <v>3.7764380062585716E-4</v>
      </c>
      <c r="F2" s="284">
        <f>'BNVFE-LDVs-psgr'!D4</f>
        <v>3.8328907386209936E-4</v>
      </c>
      <c r="G2" s="284">
        <f>'BNVFE-LDVs-psgr'!E4</f>
        <v>3.9715467091614505E-4</v>
      </c>
      <c r="H2" s="284">
        <f>'BNVFE-LDVs-psgr'!F4</f>
        <v>4.1687000386229087E-4</v>
      </c>
      <c r="I2" s="284">
        <f>'BNVFE-LDVs-psgr'!G4</f>
        <v>4.3746344714800219E-4</v>
      </c>
      <c r="J2" s="284">
        <f>'BNVFE-LDVs-psgr'!H4</f>
        <v>4.586258319984242E-4</v>
      </c>
      <c r="K2" s="284">
        <f>'BNVFE-LDVs-psgr'!I4</f>
        <v>4.744099690682927E-4</v>
      </c>
      <c r="L2" s="284">
        <f>'BNVFE-LDVs-psgr'!J4</f>
        <v>4.9811586194333955E-4</v>
      </c>
      <c r="M2" s="284">
        <f>'BNVFE-LDVs-psgr'!K4</f>
        <v>4.979295592307852E-4</v>
      </c>
      <c r="N2" s="284">
        <f>'BNVFE-LDVs-psgr'!L4</f>
        <v>4.9947112681517623E-4</v>
      </c>
      <c r="O2" s="284">
        <f>'BNVFE-LDVs-psgr'!M4</f>
        <v>4.9990280432086424E-4</v>
      </c>
      <c r="P2" s="284">
        <f>'BNVFE-LDVs-psgr'!N4</f>
        <v>5.0057871281020973E-4</v>
      </c>
      <c r="Q2" s="284">
        <f>'BNVFE-LDVs-psgr'!O4</f>
        <v>5.0113564015935694E-4</v>
      </c>
      <c r="R2" s="284">
        <f>'BNVFE-LDVs-psgr'!P4</f>
        <v>5.0032784318478215E-4</v>
      </c>
      <c r="S2" s="284">
        <f>'BNVFE-LDVs-psgr'!Q4</f>
        <v>5.0083556400278451E-4</v>
      </c>
      <c r="T2" s="284">
        <f>'BNVFE-LDVs-psgr'!R4</f>
        <v>5.0178827787601351E-4</v>
      </c>
      <c r="U2" s="284">
        <f>'BNVFE-LDVs-psgr'!S4</f>
        <v>5.0048916520260692E-4</v>
      </c>
      <c r="V2" s="284">
        <f>'BNVFE-LDVs-psgr'!T4</f>
        <v>5.0010636538209312E-4</v>
      </c>
      <c r="W2" s="284">
        <f>'BNVFE-LDVs-psgr'!U4</f>
        <v>4.9978537176843785E-4</v>
      </c>
      <c r="X2" s="284">
        <f>'BNVFE-LDVs-psgr'!V4</f>
        <v>4.9929236449367692E-4</v>
      </c>
      <c r="Y2" s="284">
        <f>'BNVFE-LDVs-psgr'!W4</f>
        <v>4.9904137850240366E-4</v>
      </c>
      <c r="Z2" s="284">
        <f>'BNVFE-LDVs-psgr'!X4</f>
        <v>4.9733802245868536E-4</v>
      </c>
      <c r="AA2" s="284">
        <f>'BNVFE-LDVs-psgr'!Y4</f>
        <v>4.9673528458335687E-4</v>
      </c>
      <c r="AB2" s="284">
        <f>'BNVFE-LDVs-psgr'!Z4</f>
        <v>4.9662003219649669E-4</v>
      </c>
      <c r="AC2" s="284">
        <f>'BNVFE-LDVs-psgr'!AA4</f>
        <v>4.9481536163841042E-4</v>
      </c>
      <c r="AD2" s="284">
        <f>'BNVFE-LDVs-psgr'!AB4</f>
        <v>4.9502511195344246E-4</v>
      </c>
      <c r="AE2" s="284">
        <f>'BNVFE-LDVs-psgr'!AC4</f>
        <v>4.9392910890364787E-4</v>
      </c>
      <c r="AF2" s="284">
        <f>'BNVFE-LDVs-psgr'!AD4</f>
        <v>4.9252490618832841E-4</v>
      </c>
      <c r="AG2" s="284">
        <f>'BNVFE-LDVs-psgr'!AE4</f>
        <v>4.9248787963394522E-4</v>
      </c>
      <c r="AH2" s="284">
        <f>'BNVFE-LDVs-psgr'!AF4</f>
        <v>4.9142152538045531E-4</v>
      </c>
      <c r="AI2" s="284">
        <f>'BNVFE-LDVs-psgr'!AG4</f>
        <v>4.8939024627470237E-4</v>
      </c>
      <c r="AJ2" s="284">
        <f>'BNVFE-LDVs-psgr'!AH4</f>
        <v>4.8825848257888645E-4</v>
      </c>
      <c r="AK2" s="284">
        <f>'BNVFE-LDVs-psgr'!AI4</f>
        <v>4.8710884337847121E-4</v>
      </c>
    </row>
    <row r="3" spans="1:37" x14ac:dyDescent="0.45">
      <c r="A3" s="283" t="s">
        <v>1662</v>
      </c>
      <c r="B3" s="283" t="s">
        <v>1664</v>
      </c>
      <c r="C3" s="283" t="s">
        <v>1300</v>
      </c>
      <c r="D3" s="284">
        <f>'BNVFE-LDVs-frgt'!B4</f>
        <v>1.245061257013845E-4</v>
      </c>
      <c r="E3" s="284">
        <f>'BNVFE-LDVs-frgt'!C4</f>
        <v>1.245061257013845E-4</v>
      </c>
      <c r="F3" s="284">
        <f>'BNVFE-LDVs-frgt'!D4</f>
        <v>1.2533616653939375E-4</v>
      </c>
      <c r="G3" s="284">
        <f>'BNVFE-LDVs-frgt'!E4</f>
        <v>1.2616620737740297E-4</v>
      </c>
      <c r="H3" s="284">
        <f>'BNVFE-LDVs-frgt'!F4</f>
        <v>1.2782628905342144E-4</v>
      </c>
      <c r="I3" s="284">
        <f>'BNVFE-LDVs-frgt'!G4</f>
        <v>1.2948637072943988E-4</v>
      </c>
      <c r="J3" s="284">
        <f>'BNVFE-LDVs-frgt'!H4</f>
        <v>1.3197649324346759E-4</v>
      </c>
      <c r="K3" s="284">
        <f>'BNVFE-LDVs-frgt'!I4</f>
        <v>1.3446661575749525E-4</v>
      </c>
      <c r="L3" s="284">
        <f>'BNVFE-LDVs-frgt'!J4</f>
        <v>1.3861681994754141E-4</v>
      </c>
      <c r="M3" s="284">
        <f>'BNVFE-LDVs-frgt'!K4</f>
        <v>1.4193698329957835E-4</v>
      </c>
      <c r="N3" s="284">
        <f>'BNVFE-LDVs-frgt'!L4</f>
        <v>1.4442710581360601E-4</v>
      </c>
      <c r="O3" s="284">
        <f>'BNVFE-LDVs-frgt'!M4</f>
        <v>1.4525714665161526E-4</v>
      </c>
      <c r="P3" s="284">
        <f>'BNVFE-LDVs-frgt'!N4</f>
        <v>1.4608718748962451E-4</v>
      </c>
      <c r="Q3" s="284">
        <f>'BNVFE-LDVs-frgt'!O4</f>
        <v>1.4691722832763373E-4</v>
      </c>
      <c r="R3" s="284">
        <f>'BNVFE-LDVs-frgt'!P4</f>
        <v>1.4691722832763373E-4</v>
      </c>
      <c r="S3" s="284">
        <f>'BNVFE-LDVs-frgt'!Q4</f>
        <v>1.4691722832763373E-4</v>
      </c>
      <c r="T3" s="284">
        <f>'BNVFE-LDVs-frgt'!R4</f>
        <v>1.4691722832763373E-4</v>
      </c>
      <c r="U3" s="284">
        <f>'BNVFE-LDVs-frgt'!S4</f>
        <v>1.4608718748962451E-4</v>
      </c>
      <c r="V3" s="284">
        <f>'BNVFE-LDVs-frgt'!T4</f>
        <v>1.4608718748962451E-4</v>
      </c>
      <c r="W3" s="284">
        <f>'BNVFE-LDVs-frgt'!U4</f>
        <v>1.4608718748962451E-4</v>
      </c>
      <c r="X3" s="284">
        <f>'BNVFE-LDVs-frgt'!V4</f>
        <v>1.4608718748962451E-4</v>
      </c>
      <c r="Y3" s="284">
        <f>'BNVFE-LDVs-frgt'!W4</f>
        <v>1.4608718748962451E-4</v>
      </c>
      <c r="Z3" s="284">
        <f>'BNVFE-LDVs-frgt'!X4</f>
        <v>1.4608718748962451E-4</v>
      </c>
      <c r="AA3" s="284">
        <f>'BNVFE-LDVs-frgt'!Y4</f>
        <v>1.4691722832763373E-4</v>
      </c>
      <c r="AB3" s="284">
        <f>'BNVFE-LDVs-frgt'!Z4</f>
        <v>1.4691722832763373E-4</v>
      </c>
      <c r="AC3" s="284">
        <f>'BNVFE-LDVs-frgt'!AA4</f>
        <v>1.4691722832763373E-4</v>
      </c>
      <c r="AD3" s="284">
        <f>'BNVFE-LDVs-frgt'!AB4</f>
        <v>1.4691722832763373E-4</v>
      </c>
      <c r="AE3" s="284">
        <f>'BNVFE-LDVs-frgt'!AC4</f>
        <v>1.4691722832763373E-4</v>
      </c>
      <c r="AF3" s="284">
        <f>'BNVFE-LDVs-frgt'!AD4</f>
        <v>1.4691722832763373E-4</v>
      </c>
      <c r="AG3" s="284">
        <f>'BNVFE-LDVs-frgt'!AE4</f>
        <v>1.4691722832763373E-4</v>
      </c>
      <c r="AH3" s="284">
        <f>'BNVFE-LDVs-frgt'!AF4</f>
        <v>1.4691722832763373E-4</v>
      </c>
      <c r="AI3" s="284">
        <f>'BNVFE-LDVs-frgt'!AG4</f>
        <v>1.4691722832763373E-4</v>
      </c>
      <c r="AJ3" s="284">
        <f>'BNVFE-LDVs-frgt'!AH4</f>
        <v>1.4774726916564295E-4</v>
      </c>
      <c r="AK3" s="284">
        <f>'BNVFE-LDVs-frgt'!AI4</f>
        <v>1.4774726916564295E-4</v>
      </c>
    </row>
    <row r="4" spans="1:37" x14ac:dyDescent="0.45">
      <c r="A4" s="283" t="s">
        <v>1262</v>
      </c>
      <c r="B4" s="283" t="s">
        <v>1663</v>
      </c>
      <c r="C4" s="283" t="s">
        <v>1301</v>
      </c>
      <c r="D4" s="284">
        <f>'BNVFE-HDVs-psgr'!B5</f>
        <v>9.2652105862672351E-4</v>
      </c>
      <c r="E4" s="284">
        <f>'BNVFE-HDVs-psgr'!C5</f>
        <v>9.2695066990729116E-4</v>
      </c>
      <c r="F4" s="284">
        <f>'BNVFE-HDVs-psgr'!D5</f>
        <v>9.2788011164501231E-4</v>
      </c>
      <c r="G4" s="284">
        <f>'BNVFE-HDVs-psgr'!E5</f>
        <v>9.2876141168455977E-4</v>
      </c>
      <c r="H4" s="284">
        <f>'BNVFE-HDVs-psgr'!F5</f>
        <v>9.2956174404166517E-4</v>
      </c>
      <c r="I4" s="284">
        <f>'BNVFE-HDVs-psgr'!G5</f>
        <v>9.3026908551463948E-4</v>
      </c>
      <c r="J4" s="284">
        <f>'BNVFE-HDVs-psgr'!H5</f>
        <v>9.308663588783755E-4</v>
      </c>
      <c r="K4" s="284">
        <f>'BNVFE-HDVs-psgr'!I5</f>
        <v>9.3130134198377847E-4</v>
      </c>
      <c r="L4" s="284">
        <f>'BNVFE-HDVs-psgr'!J5</f>
        <v>9.3154136885684831E-4</v>
      </c>
      <c r="M4" s="284">
        <f>'BNVFE-HDVs-psgr'!K5</f>
        <v>9.3153497032286603E-4</v>
      </c>
      <c r="N4" s="284">
        <f>'BNVFE-HDVs-psgr'!L5</f>
        <v>9.3120916575560738E-4</v>
      </c>
      <c r="O4" s="284">
        <f>'BNVFE-HDVs-psgr'!M5</f>
        <v>9.3045289629168347E-4</v>
      </c>
      <c r="P4" s="284">
        <f>'BNVFE-HDVs-psgr'!N5</f>
        <v>9.2913168674572206E-4</v>
      </c>
      <c r="Q4" s="284">
        <f>'BNVFE-HDVs-psgr'!O5</f>
        <v>9.2713366563433185E-4</v>
      </c>
      <c r="R4" s="284">
        <f>'BNVFE-HDVs-psgr'!P5</f>
        <v>9.2393053365554727E-4</v>
      </c>
      <c r="S4" s="284">
        <f>'BNVFE-HDVs-psgr'!Q5</f>
        <v>9.1865287227641077E-4</v>
      </c>
      <c r="T4" s="284">
        <f>'BNVFE-HDVs-psgr'!R5</f>
        <v>9.0892863068255895E-4</v>
      </c>
      <c r="U4" s="284">
        <f>'BNVFE-HDVs-psgr'!S5</f>
        <v>9.0565407364449012E-4</v>
      </c>
      <c r="V4" s="284">
        <f>'BNVFE-HDVs-psgr'!T5</f>
        <v>9.0699221469604395E-4</v>
      </c>
      <c r="W4" s="284">
        <f>'BNVFE-HDVs-psgr'!U5</f>
        <v>9.0835855737977499E-4</v>
      </c>
      <c r="X4" s="284">
        <f>'BNVFE-HDVs-psgr'!V5</f>
        <v>9.0975950908165259E-4</v>
      </c>
      <c r="Y4" s="284">
        <f>'BNVFE-HDVs-psgr'!W5</f>
        <v>9.1121345372560474E-4</v>
      </c>
      <c r="Z4" s="284">
        <f>'BNVFE-HDVs-psgr'!X5</f>
        <v>9.1273825544708998E-4</v>
      </c>
      <c r="AA4" s="284">
        <f>'BNVFE-HDVs-psgr'!Y5</f>
        <v>9.1435144843320711E-4</v>
      </c>
      <c r="AB4" s="284">
        <f>'BNVFE-HDVs-psgr'!Z5</f>
        <v>9.1607840142728407E-4</v>
      </c>
      <c r="AC4" s="284">
        <f>'BNVFE-HDVs-psgr'!AA5</f>
        <v>9.1791261369207817E-4</v>
      </c>
      <c r="AD4" s="284">
        <f>'BNVFE-HDVs-psgr'!AB5</f>
        <v>9.1985473383922897E-4</v>
      </c>
      <c r="AE4" s="284">
        <f>'BNVFE-HDVs-psgr'!AC5</f>
        <v>9.2190261113847495E-4</v>
      </c>
      <c r="AF4" s="284">
        <f>'BNVFE-HDVs-psgr'!AD5</f>
        <v>9.240301863770832E-4</v>
      </c>
      <c r="AG4" s="284">
        <f>'BNVFE-HDVs-psgr'!AE5</f>
        <v>9.2620496200346931E-4</v>
      </c>
      <c r="AH4" s="284">
        <f>'BNVFE-HDVs-psgr'!AF5</f>
        <v>9.2837216037681871E-4</v>
      </c>
      <c r="AI4" s="284">
        <f>'BNVFE-HDVs-psgr'!AG5</f>
        <v>9.3046279261512963E-4</v>
      </c>
      <c r="AJ4" s="284">
        <f>'BNVFE-HDVs-psgr'!AH5</f>
        <v>9.3241204618854233E-4</v>
      </c>
      <c r="AK4" s="284">
        <f>'BNVFE-HDVs-psgr'!AI5</f>
        <v>9.3415276878605407E-4</v>
      </c>
    </row>
    <row r="5" spans="1:37" x14ac:dyDescent="0.45">
      <c r="A5" s="283" t="s">
        <v>1262</v>
      </c>
      <c r="B5" s="283" t="s">
        <v>1664</v>
      </c>
      <c r="C5" s="283" t="s">
        <v>1301</v>
      </c>
      <c r="D5" s="284">
        <f>'BNVFE-HDVs-frgt'!B5</f>
        <v>8.8467246747955645E-4</v>
      </c>
      <c r="E5" s="284">
        <f>'BNVFE-HDVs-frgt'!C5</f>
        <v>9.1959374909059166E-4</v>
      </c>
      <c r="F5" s="284">
        <f>'BNVFE-HDVs-frgt'!D5</f>
        <v>9.1959374909059166E-4</v>
      </c>
      <c r="G5" s="284">
        <f>'BNVFE-HDVs-frgt'!E5</f>
        <v>9.3123417629426995E-4</v>
      </c>
      <c r="H5" s="284">
        <f>'BNVFE-HDVs-frgt'!F5</f>
        <v>9.5451503070162664E-4</v>
      </c>
      <c r="I5" s="284">
        <f>'BNVFE-HDVs-frgt'!G5</f>
        <v>9.5451503070162664E-4</v>
      </c>
      <c r="J5" s="284">
        <f>'BNVFE-HDVs-frgt'!H5</f>
        <v>9.7779588510898355E-4</v>
      </c>
      <c r="K5" s="284">
        <f>'BNVFE-HDVs-frgt'!I5</f>
        <v>1.0127171667200184E-3</v>
      </c>
      <c r="L5" s="284">
        <f>'BNVFE-HDVs-frgt'!J5</f>
        <v>1.0359980211273755E-3</v>
      </c>
      <c r="M5" s="284">
        <f>'BNVFE-HDVs-frgt'!K5</f>
        <v>1.0709193027384103E-3</v>
      </c>
      <c r="N5" s="284">
        <f>'BNVFE-HDVs-frgt'!L5</f>
        <v>1.1058405843494456E-3</v>
      </c>
      <c r="O5" s="284">
        <f>'BNVFE-HDVs-frgt'!M5</f>
        <v>1.1174810115531239E-3</v>
      </c>
      <c r="P5" s="284">
        <f>'BNVFE-HDVs-frgt'!N5</f>
        <v>1.1407618659604807E-3</v>
      </c>
      <c r="Q5" s="284">
        <f>'BNVFE-HDVs-frgt'!O5</f>
        <v>1.1640427203678375E-3</v>
      </c>
      <c r="R5" s="284">
        <f>'BNVFE-HDVs-frgt'!P5</f>
        <v>1.1873235747751941E-3</v>
      </c>
      <c r="S5" s="284">
        <f>'BNVFE-HDVs-frgt'!Q5</f>
        <v>1.1989640019788726E-3</v>
      </c>
      <c r="T5" s="284">
        <f>'BNVFE-HDVs-frgt'!R5</f>
        <v>1.1989640019788726E-3</v>
      </c>
      <c r="U5" s="284">
        <f>'BNVFE-HDVs-frgt'!S5</f>
        <v>1.1989640019788726E-3</v>
      </c>
      <c r="V5" s="284">
        <f>'BNVFE-HDVs-frgt'!T5</f>
        <v>1.1989640019788726E-3</v>
      </c>
      <c r="W5" s="284">
        <f>'BNVFE-HDVs-frgt'!U5</f>
        <v>1.1989640019788726E-3</v>
      </c>
      <c r="X5" s="284">
        <f>'BNVFE-HDVs-frgt'!V5</f>
        <v>1.2106044291825509E-3</v>
      </c>
      <c r="Y5" s="284">
        <f>'BNVFE-HDVs-frgt'!W5</f>
        <v>1.2106044291825509E-3</v>
      </c>
      <c r="Z5" s="284">
        <f>'BNVFE-HDVs-frgt'!X5</f>
        <v>1.2106044291825509E-3</v>
      </c>
      <c r="AA5" s="284">
        <f>'BNVFE-HDVs-frgt'!Y5</f>
        <v>1.2106044291825509E-3</v>
      </c>
      <c r="AB5" s="284">
        <f>'BNVFE-HDVs-frgt'!Z5</f>
        <v>1.2106044291825509E-3</v>
      </c>
      <c r="AC5" s="284">
        <f>'BNVFE-HDVs-frgt'!AA5</f>
        <v>1.2106044291825509E-3</v>
      </c>
      <c r="AD5" s="284">
        <f>'BNVFE-HDVs-frgt'!AB5</f>
        <v>1.2106044291825509E-3</v>
      </c>
      <c r="AE5" s="284">
        <f>'BNVFE-HDVs-frgt'!AC5</f>
        <v>1.2222448563862294E-3</v>
      </c>
      <c r="AF5" s="284">
        <f>'BNVFE-HDVs-frgt'!AD5</f>
        <v>1.2222448563862294E-3</v>
      </c>
      <c r="AG5" s="284">
        <f>'BNVFE-HDVs-frgt'!AE5</f>
        <v>1.2222448563862294E-3</v>
      </c>
      <c r="AH5" s="284">
        <f>'BNVFE-HDVs-frgt'!AF5</f>
        <v>1.2222448563862294E-3</v>
      </c>
      <c r="AI5" s="284">
        <f>'BNVFE-HDVs-frgt'!AG5</f>
        <v>1.2222448563862294E-3</v>
      </c>
      <c r="AJ5" s="284">
        <f>'BNVFE-HDVs-frgt'!AH5</f>
        <v>1.2338852835899077E-3</v>
      </c>
      <c r="AK5" s="284">
        <f>'BNVFE-HDVs-frgt'!AI5</f>
        <v>1.2338852835899077E-3</v>
      </c>
    </row>
    <row r="6" spans="1:37" x14ac:dyDescent="0.45">
      <c r="A6" s="283" t="s">
        <v>1257</v>
      </c>
      <c r="B6" s="283" t="s">
        <v>1663</v>
      </c>
      <c r="C6" s="283" t="s">
        <v>1301</v>
      </c>
      <c r="D6" s="284">
        <f>'BNVFE-aircraft-psgr'!B5</f>
        <v>4.82559077627784E-4</v>
      </c>
      <c r="E6" s="284">
        <f>'BNVFE-aircraft-psgr'!C5</f>
        <v>4.8480628265918686E-4</v>
      </c>
      <c r="F6" s="284">
        <f>'BNVFE-aircraft-psgr'!D5</f>
        <v>4.8332047444187709E-4</v>
      </c>
      <c r="G6" s="284">
        <f>'BNVFE-aircraft-psgr'!E5</f>
        <v>4.8173724599669191E-4</v>
      </c>
      <c r="H6" s="284">
        <f>'BNVFE-aircraft-psgr'!F5</f>
        <v>4.8485261981467536E-4</v>
      </c>
      <c r="I6" s="284">
        <f>'BNVFE-aircraft-psgr'!G5</f>
        <v>4.8826008984320483E-4</v>
      </c>
      <c r="J6" s="284">
        <f>'BNVFE-aircraft-psgr'!H5</f>
        <v>4.9175800564333011E-4</v>
      </c>
      <c r="K6" s="284">
        <f>'BNVFE-aircraft-psgr'!I5</f>
        <v>4.9546864977492982E-4</v>
      </c>
      <c r="L6" s="284">
        <f>'BNVFE-aircraft-psgr'!J5</f>
        <v>4.9519407064502186E-4</v>
      </c>
      <c r="M6" s="284">
        <f>'BNVFE-aircraft-psgr'!K5</f>
        <v>5.0210522397798479E-4</v>
      </c>
      <c r="N6" s="284">
        <f>'BNVFE-aircraft-psgr'!L5</f>
        <v>5.089274376838237E-4</v>
      </c>
      <c r="O6" s="284">
        <f>'BNVFE-aircraft-psgr'!M5</f>
        <v>5.1548734749372349E-4</v>
      </c>
      <c r="P6" s="284">
        <f>'BNVFE-aircraft-psgr'!N5</f>
        <v>5.2246172197500473E-4</v>
      </c>
      <c r="Q6" s="284">
        <f>'BNVFE-aircraft-psgr'!O5</f>
        <v>5.225263006393263E-4</v>
      </c>
      <c r="R6" s="284">
        <f>'BNVFE-aircraft-psgr'!P5</f>
        <v>5.251233731172481E-4</v>
      </c>
      <c r="S6" s="284">
        <f>'BNVFE-aircraft-psgr'!Q5</f>
        <v>5.2782201390971046E-4</v>
      </c>
      <c r="T6" s="284">
        <f>'BNVFE-aircraft-psgr'!R5</f>
        <v>5.3050302175526164E-4</v>
      </c>
      <c r="U6" s="284">
        <f>'BNVFE-aircraft-psgr'!S5</f>
        <v>5.3323412173512323E-4</v>
      </c>
      <c r="V6" s="284">
        <f>'BNVFE-aircraft-psgr'!T5</f>
        <v>5.3377259630643214E-4</v>
      </c>
      <c r="W6" s="284">
        <f>'BNVFE-aircraft-psgr'!U5</f>
        <v>5.3717197867458703E-4</v>
      </c>
      <c r="X6" s="284">
        <f>'BNVFE-aircraft-psgr'!V5</f>
        <v>5.4070443570135101E-4</v>
      </c>
      <c r="Y6" s="284">
        <f>'BNVFE-aircraft-psgr'!W5</f>
        <v>5.4434902059205829E-4</v>
      </c>
      <c r="Z6" s="284">
        <f>'BNVFE-aircraft-psgr'!X5</f>
        <v>5.4836763278793361E-4</v>
      </c>
      <c r="AA6" s="284">
        <f>'BNVFE-aircraft-psgr'!Y5</f>
        <v>5.5233762556220162E-4</v>
      </c>
      <c r="AB6" s="284">
        <f>'BNVFE-aircraft-psgr'!Z5</f>
        <v>5.5373375483163637E-4</v>
      </c>
      <c r="AC6" s="284">
        <f>'BNVFE-aircraft-psgr'!AA5</f>
        <v>5.5532631133887946E-4</v>
      </c>
      <c r="AD6" s="284">
        <f>'BNVFE-aircraft-psgr'!AB5</f>
        <v>5.5671775851451994E-4</v>
      </c>
      <c r="AE6" s="284">
        <f>'BNVFE-aircraft-psgr'!AC5</f>
        <v>5.5813106858824783E-4</v>
      </c>
      <c r="AF6" s="284">
        <f>'BNVFE-aircraft-psgr'!AD5</f>
        <v>5.5967616732162796E-4</v>
      </c>
      <c r="AG6" s="284">
        <f>'BNVFE-aircraft-psgr'!AE5</f>
        <v>5.6124938179226468E-4</v>
      </c>
      <c r="AH6" s="284">
        <f>'BNVFE-aircraft-psgr'!AF5</f>
        <v>5.629324757072307E-4</v>
      </c>
      <c r="AI6" s="284">
        <f>'BNVFE-aircraft-psgr'!AG5</f>
        <v>5.6496607266231787E-4</v>
      </c>
      <c r="AJ6" s="284">
        <f>'BNVFE-aircraft-psgr'!AH5</f>
        <v>5.6690151326454596E-4</v>
      </c>
      <c r="AK6" s="284">
        <f>'BNVFE-aircraft-psgr'!AI5</f>
        <v>5.6886874431871012E-4</v>
      </c>
    </row>
    <row r="7" spans="1:37" x14ac:dyDescent="0.45">
      <c r="A7" s="283" t="s">
        <v>1257</v>
      </c>
      <c r="B7" s="283" t="s">
        <v>1664</v>
      </c>
      <c r="C7" s="283" t="s">
        <v>1301</v>
      </c>
      <c r="D7" s="284">
        <f>'BNVFE-aircraft-frgt'!B5</f>
        <v>1.0243493601982694E-4</v>
      </c>
      <c r="E7" s="284">
        <f>'BNVFE-aircraft-frgt'!C5</f>
        <v>1.110230800998167E-4</v>
      </c>
      <c r="F7" s="284">
        <f>'BNVFE-aircraft-frgt'!D5</f>
        <v>1.1692786571921845E-4</v>
      </c>
      <c r="G7" s="284">
        <f>'BNVFE-aircraft-frgt'!E5</f>
        <v>1.2202282838359974E-4</v>
      </c>
      <c r="H7" s="284">
        <f>'BNVFE-aircraft-frgt'!F5</f>
        <v>1.2595544017672891E-4</v>
      </c>
      <c r="I7" s="284">
        <f>'BNVFE-aircraft-frgt'!G5</f>
        <v>1.3012862684137492E-4</v>
      </c>
      <c r="J7" s="284">
        <f>'BNVFE-aircraft-frgt'!H5</f>
        <v>1.3490930645710365E-4</v>
      </c>
      <c r="K7" s="284">
        <f>'BNVFE-aircraft-frgt'!I5</f>
        <v>1.3909022912854269E-4</v>
      </c>
      <c r="L7" s="284">
        <f>'BNVFE-aircraft-frgt'!J5</f>
        <v>1.4170610130846337E-4</v>
      </c>
      <c r="M7" s="284">
        <f>'BNVFE-aircraft-frgt'!K5</f>
        <v>1.4539650786457985E-4</v>
      </c>
      <c r="N7" s="284">
        <f>'BNVFE-aircraft-frgt'!L5</f>
        <v>1.4916282725217534E-4</v>
      </c>
      <c r="O7" s="284">
        <f>'BNVFE-aircraft-frgt'!M5</f>
        <v>1.5384344218592034E-4</v>
      </c>
      <c r="P7" s="284">
        <f>'BNVFE-aircraft-frgt'!N5</f>
        <v>1.5754622556882664E-4</v>
      </c>
      <c r="Q7" s="284">
        <f>'BNVFE-aircraft-frgt'!O5</f>
        <v>1.5920637321667979E-4</v>
      </c>
      <c r="R7" s="284">
        <f>'BNVFE-aircraft-frgt'!P5</f>
        <v>1.6098294160518228E-4</v>
      </c>
      <c r="S7" s="284">
        <f>'BNVFE-aircraft-frgt'!Q5</f>
        <v>1.6240206756288039E-4</v>
      </c>
      <c r="T7" s="284">
        <f>'BNVFE-aircraft-frgt'!R5</f>
        <v>1.6377581472012267E-4</v>
      </c>
      <c r="U7" s="284">
        <f>'BNVFE-aircraft-frgt'!S5</f>
        <v>1.652223593541934E-4</v>
      </c>
      <c r="V7" s="284">
        <f>'BNVFE-aircraft-frgt'!T5</f>
        <v>1.6565840587236876E-4</v>
      </c>
      <c r="W7" s="284">
        <f>'BNVFE-aircraft-frgt'!U5</f>
        <v>1.6695780035961235E-4</v>
      </c>
      <c r="X7" s="284">
        <f>'BNVFE-aircraft-frgt'!V5</f>
        <v>1.6785677190604372E-4</v>
      </c>
      <c r="Y7" s="284">
        <f>'BNVFE-aircraft-frgt'!W5</f>
        <v>1.6892538638398497E-4</v>
      </c>
      <c r="Z7" s="284">
        <f>'BNVFE-aircraft-frgt'!X5</f>
        <v>1.6943501663447324E-4</v>
      </c>
      <c r="AA7" s="284">
        <f>'BNVFE-aircraft-frgt'!Y5</f>
        <v>1.7025033391640748E-4</v>
      </c>
      <c r="AB7" s="284">
        <f>'BNVFE-aircraft-frgt'!Z5</f>
        <v>1.6991518406332684E-4</v>
      </c>
      <c r="AC7" s="284">
        <f>'BNVFE-aircraft-frgt'!AA5</f>
        <v>1.6923845206128353E-4</v>
      </c>
      <c r="AD7" s="284">
        <f>'BNVFE-aircraft-frgt'!AB5</f>
        <v>1.6981599573819418E-4</v>
      </c>
      <c r="AE7" s="284">
        <f>'BNVFE-aircraft-frgt'!AC5</f>
        <v>1.692890500488284E-4</v>
      </c>
      <c r="AF7" s="284">
        <f>'BNVFE-aircraft-frgt'!AD5</f>
        <v>1.6982150509978826E-4</v>
      </c>
      <c r="AG7" s="284">
        <f>'BNVFE-aircraft-frgt'!AE5</f>
        <v>1.6899446698452023E-4</v>
      </c>
      <c r="AH7" s="284">
        <f>'BNVFE-aircraft-frgt'!AF5</f>
        <v>1.6863530894927899E-4</v>
      </c>
      <c r="AI7" s="284">
        <f>'BNVFE-aircraft-frgt'!AG5</f>
        <v>1.6817735426356682E-4</v>
      </c>
      <c r="AJ7" s="284">
        <f>'BNVFE-aircraft-frgt'!AH5</f>
        <v>1.6739656543184874E-4</v>
      </c>
      <c r="AK7" s="284">
        <f>'BNVFE-aircraft-frgt'!AI5</f>
        <v>1.6668901726673598E-4</v>
      </c>
    </row>
    <row r="8" spans="1:37" x14ac:dyDescent="0.45">
      <c r="A8" s="283" t="s">
        <v>1665</v>
      </c>
      <c r="B8" s="283" t="s">
        <v>1663</v>
      </c>
      <c r="C8" s="283" t="s">
        <v>1301</v>
      </c>
      <c r="D8" s="284">
        <f>'BNVFE-rail-psgr'!B5</f>
        <v>3.9935468391439038E-4</v>
      </c>
      <c r="E8" s="284">
        <f>'BNVFE-rail-psgr'!C5</f>
        <v>3.991888907311732E-4</v>
      </c>
      <c r="F8" s="284">
        <f>'BNVFE-rail-psgr'!D5</f>
        <v>3.9890357902841401E-4</v>
      </c>
      <c r="G8" s="284">
        <f>'BNVFE-rail-psgr'!E5</f>
        <v>3.9864888160940319E-4</v>
      </c>
      <c r="H8" s="284">
        <f>'BNVFE-rail-psgr'!F5</f>
        <v>3.9840543952882924E-4</v>
      </c>
      <c r="I8" s="284">
        <f>'BNVFE-rail-psgr'!G5</f>
        <v>3.9819300053562794E-4</v>
      </c>
      <c r="J8" s="284">
        <f>'BNVFE-rail-psgr'!H5</f>
        <v>3.979815010283096E-4</v>
      </c>
      <c r="K8" s="284">
        <f>'BNVFE-rail-psgr'!I5</f>
        <v>3.977655989407135E-4</v>
      </c>
      <c r="L8" s="284">
        <f>'BNVFE-rail-psgr'!J5</f>
        <v>3.9753934809175933E-4</v>
      </c>
      <c r="M8" s="284">
        <f>'BNVFE-rail-psgr'!K5</f>
        <v>3.9731691886611957E-4</v>
      </c>
      <c r="N8" s="284">
        <f>'BNVFE-rail-psgr'!L5</f>
        <v>3.9711537090137376E-4</v>
      </c>
      <c r="O8" s="284">
        <f>'BNVFE-rail-psgr'!M5</f>
        <v>3.9687008092201232E-4</v>
      </c>
      <c r="P8" s="284">
        <f>'BNVFE-rail-psgr'!N5</f>
        <v>3.9656705309190144E-4</v>
      </c>
      <c r="Q8" s="284">
        <f>'BNVFE-rail-psgr'!O5</f>
        <v>3.9634335818315789E-4</v>
      </c>
      <c r="R8" s="284">
        <f>'BNVFE-rail-psgr'!P5</f>
        <v>3.9611658800539564E-4</v>
      </c>
      <c r="S8" s="284">
        <f>'BNVFE-rail-psgr'!Q5</f>
        <v>3.959047322315029E-4</v>
      </c>
      <c r="T8" s="284">
        <f>'BNVFE-rail-psgr'!R5</f>
        <v>3.9569127467020682E-4</v>
      </c>
      <c r="U8" s="284">
        <f>'BNVFE-rail-psgr'!S5</f>
        <v>3.9547449415353693E-4</v>
      </c>
      <c r="V8" s="284">
        <f>'BNVFE-rail-psgr'!T5</f>
        <v>3.9526319603902299E-4</v>
      </c>
      <c r="W8" s="284">
        <f>'BNVFE-rail-psgr'!U5</f>
        <v>3.9505604175915871E-4</v>
      </c>
      <c r="X8" s="284">
        <f>'BNVFE-rail-psgr'!V5</f>
        <v>3.9484062955932176E-4</v>
      </c>
      <c r="Y8" s="284">
        <f>'BNVFE-rail-psgr'!W5</f>
        <v>3.9463153496806089E-4</v>
      </c>
      <c r="Z8" s="284">
        <f>'BNVFE-rail-psgr'!X5</f>
        <v>3.9442666827906286E-4</v>
      </c>
      <c r="AA8" s="284">
        <f>'BNVFE-rail-psgr'!Y5</f>
        <v>3.9421414037021891E-4</v>
      </c>
      <c r="AB8" s="284">
        <f>'BNVFE-rail-psgr'!Z5</f>
        <v>3.9399964344224709E-4</v>
      </c>
      <c r="AC8" s="284">
        <f>'BNVFE-rail-psgr'!AA5</f>
        <v>3.9378624819175878E-4</v>
      </c>
      <c r="AD8" s="284">
        <f>'BNVFE-rail-psgr'!AB5</f>
        <v>3.9356455584596469E-4</v>
      </c>
      <c r="AE8" s="284">
        <f>'BNVFE-rail-psgr'!AC5</f>
        <v>3.9334949798891674E-4</v>
      </c>
      <c r="AF8" s="284">
        <f>'BNVFE-rail-psgr'!AD5</f>
        <v>3.9313883790550433E-4</v>
      </c>
      <c r="AG8" s="284">
        <f>'BNVFE-rail-psgr'!AE5</f>
        <v>3.9291996362810866E-4</v>
      </c>
      <c r="AH8" s="284">
        <f>'BNVFE-rail-psgr'!AF5</f>
        <v>3.9271986267997941E-4</v>
      </c>
      <c r="AI8" s="284">
        <f>'BNVFE-rail-psgr'!AG5</f>
        <v>3.9254082354116764E-4</v>
      </c>
      <c r="AJ8" s="284">
        <f>'BNVFE-rail-psgr'!AH5</f>
        <v>3.923780338515718E-4</v>
      </c>
      <c r="AK8" s="284">
        <f>'BNVFE-rail-psgr'!AI5</f>
        <v>3.9223938265990773E-4</v>
      </c>
    </row>
    <row r="9" spans="1:37" x14ac:dyDescent="0.45">
      <c r="A9" s="283" t="s">
        <v>1665</v>
      </c>
      <c r="B9" s="283" t="s">
        <v>1664</v>
      </c>
      <c r="C9" s="283" t="s">
        <v>1301</v>
      </c>
      <c r="D9" s="284">
        <f>'BNVFE-rail-frgt'!B5</f>
        <v>3.4223489631695935E-3</v>
      </c>
      <c r="E9" s="284">
        <f>'BNVFE-rail-frgt'!C5</f>
        <v>3.4445409323391671E-3</v>
      </c>
      <c r="F9" s="284">
        <f>'BNVFE-rail-frgt'!D5</f>
        <v>3.4668858531265844E-3</v>
      </c>
      <c r="G9" s="284">
        <f>'BNVFE-rail-frgt'!E5</f>
        <v>3.4893710617588487E-3</v>
      </c>
      <c r="H9" s="284">
        <f>'BNVFE-rail-frgt'!F5</f>
        <v>3.5120062027105344E-3</v>
      </c>
      <c r="I9" s="284">
        <f>'BNVFE-rail-frgt'!G5</f>
        <v>3.5347793335554281E-3</v>
      </c>
      <c r="J9" s="284">
        <f>'BNVFE-rail-frgt'!H5</f>
        <v>3.5577120800025864E-3</v>
      </c>
      <c r="K9" s="284">
        <f>'BNVFE-rail-frgt'!I5</f>
        <v>3.5807840262405922E-3</v>
      </c>
      <c r="L9" s="284">
        <f>'BNVFE-rail-frgt'!J5</f>
        <v>3.6040095933234486E-3</v>
      </c>
      <c r="M9" s="284">
        <f>'BNVFE-rail-frgt'!K5</f>
        <v>3.6273884586089395E-3</v>
      </c>
      <c r="N9" s="284">
        <f>'BNVFE-rail-frgt'!L5</f>
        <v>3.6509143156324931E-3</v>
      </c>
      <c r="O9" s="284">
        <f>'BNVFE-rail-frgt'!M5</f>
        <v>3.6745954498506993E-3</v>
      </c>
      <c r="P9" s="284">
        <f>'BNVFE-rail-frgt'!N5</f>
        <v>3.6984295732759133E-3</v>
      </c>
      <c r="Q9" s="284">
        <f>'BNVFE-rail-frgt'!O5</f>
        <v>3.7224144823099041E-3</v>
      </c>
      <c r="R9" s="284">
        <f>'BNVFE-rail-frgt'!P5</f>
        <v>3.7465572889530934E-3</v>
      </c>
      <c r="S9" s="284">
        <f>'BNVFE-rail-frgt'!Q5</f>
        <v>3.770857367765678E-3</v>
      </c>
      <c r="T9" s="284">
        <f>'BNVFE-rail-frgt'!R5</f>
        <v>3.795316936586913E-3</v>
      </c>
      <c r="U9" s="284">
        <f>'BNVFE-rail-frgt'!S5</f>
        <v>3.8199345018045503E-3</v>
      </c>
      <c r="V9" s="284">
        <f>'BNVFE-rail-frgt'!T5</f>
        <v>3.8447147511258121E-3</v>
      </c>
      <c r="W9" s="284">
        <f>'BNVFE-rail-frgt'!U5</f>
        <v>3.8696495653747559E-3</v>
      </c>
      <c r="X9" s="284">
        <f>'BNVFE-rail-frgt'!V5</f>
        <v>3.8947463122148986E-3</v>
      </c>
      <c r="Y9" s="284">
        <f>'BNVFE-rail-frgt'!W5</f>
        <v>3.920008300263368E-3</v>
      </c>
      <c r="Z9" s="284">
        <f>'BNVFE-rail-frgt'!X5</f>
        <v>3.9454357152207287E-3</v>
      </c>
      <c r="AA9" s="284">
        <f>'BNVFE-rail-frgt'!Y5</f>
        <v>3.9710280073734913E-3</v>
      </c>
      <c r="AB9" s="284">
        <f>'BNVFE-rail-frgt'!Z5</f>
        <v>3.9967831410062044E-3</v>
      </c>
      <c r="AC9" s="284">
        <f>'BNVFE-rail-frgt'!AA5</f>
        <v>4.0227022164648846E-3</v>
      </c>
      <c r="AD9" s="284">
        <f>'BNVFE-rail-frgt'!AB5</f>
        <v>4.0487982115889037E-3</v>
      </c>
      <c r="AE9" s="284">
        <f>'BNVFE-rail-frgt'!AC5</f>
        <v>4.0750574963667697E-3</v>
      </c>
      <c r="AF9" s="284">
        <f>'BNVFE-rail-frgt'!AD5</f>
        <v>4.1014880772821238E-3</v>
      </c>
      <c r="AG9" s="284">
        <f>'BNVFE-rail-frgt'!AE5</f>
        <v>4.128087956287621E-3</v>
      </c>
      <c r="AH9" s="284">
        <f>'BNVFE-rail-frgt'!AF5</f>
        <v>4.1548675256618374E-3</v>
      </c>
      <c r="AI9" s="284">
        <f>'BNVFE-rail-frgt'!AG5</f>
        <v>4.1818142358569328E-3</v>
      </c>
      <c r="AJ9" s="284">
        <f>'BNVFE-rail-frgt'!AH5</f>
        <v>4.208942837443796E-3</v>
      </c>
      <c r="AK9" s="284">
        <f>'BNVFE-rail-frgt'!AI5</f>
        <v>4.2362346321148355E-3</v>
      </c>
    </row>
    <row r="10" spans="1:37" x14ac:dyDescent="0.45">
      <c r="A10" s="283" t="s">
        <v>1666</v>
      </c>
      <c r="B10" s="283" t="s">
        <v>1663</v>
      </c>
      <c r="C10" s="283" t="s">
        <v>1301</v>
      </c>
      <c r="D10" s="284">
        <f>'BNVFE-ships-psgr'!B5</f>
        <v>5.8077694598032896E-6</v>
      </c>
      <c r="E10" s="284">
        <f>'BNVFE-ships-psgr'!C5</f>
        <v>5.8077694598032896E-6</v>
      </c>
      <c r="F10" s="284">
        <f>'BNVFE-ships-psgr'!D5</f>
        <v>5.8077694598032896E-6</v>
      </c>
      <c r="G10" s="284">
        <f>'BNVFE-ships-psgr'!E5</f>
        <v>5.8077694598032896E-6</v>
      </c>
      <c r="H10" s="284">
        <f>'BNVFE-ships-psgr'!F5</f>
        <v>5.8077694598032896E-6</v>
      </c>
      <c r="I10" s="284">
        <f>'BNVFE-ships-psgr'!G5</f>
        <v>5.8077694598032896E-6</v>
      </c>
      <c r="J10" s="284">
        <f>'BNVFE-ships-psgr'!H5</f>
        <v>5.8077694598032896E-6</v>
      </c>
      <c r="K10" s="284">
        <f>'BNVFE-ships-psgr'!I5</f>
        <v>5.8077694598032896E-6</v>
      </c>
      <c r="L10" s="284">
        <f>'BNVFE-ships-psgr'!J5</f>
        <v>5.8077694598032896E-6</v>
      </c>
      <c r="M10" s="284">
        <f>'BNVFE-ships-psgr'!K5</f>
        <v>5.8077694598032896E-6</v>
      </c>
      <c r="N10" s="284">
        <f>'BNVFE-ships-psgr'!L5</f>
        <v>5.8077694598032896E-6</v>
      </c>
      <c r="O10" s="284">
        <f>'BNVFE-ships-psgr'!M5</f>
        <v>5.8077694598032896E-6</v>
      </c>
      <c r="P10" s="284">
        <f>'BNVFE-ships-psgr'!N5</f>
        <v>5.8077694598032896E-6</v>
      </c>
      <c r="Q10" s="284">
        <f>'BNVFE-ships-psgr'!O5</f>
        <v>5.8077694598032896E-6</v>
      </c>
      <c r="R10" s="284">
        <f>'BNVFE-ships-psgr'!P5</f>
        <v>5.8077694598032896E-6</v>
      </c>
      <c r="S10" s="284">
        <f>'BNVFE-ships-psgr'!Q5</f>
        <v>5.8077694598032896E-6</v>
      </c>
      <c r="T10" s="284">
        <f>'BNVFE-ships-psgr'!R5</f>
        <v>5.8077694598032896E-6</v>
      </c>
      <c r="U10" s="284">
        <f>'BNVFE-ships-psgr'!S5</f>
        <v>5.8077694598032896E-6</v>
      </c>
      <c r="V10" s="284">
        <f>'BNVFE-ships-psgr'!T5</f>
        <v>5.8077694598032896E-6</v>
      </c>
      <c r="W10" s="284">
        <f>'BNVFE-ships-psgr'!U5</f>
        <v>5.8077694598032896E-6</v>
      </c>
      <c r="X10" s="284">
        <f>'BNVFE-ships-psgr'!V5</f>
        <v>5.8077694598032896E-6</v>
      </c>
      <c r="Y10" s="284">
        <f>'BNVFE-ships-psgr'!W5</f>
        <v>5.8077694598032896E-6</v>
      </c>
      <c r="Z10" s="284">
        <f>'BNVFE-ships-psgr'!X5</f>
        <v>5.8077694598032896E-6</v>
      </c>
      <c r="AA10" s="284">
        <f>'BNVFE-ships-psgr'!Y5</f>
        <v>5.8077694598032896E-6</v>
      </c>
      <c r="AB10" s="284">
        <f>'BNVFE-ships-psgr'!Z5</f>
        <v>5.8077694598032896E-6</v>
      </c>
      <c r="AC10" s="284">
        <f>'BNVFE-ships-psgr'!AA5</f>
        <v>5.8077694598032896E-6</v>
      </c>
      <c r="AD10" s="284">
        <f>'BNVFE-ships-psgr'!AB5</f>
        <v>5.8077694598032896E-6</v>
      </c>
      <c r="AE10" s="284">
        <f>'BNVFE-ships-psgr'!AC5</f>
        <v>5.8077694598032896E-6</v>
      </c>
      <c r="AF10" s="284">
        <f>'BNVFE-ships-psgr'!AD5</f>
        <v>5.8077694598032896E-6</v>
      </c>
      <c r="AG10" s="284">
        <f>'BNVFE-ships-psgr'!AE5</f>
        <v>5.8077694598032896E-6</v>
      </c>
      <c r="AH10" s="284">
        <f>'BNVFE-ships-psgr'!AF5</f>
        <v>5.8077694598032896E-6</v>
      </c>
      <c r="AI10" s="284">
        <f>'BNVFE-ships-psgr'!AG5</f>
        <v>5.8077694598032896E-6</v>
      </c>
      <c r="AJ10" s="284">
        <f>'BNVFE-ships-psgr'!AH5</f>
        <v>5.8077694598032896E-6</v>
      </c>
      <c r="AK10" s="284">
        <f>'BNVFE-ships-psgr'!AI5</f>
        <v>5.8077694598032896E-6</v>
      </c>
    </row>
    <row r="11" spans="1:37" x14ac:dyDescent="0.45">
      <c r="A11" s="283" t="s">
        <v>1666</v>
      </c>
      <c r="B11" s="283" t="s">
        <v>1664</v>
      </c>
      <c r="C11" s="283" t="s">
        <v>1301</v>
      </c>
      <c r="D11" s="284">
        <f>'BNVFE-ships-frgt'!B5</f>
        <v>5.0996535789727179E-3</v>
      </c>
      <c r="E11" s="284">
        <f>'BNVFE-ships-frgt'!C5</f>
        <v>5.1424295802696132E-3</v>
      </c>
      <c r="F11" s="284">
        <f>'BNVFE-ships-frgt'!D5</f>
        <v>5.1322581321037218E-3</v>
      </c>
      <c r="G11" s="284">
        <f>'BNVFE-ships-frgt'!E5</f>
        <v>5.1139800002672053E-3</v>
      </c>
      <c r="H11" s="284">
        <f>'BNVFE-ships-frgt'!F5</f>
        <v>5.2460619035804151E-3</v>
      </c>
      <c r="I11" s="284">
        <f>'BNVFE-ships-frgt'!G5</f>
        <v>5.2704310817145118E-3</v>
      </c>
      <c r="J11" s="284">
        <f>'BNVFE-ships-frgt'!H5</f>
        <v>5.2945451355535626E-3</v>
      </c>
      <c r="K11" s="284">
        <f>'BNVFE-ships-frgt'!I5</f>
        <v>5.425682018851719E-3</v>
      </c>
      <c r="L11" s="284">
        <f>'BNVFE-ships-frgt'!J5</f>
        <v>5.4046224623394822E-3</v>
      </c>
      <c r="M11" s="284">
        <f>'BNVFE-ships-frgt'!K5</f>
        <v>5.4564432504110383E-3</v>
      </c>
      <c r="N11" s="284">
        <f>'BNVFE-ships-frgt'!L5</f>
        <v>5.506041805471657E-3</v>
      </c>
      <c r="O11" s="284">
        <f>'BNVFE-ships-frgt'!M5</f>
        <v>5.6633128216085227E-3</v>
      </c>
      <c r="P11" s="284">
        <f>'BNVFE-ships-frgt'!N5</f>
        <v>5.7079055368755623E-3</v>
      </c>
      <c r="Q11" s="284">
        <f>'BNVFE-ships-frgt'!O5</f>
        <v>5.6769200365993705E-3</v>
      </c>
      <c r="R11" s="284">
        <f>'BNVFE-ships-frgt'!P5</f>
        <v>5.7837436592229107E-3</v>
      </c>
      <c r="S11" s="284">
        <f>'BNVFE-ships-frgt'!Q5</f>
        <v>5.7787068279473372E-3</v>
      </c>
      <c r="T11" s="284">
        <f>'BNVFE-ships-frgt'!R5</f>
        <v>5.772331322751326E-3</v>
      </c>
      <c r="U11" s="284">
        <f>'BNVFE-ships-frgt'!S5</f>
        <v>5.8788624766230495E-3</v>
      </c>
      <c r="V11" s="284">
        <f>'BNVFE-ships-frgt'!T5</f>
        <v>5.8489574919787391E-3</v>
      </c>
      <c r="W11" s="284">
        <f>'BNVFE-ships-frgt'!U5</f>
        <v>5.8499173648766259E-3</v>
      </c>
      <c r="X11" s="284">
        <f>'BNVFE-ships-frgt'!V5</f>
        <v>5.9612718983371926E-3</v>
      </c>
      <c r="Y11" s="284">
        <f>'BNVFE-ships-frgt'!W5</f>
        <v>5.9638498994961748E-3</v>
      </c>
      <c r="Z11" s="284">
        <f>'BNVFE-ships-frgt'!X5</f>
        <v>5.9676286905099834E-3</v>
      </c>
      <c r="AA11" s="284">
        <f>'BNVFE-ships-frgt'!Y5</f>
        <v>6.0817018945150464E-3</v>
      </c>
      <c r="AB11" s="284">
        <f>'BNVFE-ships-frgt'!Z5</f>
        <v>6.056992222401786E-3</v>
      </c>
      <c r="AC11" s="284">
        <f>'BNVFE-ships-frgt'!AA5</f>
        <v>6.0349605082787054E-3</v>
      </c>
      <c r="AD11" s="284">
        <f>'BNVFE-ships-frgt'!AB5</f>
        <v>6.014424504950806E-3</v>
      </c>
      <c r="AE11" s="284">
        <f>'BNVFE-ships-frgt'!AC5</f>
        <v>6.1033198467814161E-3</v>
      </c>
      <c r="AF11" s="284">
        <f>'BNVFE-ships-frgt'!AD5</f>
        <v>6.0862548231601331E-3</v>
      </c>
      <c r="AG11" s="284">
        <f>'BNVFE-ships-frgt'!AE5</f>
        <v>6.0680447115808696E-3</v>
      </c>
      <c r="AH11" s="284">
        <f>'BNVFE-ships-frgt'!AF5</f>
        <v>6.1601892634201103E-3</v>
      </c>
      <c r="AI11" s="284">
        <f>'BNVFE-ships-frgt'!AG5</f>
        <v>6.147117484986097E-3</v>
      </c>
      <c r="AJ11" s="284">
        <f>'BNVFE-ships-frgt'!AH5</f>
        <v>6.1339764943851606E-3</v>
      </c>
      <c r="AK11" s="284">
        <f>'BNVFE-ships-frgt'!AI5</f>
        <v>6.2309707980547453E-3</v>
      </c>
    </row>
    <row r="12" spans="1:37" x14ac:dyDescent="0.45">
      <c r="A12" s="283" t="s">
        <v>1667</v>
      </c>
      <c r="B12" s="283" t="s">
        <v>1663</v>
      </c>
      <c r="C12" s="283" t="s">
        <v>1300</v>
      </c>
      <c r="D12" s="284">
        <f>'BNVFE-motorbikes-psgr'!B4</f>
        <v>1.1519789479132697E-3</v>
      </c>
      <c r="E12" s="284">
        <f>'BNVFE-motorbikes-psgr'!C4</f>
        <v>1.1519789479132697E-3</v>
      </c>
      <c r="F12" s="284">
        <f>'BNVFE-motorbikes-psgr'!D4</f>
        <v>1.1519789479132697E-3</v>
      </c>
      <c r="G12" s="284">
        <f>'BNVFE-motorbikes-psgr'!E4</f>
        <v>1.1519789479132697E-3</v>
      </c>
      <c r="H12" s="284">
        <f>'BNVFE-motorbikes-psgr'!F4</f>
        <v>1.1519789479132697E-3</v>
      </c>
      <c r="I12" s="284">
        <f>'BNVFE-motorbikes-psgr'!G4</f>
        <v>1.1519789479132697E-3</v>
      </c>
      <c r="J12" s="284">
        <f>'BNVFE-motorbikes-psgr'!H4</f>
        <v>1.1519789479132697E-3</v>
      </c>
      <c r="K12" s="284">
        <f>'BNVFE-motorbikes-psgr'!I4</f>
        <v>1.1519789479132697E-3</v>
      </c>
      <c r="L12" s="284">
        <f>'BNVFE-motorbikes-psgr'!J4</f>
        <v>1.1519789479132697E-3</v>
      </c>
      <c r="M12" s="284">
        <f>'BNVFE-motorbikes-psgr'!K4</f>
        <v>1.1519789479132697E-3</v>
      </c>
      <c r="N12" s="284">
        <f>'BNVFE-motorbikes-psgr'!L4</f>
        <v>1.1519789479132697E-3</v>
      </c>
      <c r="O12" s="284">
        <f>'BNVFE-motorbikes-psgr'!M4</f>
        <v>1.1519789479132697E-3</v>
      </c>
      <c r="P12" s="284">
        <f>'BNVFE-motorbikes-psgr'!N4</f>
        <v>1.1519789479132697E-3</v>
      </c>
      <c r="Q12" s="284">
        <f>'BNVFE-motorbikes-psgr'!O4</f>
        <v>1.1519789479132697E-3</v>
      </c>
      <c r="R12" s="284">
        <f>'BNVFE-motorbikes-psgr'!P4</f>
        <v>1.1519789479132697E-3</v>
      </c>
      <c r="S12" s="284">
        <f>'BNVFE-motorbikes-psgr'!Q4</f>
        <v>1.1519789479132697E-3</v>
      </c>
      <c r="T12" s="284">
        <f>'BNVFE-motorbikes-psgr'!R4</f>
        <v>1.1519789479132697E-3</v>
      </c>
      <c r="U12" s="284">
        <f>'BNVFE-motorbikes-psgr'!S4</f>
        <v>1.1519789479132697E-3</v>
      </c>
      <c r="V12" s="284">
        <f>'BNVFE-motorbikes-psgr'!T4</f>
        <v>1.1519789479132697E-3</v>
      </c>
      <c r="W12" s="284">
        <f>'BNVFE-motorbikes-psgr'!U4</f>
        <v>1.1519789479132697E-3</v>
      </c>
      <c r="X12" s="284">
        <f>'BNVFE-motorbikes-psgr'!V4</f>
        <v>1.1519789479132697E-3</v>
      </c>
      <c r="Y12" s="284">
        <f>'BNVFE-motorbikes-psgr'!W4</f>
        <v>1.1519789479132697E-3</v>
      </c>
      <c r="Z12" s="284">
        <f>'BNVFE-motorbikes-psgr'!X4</f>
        <v>1.1519789479132697E-3</v>
      </c>
      <c r="AA12" s="284">
        <f>'BNVFE-motorbikes-psgr'!Y4</f>
        <v>1.1519789479132697E-3</v>
      </c>
      <c r="AB12" s="284">
        <f>'BNVFE-motorbikes-psgr'!Z4</f>
        <v>1.1519789479132697E-3</v>
      </c>
      <c r="AC12" s="284">
        <f>'BNVFE-motorbikes-psgr'!AA4</f>
        <v>1.1519789479132697E-3</v>
      </c>
      <c r="AD12" s="284">
        <f>'BNVFE-motorbikes-psgr'!AB4</f>
        <v>1.1519789479132697E-3</v>
      </c>
      <c r="AE12" s="284">
        <f>'BNVFE-motorbikes-psgr'!AC4</f>
        <v>1.1519789479132697E-3</v>
      </c>
      <c r="AF12" s="284">
        <f>'BNVFE-motorbikes-psgr'!AD4</f>
        <v>1.1519789479132697E-3</v>
      </c>
      <c r="AG12" s="284">
        <f>'BNVFE-motorbikes-psgr'!AE4</f>
        <v>1.1519789479132697E-3</v>
      </c>
      <c r="AH12" s="284">
        <f>'BNVFE-motorbikes-psgr'!AF4</f>
        <v>1.1519789479132697E-3</v>
      </c>
      <c r="AI12" s="284">
        <f>'BNVFE-motorbikes-psgr'!AG4</f>
        <v>1.1519789479132697E-3</v>
      </c>
      <c r="AJ12" s="284">
        <f>'BNVFE-motorbikes-psgr'!AH4</f>
        <v>1.1519789479132697E-3</v>
      </c>
      <c r="AK12" s="284">
        <f>'BNVFE-motorbikes-psgr'!AI4</f>
        <v>1.1519789479132697E-3</v>
      </c>
    </row>
    <row r="13" spans="1:37" x14ac:dyDescent="0.45">
      <c r="A13" s="283" t="s">
        <v>1667</v>
      </c>
      <c r="B13" s="283" t="s">
        <v>1664</v>
      </c>
      <c r="C13" s="283" t="s">
        <v>1300</v>
      </c>
      <c r="D13" s="283">
        <f>'BNVFE-motorbikes-frgt'!B4</f>
        <v>0</v>
      </c>
      <c r="E13" s="283">
        <f>'BNVFE-motorbikes-frgt'!C4</f>
        <v>0</v>
      </c>
      <c r="F13" s="283">
        <f>'BNVFE-motorbikes-frgt'!D4</f>
        <v>0</v>
      </c>
      <c r="G13" s="283">
        <f>'BNVFE-motorbikes-frgt'!E4</f>
        <v>0</v>
      </c>
      <c r="H13" s="283">
        <f>'BNVFE-motorbikes-frgt'!F4</f>
        <v>0</v>
      </c>
      <c r="I13" s="283">
        <f>'BNVFE-motorbikes-frgt'!G4</f>
        <v>0</v>
      </c>
      <c r="J13" s="283">
        <f>'BNVFE-motorbikes-frgt'!H4</f>
        <v>0</v>
      </c>
      <c r="K13" s="283">
        <f>'BNVFE-motorbikes-frgt'!I4</f>
        <v>0</v>
      </c>
      <c r="L13" s="283">
        <f>'BNVFE-motorbikes-frgt'!J4</f>
        <v>0</v>
      </c>
      <c r="M13" s="283">
        <f>'BNVFE-motorbikes-frgt'!K4</f>
        <v>0</v>
      </c>
      <c r="N13" s="283">
        <f>'BNVFE-motorbikes-frgt'!L4</f>
        <v>0</v>
      </c>
      <c r="O13" s="283">
        <f>'BNVFE-motorbikes-frgt'!M4</f>
        <v>0</v>
      </c>
      <c r="P13" s="283">
        <f>'BNVFE-motorbikes-frgt'!N4</f>
        <v>0</v>
      </c>
      <c r="Q13" s="283">
        <f>'BNVFE-motorbikes-frgt'!O4</f>
        <v>0</v>
      </c>
      <c r="R13" s="283">
        <f>'BNVFE-motorbikes-frgt'!P4</f>
        <v>0</v>
      </c>
      <c r="S13" s="283">
        <f>'BNVFE-motorbikes-frgt'!Q4</f>
        <v>0</v>
      </c>
      <c r="T13" s="283">
        <f>'BNVFE-motorbikes-frgt'!R4</f>
        <v>0</v>
      </c>
      <c r="U13" s="283">
        <f>'BNVFE-motorbikes-frgt'!S4</f>
        <v>0</v>
      </c>
      <c r="V13" s="283">
        <f>'BNVFE-motorbikes-frgt'!T4</f>
        <v>0</v>
      </c>
      <c r="W13" s="283">
        <f>'BNVFE-motorbikes-frgt'!U4</f>
        <v>0</v>
      </c>
      <c r="X13" s="283">
        <f>'BNVFE-motorbikes-frgt'!V4</f>
        <v>0</v>
      </c>
      <c r="Y13" s="283">
        <f>'BNVFE-motorbikes-frgt'!W4</f>
        <v>0</v>
      </c>
      <c r="Z13" s="283">
        <f>'BNVFE-motorbikes-frgt'!X4</f>
        <v>0</v>
      </c>
      <c r="AA13" s="283">
        <f>'BNVFE-motorbikes-frgt'!Y4</f>
        <v>0</v>
      </c>
      <c r="AB13" s="283">
        <f>'BNVFE-motorbikes-frgt'!Z4</f>
        <v>0</v>
      </c>
      <c r="AC13" s="283">
        <f>'BNVFE-motorbikes-frgt'!AA4</f>
        <v>0</v>
      </c>
      <c r="AD13" s="283">
        <f>'BNVFE-motorbikes-frgt'!AB4</f>
        <v>0</v>
      </c>
      <c r="AE13" s="283">
        <f>'BNVFE-motorbikes-frgt'!AC4</f>
        <v>0</v>
      </c>
      <c r="AF13" s="283">
        <f>'BNVFE-motorbikes-frgt'!AD4</f>
        <v>0</v>
      </c>
      <c r="AG13" s="283">
        <f>'BNVFE-motorbikes-frgt'!AE4</f>
        <v>0</v>
      </c>
      <c r="AH13" s="283">
        <f>'BNVFE-motorbikes-frgt'!AF4</f>
        <v>0</v>
      </c>
      <c r="AI13" s="283">
        <f>'BNVFE-motorbikes-frgt'!AG4</f>
        <v>0</v>
      </c>
      <c r="AJ13" s="283">
        <f>'BNVFE-motorbikes-frgt'!AH4</f>
        <v>0</v>
      </c>
      <c r="AK13" s="283">
        <f>'BNVFE-motorbikes-frgt'!AI4</f>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AEO 7</vt:lpstr>
      <vt:lpstr>AEO 7_original</vt:lpstr>
      <vt:lpstr>AEO 36</vt:lpstr>
      <vt:lpstr>AEO 37</vt:lpstr>
      <vt:lpstr>AEO 39</vt:lpstr>
      <vt:lpstr>AEO 41</vt:lpstr>
      <vt:lpstr>AEO 48_original</vt:lpstr>
      <vt:lpstr>AEO 48</vt:lpstr>
      <vt:lpstr>AEO 49</vt:lpstr>
      <vt:lpstr>AEO 50</vt:lpstr>
      <vt:lpstr>NTS 1-40</vt:lpstr>
      <vt:lpstr>NRBS 40_TX</vt:lpstr>
      <vt:lpstr>NAP F28</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 for BHNVFEAL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2020-08-04T22:47:33Z</dcterms:modified>
</cp:coreProperties>
</file>