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Texas\InputData\trans\BNVP\"/>
    </mc:Choice>
  </mc:AlternateContent>
  <xr:revisionPtr revIDLastSave="0" documentId="13_ncr:1_{171BBC08-FC6B-44FA-A538-C6E3F2356DAE}" xr6:coauthVersionLast="45" xr6:coauthVersionMax="45" xr10:uidLastSave="{00000000-0000-0000-0000-000000000000}"/>
  <bookViews>
    <workbookView xWindow="39285" yWindow="1395" windowWidth="26565" windowHeight="13725" firstSheet="18" activeTab="23" xr2:uid="{00000000-000D-0000-FFFF-FFFF00000000}"/>
  </bookViews>
  <sheets>
    <sheet name="About" sheetId="1" r:id="rId1"/>
    <sheet name="AEO 39" sheetId="2" r:id="rId2"/>
    <sheet name="AEO 43" sheetId="3" r:id="rId3"/>
    <sheet name="AEO 53" sheetId="4" r:id="rId4"/>
    <sheet name="BEV and PHEV Price Calcs" sheetId="5" r:id="rId5"/>
    <sheet name="LDV Shares" sheetId="6" r:id="rId6"/>
    <sheet name="Hydrogen Vehicle Calcs" sheetId="7" r:id="rId7"/>
    <sheet name="Conventional Daycab Trucks" sheetId="8" r:id="rId8"/>
    <sheet name="Conventional Sleeper Trucks" sheetId="9" r:id="rId9"/>
    <sheet name="Passenger Aircraft" sheetId="10" r:id="rId10"/>
    <sheet name="Ships" sheetId="11" r:id="rId11"/>
    <sheet name="Motorbikes" sheetId="12" r:id="rId12"/>
    <sheet name="BNVP-LDVs-psgr" sheetId="13" r:id="rId13"/>
    <sheet name="BNVP-LDVs-frgt" sheetId="14" r:id="rId14"/>
    <sheet name="BNVP-HDVs-psgr" sheetId="15" r:id="rId15"/>
    <sheet name="BNVP-HDVs-frgt" sheetId="16" r:id="rId16"/>
    <sheet name="BNVP-aircraft-psgr" sheetId="17" r:id="rId17"/>
    <sheet name="BNVP-aircraft-frgt" sheetId="18" r:id="rId18"/>
    <sheet name="BNVP-rail-psgr" sheetId="19" r:id="rId19"/>
    <sheet name="BNVP-rail-frgt" sheetId="20" r:id="rId20"/>
    <sheet name="BNVP-ships-psgr" sheetId="21" r:id="rId21"/>
    <sheet name="BNVP-ships-frgt" sheetId="22" r:id="rId22"/>
    <sheet name="BNVP-motorbikes-psgr" sheetId="23" r:id="rId23"/>
    <sheet name="BNVP-motorbikes-frgt" sheetId="24" r:id="rId24"/>
  </sheets>
  <definedNames>
    <definedName name="cpi_2010to2012">#REF!</definedName>
    <definedName name="cpi_2013to2012">About!$A$110</definedName>
    <definedName name="cpi_2014to2012">About!$A$109</definedName>
    <definedName name="cpi_2016to2012">About!$A$111</definedName>
    <definedName name="cpi_2017to2012">About!$A$112</definedName>
    <definedName name="cpi_2018to2012">About!$A$113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8" roundtripDataSignature="AMtx7mj4d5fDHKzn92tbsF2LrLJSy1NcYQ=="/>
    </ext>
  </extLst>
</workbook>
</file>

<file path=xl/calcChain.xml><?xml version="1.0" encoding="utf-8"?>
<calcChain xmlns="http://schemas.openxmlformats.org/spreadsheetml/2006/main">
  <c r="AI1" i="24" l="1"/>
  <c r="AH1" i="24"/>
  <c r="AG1" i="24"/>
  <c r="AF1" i="24"/>
  <c r="AE1" i="24"/>
  <c r="AD1" i="24"/>
  <c r="AC1" i="24"/>
  <c r="AB1" i="24"/>
  <c r="AA1" i="24"/>
  <c r="Z1" i="24"/>
  <c r="Y1" i="24"/>
  <c r="X1" i="24"/>
  <c r="W1" i="24"/>
  <c r="V1" i="24"/>
  <c r="U1" i="24"/>
  <c r="T1" i="24"/>
  <c r="S1" i="24"/>
  <c r="R1" i="24"/>
  <c r="Q1" i="24"/>
  <c r="P1" i="24"/>
  <c r="O1" i="24"/>
  <c r="N1" i="24"/>
  <c r="M1" i="24"/>
  <c r="L1" i="24"/>
  <c r="K1" i="24"/>
  <c r="J1" i="24"/>
  <c r="I1" i="24"/>
  <c r="H1" i="24"/>
  <c r="G1" i="24"/>
  <c r="F1" i="24"/>
  <c r="E1" i="24"/>
  <c r="D1" i="24"/>
  <c r="C1" i="24"/>
  <c r="B1" i="24"/>
  <c r="AI4" i="23"/>
  <c r="AF4" i="23"/>
  <c r="AE4" i="23"/>
  <c r="AD4" i="23"/>
  <c r="AC4" i="23"/>
  <c r="AA4" i="23"/>
  <c r="X4" i="23"/>
  <c r="W4" i="23"/>
  <c r="V4" i="23"/>
  <c r="U4" i="23"/>
  <c r="S4" i="23"/>
  <c r="P4" i="23"/>
  <c r="O4" i="23"/>
  <c r="N4" i="23"/>
  <c r="M4" i="23"/>
  <c r="K4" i="23"/>
  <c r="H4" i="23"/>
  <c r="G4" i="23"/>
  <c r="F4" i="23"/>
  <c r="E4" i="23"/>
  <c r="C4" i="23"/>
  <c r="B4" i="23"/>
  <c r="AB4" i="23" s="1"/>
  <c r="AI1" i="23"/>
  <c r="AH1" i="23"/>
  <c r="AG1" i="23"/>
  <c r="AF1" i="23"/>
  <c r="AE1" i="23"/>
  <c r="AD1" i="23"/>
  <c r="AC1" i="23"/>
  <c r="AB1" i="23"/>
  <c r="AA1" i="23"/>
  <c r="Z1" i="23"/>
  <c r="Y1" i="23"/>
  <c r="X1" i="23"/>
  <c r="W1" i="23"/>
  <c r="V1" i="23"/>
  <c r="U1" i="23"/>
  <c r="T1" i="23"/>
  <c r="S1" i="23"/>
  <c r="R1" i="23"/>
  <c r="Q1" i="23"/>
  <c r="P1" i="23"/>
  <c r="O1" i="23"/>
  <c r="N1" i="23"/>
  <c r="M1" i="23"/>
  <c r="L1" i="23"/>
  <c r="K1" i="23"/>
  <c r="J1" i="23"/>
  <c r="I1" i="23"/>
  <c r="H1" i="23"/>
  <c r="G1" i="23"/>
  <c r="F1" i="23"/>
  <c r="E1" i="23"/>
  <c r="D1" i="23"/>
  <c r="C1" i="23"/>
  <c r="B1" i="23"/>
  <c r="AI5" i="22"/>
  <c r="AF5" i="22"/>
  <c r="AE5" i="22"/>
  <c r="AD5" i="22"/>
  <c r="AC5" i="22"/>
  <c r="AA5" i="22"/>
  <c r="X5" i="22"/>
  <c r="W5" i="22"/>
  <c r="V5" i="22"/>
  <c r="U5" i="22"/>
  <c r="S5" i="22"/>
  <c r="P5" i="22"/>
  <c r="O5" i="22"/>
  <c r="N5" i="22"/>
  <c r="M5" i="22"/>
  <c r="K5" i="22"/>
  <c r="H5" i="22"/>
  <c r="G5" i="22"/>
  <c r="F5" i="22"/>
  <c r="E5" i="22"/>
  <c r="C5" i="22"/>
  <c r="B5" i="22"/>
  <c r="AI1" i="22"/>
  <c r="AH1" i="22"/>
  <c r="AG1" i="22"/>
  <c r="AF1" i="22"/>
  <c r="AE1" i="22"/>
  <c r="AD1" i="22"/>
  <c r="AC1" i="22"/>
  <c r="AB1" i="22"/>
  <c r="AA1" i="22"/>
  <c r="Z1" i="22"/>
  <c r="Y1" i="22"/>
  <c r="X1" i="22"/>
  <c r="W1" i="22"/>
  <c r="V1" i="22"/>
  <c r="U1" i="22"/>
  <c r="T1" i="22"/>
  <c r="S1" i="22"/>
  <c r="R1" i="22"/>
  <c r="Q1" i="22"/>
  <c r="P1" i="22"/>
  <c r="O1" i="22"/>
  <c r="N1" i="22"/>
  <c r="M1" i="22"/>
  <c r="L1" i="22"/>
  <c r="K1" i="22"/>
  <c r="J1" i="22"/>
  <c r="I1" i="22"/>
  <c r="H1" i="22"/>
  <c r="G1" i="22"/>
  <c r="F1" i="22"/>
  <c r="E1" i="22"/>
  <c r="D1" i="22"/>
  <c r="C1" i="22"/>
  <c r="B1" i="22"/>
  <c r="AI5" i="21"/>
  <c r="AI4" i="21" s="1"/>
  <c r="AF5" i="21"/>
  <c r="AE5" i="21"/>
  <c r="AD5" i="21"/>
  <c r="AD4" i="21" s="1"/>
  <c r="AC5" i="21"/>
  <c r="AA5" i="21"/>
  <c r="AA4" i="21" s="1"/>
  <c r="X5" i="21"/>
  <c r="W5" i="21"/>
  <c r="V5" i="21"/>
  <c r="V4" i="21" s="1"/>
  <c r="U5" i="21"/>
  <c r="S5" i="21"/>
  <c r="S4" i="21" s="1"/>
  <c r="P5" i="21"/>
  <c r="O5" i="21"/>
  <c r="N5" i="21"/>
  <c r="N4" i="21" s="1"/>
  <c r="M5" i="21"/>
  <c r="K5" i="21"/>
  <c r="K4" i="21" s="1"/>
  <c r="H5" i="21"/>
  <c r="G5" i="21"/>
  <c r="F5" i="21"/>
  <c r="F4" i="21" s="1"/>
  <c r="E5" i="21"/>
  <c r="C5" i="21"/>
  <c r="C4" i="21" s="1"/>
  <c r="B5" i="21"/>
  <c r="AE4" i="21"/>
  <c r="W4" i="21"/>
  <c r="O4" i="21"/>
  <c r="G4" i="21"/>
  <c r="B4" i="21"/>
  <c r="AI1" i="21"/>
  <c r="AH1" i="21"/>
  <c r="AG1" i="21"/>
  <c r="AF1" i="21"/>
  <c r="AE1" i="21"/>
  <c r="AD1" i="21"/>
  <c r="AC1" i="21"/>
  <c r="AB1" i="21"/>
  <c r="AA1" i="21"/>
  <c r="Z1" i="21"/>
  <c r="Y1" i="21"/>
  <c r="X1" i="21"/>
  <c r="W1" i="21"/>
  <c r="V1" i="21"/>
  <c r="U1" i="21"/>
  <c r="T1" i="21"/>
  <c r="S1" i="21"/>
  <c r="R1" i="21"/>
  <c r="Q1" i="21"/>
  <c r="P1" i="21"/>
  <c r="O1" i="21"/>
  <c r="N1" i="21"/>
  <c r="M1" i="21"/>
  <c r="L1" i="21"/>
  <c r="K1" i="21"/>
  <c r="J1" i="21"/>
  <c r="I1" i="21"/>
  <c r="H1" i="21"/>
  <c r="G1" i="21"/>
  <c r="F1" i="21"/>
  <c r="E1" i="21"/>
  <c r="D1" i="21"/>
  <c r="C1" i="21"/>
  <c r="B1" i="21"/>
  <c r="AI5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AI1" i="20"/>
  <c r="AH1" i="20"/>
  <c r="AG1" i="20"/>
  <c r="AF1" i="20"/>
  <c r="AE1" i="20"/>
  <c r="AD1" i="20"/>
  <c r="AC1" i="20"/>
  <c r="AB1" i="20"/>
  <c r="AA1" i="20"/>
  <c r="Z1" i="20"/>
  <c r="Y1" i="20"/>
  <c r="X1" i="20"/>
  <c r="W1" i="20"/>
  <c r="V1" i="20"/>
  <c r="U1" i="20"/>
  <c r="T1" i="20"/>
  <c r="S1" i="20"/>
  <c r="R1" i="20"/>
  <c r="Q1" i="20"/>
  <c r="P1" i="20"/>
  <c r="O1" i="20"/>
  <c r="N1" i="20"/>
  <c r="M1" i="20"/>
  <c r="L1" i="20"/>
  <c r="K1" i="20"/>
  <c r="J1" i="20"/>
  <c r="I1" i="20"/>
  <c r="H1" i="20"/>
  <c r="G1" i="20"/>
  <c r="F1" i="20"/>
  <c r="E1" i="20"/>
  <c r="D1" i="20"/>
  <c r="C1" i="20"/>
  <c r="B1" i="20"/>
  <c r="AI5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AI1" i="19"/>
  <c r="AH1" i="19"/>
  <c r="AG1" i="19"/>
  <c r="AF1" i="19"/>
  <c r="AE1" i="19"/>
  <c r="AD1" i="19"/>
  <c r="AC1" i="19"/>
  <c r="AB1" i="19"/>
  <c r="AA1" i="19"/>
  <c r="Z1" i="19"/>
  <c r="Y1" i="19"/>
  <c r="X1" i="19"/>
  <c r="W1" i="19"/>
  <c r="V1" i="19"/>
  <c r="U1" i="19"/>
  <c r="T1" i="19"/>
  <c r="S1" i="19"/>
  <c r="R1" i="19"/>
  <c r="Q1" i="19"/>
  <c r="P1" i="19"/>
  <c r="O1" i="19"/>
  <c r="N1" i="19"/>
  <c r="M1" i="19"/>
  <c r="L1" i="19"/>
  <c r="K1" i="19"/>
  <c r="J1" i="19"/>
  <c r="I1" i="19"/>
  <c r="H1" i="19"/>
  <c r="G1" i="19"/>
  <c r="F1" i="19"/>
  <c r="E1" i="19"/>
  <c r="D1" i="19"/>
  <c r="C1" i="19"/>
  <c r="B1" i="19"/>
  <c r="AI5" i="18"/>
  <c r="AF5" i="18"/>
  <c r="AE5" i="18"/>
  <c r="AD5" i="18"/>
  <c r="AC5" i="18"/>
  <c r="AA5" i="18"/>
  <c r="X5" i="18"/>
  <c r="W5" i="18"/>
  <c r="V5" i="18"/>
  <c r="U5" i="18"/>
  <c r="S5" i="18"/>
  <c r="P5" i="18"/>
  <c r="O5" i="18"/>
  <c r="N5" i="18"/>
  <c r="M5" i="18"/>
  <c r="K5" i="18"/>
  <c r="H5" i="18"/>
  <c r="G5" i="18"/>
  <c r="F5" i="18"/>
  <c r="E5" i="18"/>
  <c r="C5" i="18"/>
  <c r="B5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S1" i="18"/>
  <c r="R1" i="18"/>
  <c r="Q1" i="18"/>
  <c r="P1" i="18"/>
  <c r="O1" i="18"/>
  <c r="N1" i="18"/>
  <c r="M1" i="18"/>
  <c r="L1" i="18"/>
  <c r="K1" i="18"/>
  <c r="J1" i="18"/>
  <c r="I1" i="18"/>
  <c r="H1" i="18"/>
  <c r="G1" i="18"/>
  <c r="F1" i="18"/>
  <c r="E1" i="18"/>
  <c r="D1" i="18"/>
  <c r="C1" i="18"/>
  <c r="B1" i="18"/>
  <c r="AI5" i="17"/>
  <c r="AF5" i="17"/>
  <c r="AE5" i="17"/>
  <c r="AD5" i="17"/>
  <c r="AC5" i="17"/>
  <c r="AA5" i="17"/>
  <c r="X5" i="17"/>
  <c r="W5" i="17"/>
  <c r="V5" i="17"/>
  <c r="U5" i="17"/>
  <c r="S5" i="17"/>
  <c r="P5" i="17"/>
  <c r="O5" i="17"/>
  <c r="N5" i="17"/>
  <c r="M5" i="17"/>
  <c r="K5" i="17"/>
  <c r="H5" i="17"/>
  <c r="G5" i="17"/>
  <c r="F5" i="17"/>
  <c r="E5" i="17"/>
  <c r="C5" i="17"/>
  <c r="B5" i="17"/>
  <c r="AI1" i="17"/>
  <c r="AH1" i="17"/>
  <c r="AG1" i="17"/>
  <c r="AF1" i="17"/>
  <c r="AE1" i="17"/>
  <c r="AD1" i="17"/>
  <c r="AC1" i="17"/>
  <c r="AB1" i="17"/>
  <c r="AA1" i="17"/>
  <c r="Z1" i="17"/>
  <c r="Y1" i="17"/>
  <c r="X1" i="17"/>
  <c r="W1" i="17"/>
  <c r="V1" i="17"/>
  <c r="U1" i="17"/>
  <c r="T1" i="17"/>
  <c r="S1" i="17"/>
  <c r="R1" i="17"/>
  <c r="Q1" i="17"/>
  <c r="P1" i="17"/>
  <c r="O1" i="17"/>
  <c r="N1" i="17"/>
  <c r="M1" i="17"/>
  <c r="L1" i="17"/>
  <c r="K1" i="17"/>
  <c r="J1" i="17"/>
  <c r="I1" i="17"/>
  <c r="H1" i="17"/>
  <c r="G1" i="17"/>
  <c r="F1" i="17"/>
  <c r="E1" i="17"/>
  <c r="D1" i="17"/>
  <c r="C1" i="17"/>
  <c r="B1" i="17"/>
  <c r="B5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D1" i="16"/>
  <c r="C1" i="16"/>
  <c r="B1" i="16"/>
  <c r="B5" i="15"/>
  <c r="B2" i="15"/>
  <c r="AI1" i="15"/>
  <c r="AH1" i="15"/>
  <c r="AG1" i="15"/>
  <c r="AF1" i="15"/>
  <c r="AE1" i="15"/>
  <c r="AD1" i="15"/>
  <c r="AC1" i="15"/>
  <c r="AB1" i="15"/>
  <c r="AA1" i="15"/>
  <c r="Z1" i="15"/>
  <c r="Y1" i="15"/>
  <c r="X1" i="15"/>
  <c r="W1" i="15"/>
  <c r="V1" i="15"/>
  <c r="U1" i="15"/>
  <c r="T1" i="15"/>
  <c r="S1" i="15"/>
  <c r="R1" i="15"/>
  <c r="Q1" i="15"/>
  <c r="P1" i="15"/>
  <c r="O1" i="15"/>
  <c r="N1" i="15"/>
  <c r="M1" i="15"/>
  <c r="L1" i="15"/>
  <c r="K1" i="15"/>
  <c r="J1" i="15"/>
  <c r="I1" i="15"/>
  <c r="H1" i="15"/>
  <c r="G1" i="15"/>
  <c r="F1" i="15"/>
  <c r="E1" i="15"/>
  <c r="D1" i="15"/>
  <c r="C1" i="15"/>
  <c r="B1" i="15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B7" i="14"/>
  <c r="AG6" i="14" a="1"/>
  <c r="AG6" i="14" s="1"/>
  <c r="AC6" i="14" a="1"/>
  <c r="AC6" i="14" s="1"/>
  <c r="Y6" i="14" a="1"/>
  <c r="Y6" i="14" s="1"/>
  <c r="U6" i="14" a="1"/>
  <c r="U6" i="14" s="1"/>
  <c r="Q6" i="14" a="1"/>
  <c r="Q6" i="14" s="1"/>
  <c r="M6" i="14" a="1"/>
  <c r="M6" i="14" s="1"/>
  <c r="I6" i="14" a="1"/>
  <c r="I6" i="14" s="1"/>
  <c r="E6" i="14" a="1"/>
  <c r="E6" i="14" s="1"/>
  <c r="AI5" i="14"/>
  <c r="AI5" i="16" s="1"/>
  <c r="AH5" i="14"/>
  <c r="AG5" i="14"/>
  <c r="AF5" i="14"/>
  <c r="AE5" i="14"/>
  <c r="AD5" i="14"/>
  <c r="AC5" i="14"/>
  <c r="AB5" i="14"/>
  <c r="AA5" i="14"/>
  <c r="AA5" i="16" s="1"/>
  <c r="Z5" i="14"/>
  <c r="Y5" i="14"/>
  <c r="X5" i="14"/>
  <c r="W5" i="14"/>
  <c r="V5" i="14"/>
  <c r="U5" i="14"/>
  <c r="T5" i="14"/>
  <c r="S5" i="14"/>
  <c r="S5" i="16" s="1"/>
  <c r="R5" i="14"/>
  <c r="Q5" i="14"/>
  <c r="P5" i="14"/>
  <c r="O5" i="14"/>
  <c r="N5" i="14"/>
  <c r="M5" i="14"/>
  <c r="L5" i="14"/>
  <c r="K5" i="14"/>
  <c r="K5" i="16" s="1"/>
  <c r="J5" i="14"/>
  <c r="I5" i="14"/>
  <c r="H5" i="14"/>
  <c r="G5" i="14"/>
  <c r="F5" i="14"/>
  <c r="E5" i="14"/>
  <c r="D5" i="14"/>
  <c r="C5" i="14"/>
  <c r="C5" i="16" s="1"/>
  <c r="B5" i="14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AC2" i="14"/>
  <c r="AB2" i="14" a="1"/>
  <c r="AB2" i="14" s="1"/>
  <c r="U2" i="14"/>
  <c r="T2" i="14" a="1"/>
  <c r="T2" i="14" s="1"/>
  <c r="L2" i="14" a="1"/>
  <c r="L2" i="14" s="1"/>
  <c r="J2" i="14" a="1"/>
  <c r="J2" i="14" s="1"/>
  <c r="H2" i="14" a="1"/>
  <c r="H2" i="14" s="1"/>
  <c r="F2" i="14" a="1"/>
  <c r="F2" i="14" s="1"/>
  <c r="D2" i="14" a="1"/>
  <c r="D2" i="14" s="1"/>
  <c r="AI1" i="14"/>
  <c r="AI2" i="14" s="1" a="1"/>
  <c r="AI2" i="14" s="1"/>
  <c r="AH1" i="14"/>
  <c r="AH2" i="14" s="1" a="1"/>
  <c r="AH2" i="14" s="1"/>
  <c r="AG1" i="14"/>
  <c r="AG2" i="14" s="1" a="1"/>
  <c r="AG2" i="14" s="1"/>
  <c r="AF1" i="14"/>
  <c r="AF6" i="14" s="1" a="1"/>
  <c r="AF6" i="14" s="1"/>
  <c r="AE1" i="14"/>
  <c r="AD1" i="14"/>
  <c r="AD2" i="14" s="1" a="1"/>
  <c r="AD2" i="14" s="1"/>
  <c r="AC1" i="14"/>
  <c r="AC2" i="14" s="1" a="1"/>
  <c r="AB1" i="14"/>
  <c r="AB6" i="14" s="1" a="1"/>
  <c r="AB6" i="14" s="1"/>
  <c r="AA1" i="14"/>
  <c r="AA2" i="14" s="1" a="1"/>
  <c r="AA2" i="14" s="1"/>
  <c r="Z1" i="14"/>
  <c r="Z2" i="14" s="1" a="1"/>
  <c r="Z2" i="14" s="1"/>
  <c r="Y1" i="14"/>
  <c r="Y2" i="14" s="1" a="1"/>
  <c r="Y2" i="14" s="1"/>
  <c r="X1" i="14"/>
  <c r="X6" i="14" s="1" a="1"/>
  <c r="X6" i="14" s="1"/>
  <c r="W1" i="14"/>
  <c r="V1" i="14"/>
  <c r="V2" i="14" s="1" a="1"/>
  <c r="V2" i="14" s="1"/>
  <c r="U1" i="14"/>
  <c r="U2" i="14" s="1" a="1"/>
  <c r="T1" i="14"/>
  <c r="T6" i="14" s="1" a="1"/>
  <c r="T6" i="14" s="1"/>
  <c r="S1" i="14"/>
  <c r="S2" i="14" s="1" a="1"/>
  <c r="S2" i="14" s="1"/>
  <c r="R1" i="14"/>
  <c r="R2" i="14" s="1" a="1"/>
  <c r="R2" i="14" s="1"/>
  <c r="Q1" i="14"/>
  <c r="Q2" i="14" s="1" a="1"/>
  <c r="Q2" i="14" s="1"/>
  <c r="P1" i="14"/>
  <c r="P6" i="14" s="1" a="1"/>
  <c r="P6" i="14" s="1"/>
  <c r="O1" i="14"/>
  <c r="N1" i="14"/>
  <c r="N2" i="14" s="1" a="1"/>
  <c r="N2" i="14" s="1"/>
  <c r="M1" i="14"/>
  <c r="M2" i="14" s="1" a="1"/>
  <c r="M2" i="14" s="1"/>
  <c r="L1" i="14"/>
  <c r="L6" i="14" s="1" a="1"/>
  <c r="L6" i="14" s="1"/>
  <c r="K1" i="14"/>
  <c r="K2" i="14" s="1" a="1"/>
  <c r="K2" i="14" s="1"/>
  <c r="J1" i="14"/>
  <c r="J6" i="14" s="1" a="1"/>
  <c r="J6" i="14" s="1"/>
  <c r="I1" i="14"/>
  <c r="I2" i="14" s="1" a="1"/>
  <c r="I2" i="14" s="1"/>
  <c r="H1" i="14"/>
  <c r="H6" i="14" s="1" a="1"/>
  <c r="H6" i="14" s="1"/>
  <c r="G1" i="14"/>
  <c r="F1" i="14"/>
  <c r="E1" i="14"/>
  <c r="E2" i="14" s="1" a="1"/>
  <c r="E2" i="14" s="1"/>
  <c r="D1" i="14"/>
  <c r="C1" i="14"/>
  <c r="B1" i="14"/>
  <c r="AI7" i="13"/>
  <c r="AH7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V1" i="13"/>
  <c r="U1" i="13"/>
  <c r="T1" i="13"/>
  <c r="S1" i="13"/>
  <c r="R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D1" i="13"/>
  <c r="C1" i="13"/>
  <c r="B1" i="13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D18" i="7" s="1"/>
  <c r="M18" i="7"/>
  <c r="L18" i="7"/>
  <c r="K18" i="7"/>
  <c r="J18" i="7"/>
  <c r="G18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AJ27" i="6"/>
  <c r="AI27" i="6"/>
  <c r="AH27" i="6"/>
  <c r="AG27" i="6"/>
  <c r="AF27" i="6"/>
  <c r="AE27" i="6"/>
  <c r="AD27" i="6"/>
  <c r="AC27" i="6"/>
  <c r="AC71" i="6" s="1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E50" i="6" s="1"/>
  <c r="D27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Y19" i="6" a="1"/>
  <c r="Y19" i="6" s="1"/>
  <c r="I19" i="6" a="1"/>
  <c r="I19" i="6" s="1"/>
  <c r="AA18" i="6" a="1"/>
  <c r="AA18" i="6" s="1"/>
  <c r="K18" i="6" a="1"/>
  <c r="K18" i="6" s="1"/>
  <c r="U17" i="6" a="1"/>
  <c r="U17" i="6" s="1"/>
  <c r="AI15" i="6" a="1"/>
  <c r="AI15" i="6" s="1"/>
  <c r="AC15" i="6" a="1"/>
  <c r="AC15" i="6"/>
  <c r="P15" i="6" a="1"/>
  <c r="P15" i="6" s="1"/>
  <c r="I15" i="6" a="1"/>
  <c r="I15" i="6" s="1"/>
  <c r="D15" i="6" a="1"/>
  <c r="D15" i="6" s="1"/>
  <c r="C15" i="6" a="1"/>
  <c r="C15" i="6" s="1"/>
  <c r="Y14" i="6" a="1"/>
  <c r="Y14" i="6" s="1"/>
  <c r="X14" i="6" a="1"/>
  <c r="X14" i="6" s="1"/>
  <c r="L14" i="6" a="1"/>
  <c r="L14" i="6" s="1"/>
  <c r="K14" i="6" a="1"/>
  <c r="K14" i="6" s="1"/>
  <c r="E14" i="6" a="1"/>
  <c r="E14" i="6" s="1"/>
  <c r="AG13" i="6" a="1"/>
  <c r="AG13" i="6"/>
  <c r="Z13" i="6" a="1"/>
  <c r="Z13" i="6" s="1"/>
  <c r="T13" i="6" a="1"/>
  <c r="T13" i="6" s="1"/>
  <c r="M13" i="6" a="1"/>
  <c r="M13" i="6" s="1"/>
  <c r="H13" i="6" a="1"/>
  <c r="H13" i="6" s="1"/>
  <c r="AC12" i="6" a="1"/>
  <c r="AC12" i="6" s="1"/>
  <c r="AB12" i="6" a="1"/>
  <c r="AB12" i="6" s="1"/>
  <c r="V12" i="6" a="1"/>
  <c r="V12" i="6" s="1"/>
  <c r="P12" i="6" a="1"/>
  <c r="P12" i="6" s="1"/>
  <c r="I12" i="6" a="1"/>
  <c r="I12" i="6" s="1"/>
  <c r="X11" i="6"/>
  <c r="X21" i="6" s="1"/>
  <c r="X36" i="6" s="1"/>
  <c r="X54" i="6" s="1"/>
  <c r="M11" i="6"/>
  <c r="M21" i="6" s="1"/>
  <c r="M36" i="6" s="1"/>
  <c r="M54" i="6" s="1"/>
  <c r="L11" i="6"/>
  <c r="L21" i="6" s="1"/>
  <c r="L36" i="6" s="1"/>
  <c r="L54" i="6" s="1"/>
  <c r="AH9" i="6" a="1"/>
  <c r="AH9" i="6" s="1"/>
  <c r="AC9" i="6" a="1"/>
  <c r="AC9" i="6" s="1"/>
  <c r="AB9" i="6" a="1"/>
  <c r="AB9" i="6" s="1"/>
  <c r="P9" i="6" a="1"/>
  <c r="P9" i="6" s="1"/>
  <c r="I9" i="6" a="1"/>
  <c r="I9" i="6" s="1"/>
  <c r="C9" i="6" a="1"/>
  <c r="C9" i="6" s="1"/>
  <c r="AJ8" i="6" a="1"/>
  <c r="AJ8" i="6" s="1"/>
  <c r="AG8" i="6" a="1"/>
  <c r="AG8" i="6" s="1"/>
  <c r="X8" i="6" a="1"/>
  <c r="X8" i="6"/>
  <c r="U8" i="6" a="1"/>
  <c r="U8" i="6" s="1"/>
  <c r="T8" i="6" a="1"/>
  <c r="T8" i="6" s="1"/>
  <c r="Q8" i="6" a="1"/>
  <c r="Q8" i="6" s="1"/>
  <c r="K8" i="6" a="1"/>
  <c r="K8" i="6" s="1"/>
  <c r="H8" i="6" a="1"/>
  <c r="H8" i="6"/>
  <c r="E8" i="6" a="1"/>
  <c r="E8" i="6" s="1"/>
  <c r="AJ7" i="6"/>
  <c r="AF7" i="6"/>
  <c r="Y7" i="6"/>
  <c r="T7" i="6"/>
  <c r="P7" i="6"/>
  <c r="I7" i="6"/>
  <c r="D7" i="6"/>
  <c r="AI5" i="6" a="1"/>
  <c r="AI5" i="6"/>
  <c r="AI47" i="6" s="1"/>
  <c r="AF5" i="6" a="1"/>
  <c r="AF5" i="6" s="1"/>
  <c r="AC5" i="6" a="1"/>
  <c r="AC5" i="6" s="1"/>
  <c r="AC50" i="6" s="1"/>
  <c r="X5" i="6" a="1"/>
  <c r="X5" i="6" s="1"/>
  <c r="X49" i="6" s="1"/>
  <c r="U5" i="6" a="1"/>
  <c r="U5" i="6" s="1"/>
  <c r="S5" i="6" a="1"/>
  <c r="S5" i="6"/>
  <c r="P5" i="6" a="1"/>
  <c r="P5" i="6" s="1"/>
  <c r="M5" i="6" a="1"/>
  <c r="M5" i="6" s="1"/>
  <c r="H5" i="6" a="1"/>
  <c r="H5" i="6" s="1"/>
  <c r="E5" i="6" a="1"/>
  <c r="E5" i="6" s="1"/>
  <c r="C5" i="6" a="1"/>
  <c r="C5" i="6" s="1"/>
  <c r="AF4" i="6" a="1"/>
  <c r="AF4" i="6" s="1"/>
  <c r="AC4" i="6" a="1"/>
  <c r="AC4" i="6" s="1"/>
  <c r="AA4" i="6" a="1"/>
  <c r="AA4" i="6" s="1"/>
  <c r="Y4" i="6" a="1"/>
  <c r="Y4" i="6" s="1"/>
  <c r="W4" i="6" a="1"/>
  <c r="W4" i="6" s="1"/>
  <c r="U4" i="6" a="1"/>
  <c r="U4" i="6" s="1"/>
  <c r="S4" i="6" a="1"/>
  <c r="S4" i="6" s="1"/>
  <c r="Q4" i="6" a="1"/>
  <c r="Q4" i="6" s="1"/>
  <c r="O4" i="6" a="1"/>
  <c r="O4" i="6" s="1"/>
  <c r="M4" i="6" a="1"/>
  <c r="M4" i="6" s="1"/>
  <c r="K4" i="6" a="1"/>
  <c r="K4" i="6" s="1"/>
  <c r="I4" i="6" a="1"/>
  <c r="I4" i="6" s="1"/>
  <c r="G4" i="6" a="1"/>
  <c r="G4" i="6" s="1"/>
  <c r="E4" i="6" a="1"/>
  <c r="E4" i="6" s="1"/>
  <c r="C4" i="6" a="1"/>
  <c r="C4" i="6" s="1"/>
  <c r="AJ3" i="6"/>
  <c r="AJ13" i="6" s="1" a="1"/>
  <c r="AJ13" i="6" s="1"/>
  <c r="AI3" i="6"/>
  <c r="AI18" i="6" s="1" a="1"/>
  <c r="AI18" i="6" s="1"/>
  <c r="AH3" i="6"/>
  <c r="AG3" i="6"/>
  <c r="AG16" i="6" s="1" a="1"/>
  <c r="AG16" i="6" s="1"/>
  <c r="AF3" i="6"/>
  <c r="AE3" i="6"/>
  <c r="AD3" i="6"/>
  <c r="AC3" i="6"/>
  <c r="AC17" i="6" s="1" a="1"/>
  <c r="AC17" i="6" s="1"/>
  <c r="AB3" i="6"/>
  <c r="AB14" i="6" s="1" a="1"/>
  <c r="AB14" i="6" s="1"/>
  <c r="AA3" i="6"/>
  <c r="AA17" i="6" s="1" a="1"/>
  <c r="AA17" i="6" s="1"/>
  <c r="Z3" i="6"/>
  <c r="Y3" i="6"/>
  <c r="Y16" i="6" s="1" a="1"/>
  <c r="Y16" i="6" s="1"/>
  <c r="X3" i="6"/>
  <c r="W3" i="6"/>
  <c r="V3" i="6"/>
  <c r="U3" i="6"/>
  <c r="U19" i="6" s="1" a="1"/>
  <c r="U19" i="6" s="1"/>
  <c r="T3" i="6"/>
  <c r="T15" i="6" s="1" a="1"/>
  <c r="T15" i="6" s="1"/>
  <c r="S3" i="6"/>
  <c r="S18" i="6" s="1" a="1"/>
  <c r="S18" i="6" s="1"/>
  <c r="R3" i="6"/>
  <c r="R8" i="6" s="1" a="1"/>
  <c r="R8" i="6" s="1"/>
  <c r="Q3" i="6"/>
  <c r="Q16" i="6" s="1" a="1"/>
  <c r="Q16" i="6" s="1"/>
  <c r="P3" i="6"/>
  <c r="O3" i="6"/>
  <c r="N3" i="6"/>
  <c r="M3" i="6"/>
  <c r="M16" i="6" s="1" a="1"/>
  <c r="M16" i="6" s="1"/>
  <c r="L3" i="6"/>
  <c r="L12" i="6" s="1" a="1"/>
  <c r="L12" i="6" s="1"/>
  <c r="K3" i="6"/>
  <c r="K12" i="6" s="1" a="1"/>
  <c r="K12" i="6" s="1"/>
  <c r="J3" i="6"/>
  <c r="J7" i="6" s="1"/>
  <c r="I3" i="6"/>
  <c r="I16" i="6" s="1" a="1"/>
  <c r="I16" i="6" s="1"/>
  <c r="H3" i="6"/>
  <c r="H16" i="6" s="1" a="1"/>
  <c r="H16" i="6" s="1"/>
  <c r="G3" i="6"/>
  <c r="F3" i="6"/>
  <c r="E3" i="6"/>
  <c r="E19" i="6" s="1" a="1"/>
  <c r="E19" i="6" s="1"/>
  <c r="D3" i="6"/>
  <c r="D16" i="6" s="1" a="1"/>
  <c r="D16" i="6" s="1"/>
  <c r="C3" i="6"/>
  <c r="C18" i="6" s="1" a="1"/>
  <c r="C18" i="6" s="1"/>
  <c r="AF216" i="5"/>
  <c r="A197" i="5"/>
  <c r="A179" i="5"/>
  <c r="AI173" i="5"/>
  <c r="U170" i="5"/>
  <c r="U166" i="5"/>
  <c r="A161" i="5"/>
  <c r="M160" i="5"/>
  <c r="AI156" i="5"/>
  <c r="AH156" i="5"/>
  <c r="AG156" i="5"/>
  <c r="AF156" i="5"/>
  <c r="AE156" i="5"/>
  <c r="AD156" i="5"/>
  <c r="AC156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D249" i="5" s="1"/>
  <c r="C156" i="5"/>
  <c r="C249" i="5" s="1"/>
  <c r="B156" i="5"/>
  <c r="B249" i="5" s="1"/>
  <c r="A156" i="5"/>
  <c r="A249" i="5" s="1"/>
  <c r="AI155" i="5"/>
  <c r="AH155" i="5"/>
  <c r="AG155" i="5"/>
  <c r="AF155" i="5"/>
  <c r="AE155" i="5"/>
  <c r="AD155" i="5"/>
  <c r="AC155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A155" i="5"/>
  <c r="A248" i="5" s="1"/>
  <c r="AI154" i="5"/>
  <c r="AH154" i="5"/>
  <c r="AG154" i="5"/>
  <c r="AF154" i="5"/>
  <c r="AE154" i="5"/>
  <c r="AD154" i="5"/>
  <c r="AC154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D247" i="5" s="1"/>
  <c r="C154" i="5"/>
  <c r="C247" i="5" s="1"/>
  <c r="B154" i="5"/>
  <c r="B247" i="5" s="1"/>
  <c r="A154" i="5"/>
  <c r="A247" i="5" s="1"/>
  <c r="AI153" i="5"/>
  <c r="AH153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D246" i="5" s="1"/>
  <c r="C153" i="5"/>
  <c r="C246" i="5" s="1"/>
  <c r="B153" i="5"/>
  <c r="B246" i="5" s="1"/>
  <c r="A153" i="5"/>
  <c r="A246" i="5" s="1"/>
  <c r="AI152" i="5"/>
  <c r="AH152" i="5"/>
  <c r="AG152" i="5"/>
  <c r="AF152" i="5"/>
  <c r="AE152" i="5"/>
  <c r="AD152" i="5"/>
  <c r="AC152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D152" i="5"/>
  <c r="C152" i="5"/>
  <c r="B152" i="5"/>
  <c r="A152" i="5"/>
  <c r="A245" i="5" s="1"/>
  <c r="AI151" i="5"/>
  <c r="AH151" i="5"/>
  <c r="AG151" i="5"/>
  <c r="AF151" i="5"/>
  <c r="AE151" i="5"/>
  <c r="AD151" i="5"/>
  <c r="AC151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D151" i="5"/>
  <c r="D244" i="5" s="1"/>
  <c r="C151" i="5"/>
  <c r="C244" i="5" s="1"/>
  <c r="B151" i="5"/>
  <c r="B244" i="5" s="1"/>
  <c r="A151" i="5"/>
  <c r="A244" i="5" s="1"/>
  <c r="AI150" i="5"/>
  <c r="AI243" i="5" s="1"/>
  <c r="AH150" i="5"/>
  <c r="AH243" i="5" s="1"/>
  <c r="AG150" i="5"/>
  <c r="AG243" i="5" s="1"/>
  <c r="AF150" i="5"/>
  <c r="AF243" i="5" s="1"/>
  <c r="AE150" i="5"/>
  <c r="AE243" i="5" s="1"/>
  <c r="AD150" i="5"/>
  <c r="AD243" i="5" s="1"/>
  <c r="AC150" i="5"/>
  <c r="AC243" i="5" s="1"/>
  <c r="AB150" i="5"/>
  <c r="AB243" i="5" s="1"/>
  <c r="AA150" i="5"/>
  <c r="AA243" i="5" s="1"/>
  <c r="Z150" i="5"/>
  <c r="Z243" i="5" s="1"/>
  <c r="Y150" i="5"/>
  <c r="Y243" i="5" s="1"/>
  <c r="X150" i="5"/>
  <c r="X243" i="5" s="1"/>
  <c r="W150" i="5"/>
  <c r="W243" i="5" s="1"/>
  <c r="V150" i="5"/>
  <c r="V243" i="5" s="1"/>
  <c r="U150" i="5"/>
  <c r="U243" i="5" s="1"/>
  <c r="T150" i="5"/>
  <c r="T243" i="5" s="1"/>
  <c r="S150" i="5"/>
  <c r="S243" i="5" s="1"/>
  <c r="R150" i="5"/>
  <c r="R243" i="5" s="1"/>
  <c r="Q150" i="5"/>
  <c r="Q243" i="5" s="1"/>
  <c r="P150" i="5"/>
  <c r="P243" i="5" s="1"/>
  <c r="O150" i="5"/>
  <c r="O243" i="5" s="1"/>
  <c r="N150" i="5"/>
  <c r="N243" i="5" s="1"/>
  <c r="M150" i="5"/>
  <c r="M243" i="5" s="1"/>
  <c r="L150" i="5"/>
  <c r="L243" i="5" s="1"/>
  <c r="K150" i="5"/>
  <c r="K243" i="5" s="1"/>
  <c r="J150" i="5"/>
  <c r="J243" i="5" s="1"/>
  <c r="I150" i="5"/>
  <c r="I243" i="5" s="1"/>
  <c r="H150" i="5"/>
  <c r="H243" i="5" s="1"/>
  <c r="G150" i="5"/>
  <c r="G243" i="5" s="1"/>
  <c r="F150" i="5"/>
  <c r="F243" i="5" s="1"/>
  <c r="E150" i="5"/>
  <c r="E243" i="5" s="1"/>
  <c r="D150" i="5"/>
  <c r="D243" i="5" s="1"/>
  <c r="C150" i="5"/>
  <c r="C243" i="5" s="1"/>
  <c r="B150" i="5"/>
  <c r="B243" i="5" s="1"/>
  <c r="A150" i="5"/>
  <c r="A243" i="5" s="1"/>
  <c r="AI149" i="5"/>
  <c r="AH149" i="5"/>
  <c r="AG149" i="5"/>
  <c r="AF149" i="5"/>
  <c r="AE149" i="5"/>
  <c r="AD149" i="5"/>
  <c r="AC149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C149" i="5"/>
  <c r="C242" i="5" s="1"/>
  <c r="B149" i="5"/>
  <c r="B242" i="5" s="1"/>
  <c r="A149" i="5"/>
  <c r="A242" i="5" s="1"/>
  <c r="AI148" i="5"/>
  <c r="AH148" i="5"/>
  <c r="AG148" i="5"/>
  <c r="AF148" i="5"/>
  <c r="AE148" i="5"/>
  <c r="AD148" i="5"/>
  <c r="AC148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D241" i="5" s="1"/>
  <c r="C148" i="5"/>
  <c r="C241" i="5" s="1"/>
  <c r="B148" i="5"/>
  <c r="B241" i="5" s="1"/>
  <c r="A148" i="5"/>
  <c r="A241" i="5" s="1"/>
  <c r="AI147" i="5"/>
  <c r="AH147" i="5"/>
  <c r="AG147" i="5"/>
  <c r="AF147" i="5"/>
  <c r="AE147" i="5"/>
  <c r="AD147" i="5"/>
  <c r="AC147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A240" i="5" s="1"/>
  <c r="AI146" i="5"/>
  <c r="AH146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D239" i="5" s="1"/>
  <c r="C146" i="5"/>
  <c r="C239" i="5" s="1"/>
  <c r="B146" i="5"/>
  <c r="B239" i="5" s="1"/>
  <c r="A146" i="5"/>
  <c r="A239" i="5" s="1"/>
  <c r="AI145" i="5"/>
  <c r="AH145" i="5"/>
  <c r="AG145" i="5"/>
  <c r="AF145" i="5"/>
  <c r="AE145" i="5"/>
  <c r="AD145" i="5"/>
  <c r="AC145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C145" i="5"/>
  <c r="B145" i="5"/>
  <c r="A145" i="5"/>
  <c r="A238" i="5" s="1"/>
  <c r="AI144" i="5"/>
  <c r="AH144" i="5"/>
  <c r="AG144" i="5"/>
  <c r="AF144" i="5"/>
  <c r="AE144" i="5"/>
  <c r="AD144" i="5"/>
  <c r="AC144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C144" i="5"/>
  <c r="B144" i="5"/>
  <c r="A144" i="5"/>
  <c r="A237" i="5" s="1"/>
  <c r="AI143" i="5"/>
  <c r="AH143" i="5"/>
  <c r="AG143" i="5"/>
  <c r="AF143" i="5"/>
  <c r="AE143" i="5"/>
  <c r="AD143" i="5"/>
  <c r="AC143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C143" i="5"/>
  <c r="B143" i="5"/>
  <c r="A143" i="5"/>
  <c r="A236" i="5" s="1"/>
  <c r="AI142" i="5"/>
  <c r="AH142" i="5"/>
  <c r="AG142" i="5"/>
  <c r="AF142" i="5"/>
  <c r="AE142" i="5"/>
  <c r="AD142" i="5"/>
  <c r="AC142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C142" i="5"/>
  <c r="B142" i="5"/>
  <c r="B235" i="5" s="1"/>
  <c r="A142" i="5"/>
  <c r="A235" i="5" s="1"/>
  <c r="AI141" i="5"/>
  <c r="AI234" i="5" s="1"/>
  <c r="AH141" i="5"/>
  <c r="AH234" i="5" s="1"/>
  <c r="AG141" i="5"/>
  <c r="AG234" i="5" s="1"/>
  <c r="AF141" i="5"/>
  <c r="AF234" i="5" s="1"/>
  <c r="AE141" i="5"/>
  <c r="AE234" i="5" s="1"/>
  <c r="AD141" i="5"/>
  <c r="AD234" i="5" s="1"/>
  <c r="AC141" i="5"/>
  <c r="AC234" i="5" s="1"/>
  <c r="AB141" i="5"/>
  <c r="AB234" i="5" s="1"/>
  <c r="AA141" i="5"/>
  <c r="AA234" i="5" s="1"/>
  <c r="Z141" i="5"/>
  <c r="Z234" i="5" s="1"/>
  <c r="Y141" i="5"/>
  <c r="Y234" i="5" s="1"/>
  <c r="X141" i="5"/>
  <c r="X234" i="5" s="1"/>
  <c r="W141" i="5"/>
  <c r="W234" i="5" s="1"/>
  <c r="V141" i="5"/>
  <c r="V234" i="5" s="1"/>
  <c r="U141" i="5"/>
  <c r="U234" i="5" s="1"/>
  <c r="T141" i="5"/>
  <c r="T234" i="5" s="1"/>
  <c r="S141" i="5"/>
  <c r="S234" i="5" s="1"/>
  <c r="R141" i="5"/>
  <c r="R234" i="5" s="1"/>
  <c r="Q141" i="5"/>
  <c r="Q234" i="5" s="1"/>
  <c r="P141" i="5"/>
  <c r="P234" i="5" s="1"/>
  <c r="O141" i="5"/>
  <c r="O234" i="5" s="1"/>
  <c r="N141" i="5"/>
  <c r="N234" i="5" s="1"/>
  <c r="M141" i="5"/>
  <c r="M234" i="5" s="1"/>
  <c r="L141" i="5"/>
  <c r="L234" i="5" s="1"/>
  <c r="K141" i="5"/>
  <c r="K234" i="5" s="1"/>
  <c r="J141" i="5"/>
  <c r="J234" i="5" s="1"/>
  <c r="I141" i="5"/>
  <c r="I234" i="5" s="1"/>
  <c r="H141" i="5"/>
  <c r="H234" i="5" s="1"/>
  <c r="G141" i="5"/>
  <c r="G234" i="5" s="1"/>
  <c r="F141" i="5"/>
  <c r="F234" i="5" s="1"/>
  <c r="E141" i="5"/>
  <c r="E234" i="5" s="1"/>
  <c r="D141" i="5"/>
  <c r="D234" i="5" s="1"/>
  <c r="C141" i="5"/>
  <c r="C234" i="5" s="1"/>
  <c r="B141" i="5"/>
  <c r="B234" i="5" s="1"/>
  <c r="A141" i="5"/>
  <c r="A234" i="5" s="1"/>
  <c r="AI138" i="5"/>
  <c r="AH138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C138" i="5"/>
  <c r="B138" i="5"/>
  <c r="A138" i="5"/>
  <c r="A231" i="5" s="1"/>
  <c r="AI137" i="5"/>
  <c r="AH137" i="5"/>
  <c r="AG137" i="5"/>
  <c r="AF137" i="5"/>
  <c r="AE137" i="5"/>
  <c r="AD137" i="5"/>
  <c r="AC137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B137" i="5"/>
  <c r="A137" i="5"/>
  <c r="A230" i="5" s="1"/>
  <c r="AI136" i="5"/>
  <c r="AI229" i="5" s="1"/>
  <c r="AH136" i="5"/>
  <c r="AH229" i="5" s="1"/>
  <c r="AG136" i="5"/>
  <c r="AG229" i="5" s="1"/>
  <c r="AF136" i="5"/>
  <c r="AF229" i="5" s="1"/>
  <c r="AE136" i="5"/>
  <c r="AE229" i="5" s="1"/>
  <c r="AD136" i="5"/>
  <c r="AD229" i="5" s="1"/>
  <c r="AC136" i="5"/>
  <c r="AC229" i="5" s="1"/>
  <c r="AB136" i="5"/>
  <c r="AB229" i="5" s="1"/>
  <c r="AA136" i="5"/>
  <c r="AA229" i="5" s="1"/>
  <c r="Z136" i="5"/>
  <c r="Z229" i="5" s="1"/>
  <c r="Y136" i="5"/>
  <c r="Y229" i="5" s="1"/>
  <c r="X136" i="5"/>
  <c r="X229" i="5" s="1"/>
  <c r="W136" i="5"/>
  <c r="W229" i="5" s="1"/>
  <c r="V136" i="5"/>
  <c r="V229" i="5" s="1"/>
  <c r="U136" i="5"/>
  <c r="U229" i="5" s="1"/>
  <c r="T136" i="5"/>
  <c r="T229" i="5" s="1"/>
  <c r="S136" i="5"/>
  <c r="S229" i="5" s="1"/>
  <c r="R136" i="5"/>
  <c r="R229" i="5" s="1"/>
  <c r="Q136" i="5"/>
  <c r="Q229" i="5" s="1"/>
  <c r="P136" i="5"/>
  <c r="P229" i="5" s="1"/>
  <c r="O136" i="5"/>
  <c r="O229" i="5" s="1"/>
  <c r="N136" i="5"/>
  <c r="N229" i="5" s="1"/>
  <c r="M136" i="5"/>
  <c r="M229" i="5" s="1"/>
  <c r="L136" i="5"/>
  <c r="L229" i="5" s="1"/>
  <c r="K136" i="5"/>
  <c r="K229" i="5" s="1"/>
  <c r="J136" i="5"/>
  <c r="J229" i="5" s="1"/>
  <c r="I136" i="5"/>
  <c r="I229" i="5" s="1"/>
  <c r="H136" i="5"/>
  <c r="H229" i="5" s="1"/>
  <c r="G136" i="5"/>
  <c r="G229" i="5" s="1"/>
  <c r="F136" i="5"/>
  <c r="F229" i="5" s="1"/>
  <c r="E136" i="5"/>
  <c r="E229" i="5" s="1"/>
  <c r="D136" i="5"/>
  <c r="D229" i="5" s="1"/>
  <c r="C136" i="5"/>
  <c r="C229" i="5" s="1"/>
  <c r="B136" i="5"/>
  <c r="B229" i="5" s="1"/>
  <c r="A136" i="5"/>
  <c r="A229" i="5" s="1"/>
  <c r="AI135" i="5"/>
  <c r="AH135" i="5"/>
  <c r="AG135" i="5"/>
  <c r="AF135" i="5"/>
  <c r="AE135" i="5"/>
  <c r="AD135" i="5"/>
  <c r="AC135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D228" i="5" s="1"/>
  <c r="C135" i="5"/>
  <c r="C228" i="5" s="1"/>
  <c r="B135" i="5"/>
  <c r="B228" i="5" s="1"/>
  <c r="A135" i="5"/>
  <c r="A228" i="5" s="1"/>
  <c r="AI134" i="5"/>
  <c r="AI227" i="5" s="1"/>
  <c r="AH134" i="5"/>
  <c r="AH227" i="5" s="1"/>
  <c r="AG134" i="5"/>
  <c r="AG227" i="5" s="1"/>
  <c r="AF134" i="5"/>
  <c r="AF227" i="5" s="1"/>
  <c r="AE134" i="5"/>
  <c r="AE227" i="5" s="1"/>
  <c r="AD134" i="5"/>
  <c r="AD227" i="5" s="1"/>
  <c r="AC134" i="5"/>
  <c r="AC227" i="5" s="1"/>
  <c r="AB134" i="5"/>
  <c r="AB227" i="5" s="1"/>
  <c r="AA134" i="5"/>
  <c r="AA227" i="5" s="1"/>
  <c r="Z134" i="5"/>
  <c r="Z227" i="5" s="1"/>
  <c r="Y134" i="5"/>
  <c r="Y227" i="5" s="1"/>
  <c r="X134" i="5"/>
  <c r="X227" i="5" s="1"/>
  <c r="W134" i="5"/>
  <c r="W227" i="5" s="1"/>
  <c r="V134" i="5"/>
  <c r="V227" i="5" s="1"/>
  <c r="U134" i="5"/>
  <c r="U227" i="5" s="1"/>
  <c r="T134" i="5"/>
  <c r="T227" i="5" s="1"/>
  <c r="S134" i="5"/>
  <c r="S227" i="5" s="1"/>
  <c r="R134" i="5"/>
  <c r="R227" i="5" s="1"/>
  <c r="Q134" i="5"/>
  <c r="Q227" i="5" s="1"/>
  <c r="P134" i="5"/>
  <c r="P227" i="5" s="1"/>
  <c r="O134" i="5"/>
  <c r="O227" i="5" s="1"/>
  <c r="N134" i="5"/>
  <c r="N227" i="5" s="1"/>
  <c r="M134" i="5"/>
  <c r="M227" i="5" s="1"/>
  <c r="L134" i="5"/>
  <c r="L227" i="5" s="1"/>
  <c r="K134" i="5"/>
  <c r="K227" i="5" s="1"/>
  <c r="J134" i="5"/>
  <c r="J227" i="5" s="1"/>
  <c r="I134" i="5"/>
  <c r="I227" i="5" s="1"/>
  <c r="H134" i="5"/>
  <c r="H227" i="5" s="1"/>
  <c r="G134" i="5"/>
  <c r="G227" i="5" s="1"/>
  <c r="F134" i="5"/>
  <c r="F227" i="5" s="1"/>
  <c r="E134" i="5"/>
  <c r="E227" i="5" s="1"/>
  <c r="D134" i="5"/>
  <c r="D227" i="5" s="1"/>
  <c r="C134" i="5"/>
  <c r="C227" i="5" s="1"/>
  <c r="B134" i="5"/>
  <c r="B227" i="5" s="1"/>
  <c r="A134" i="5"/>
  <c r="A227" i="5" s="1"/>
  <c r="AI133" i="5"/>
  <c r="AH133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B133" i="5"/>
  <c r="B226" i="5" s="1"/>
  <c r="A133" i="5"/>
  <c r="A226" i="5" s="1"/>
  <c r="AI132" i="5"/>
  <c r="AI225" i="5" s="1"/>
  <c r="AH132" i="5"/>
  <c r="AH225" i="5" s="1"/>
  <c r="AG132" i="5"/>
  <c r="AG225" i="5" s="1"/>
  <c r="AF132" i="5"/>
  <c r="AF225" i="5" s="1"/>
  <c r="AE132" i="5"/>
  <c r="AE225" i="5" s="1"/>
  <c r="AD132" i="5"/>
  <c r="AD225" i="5" s="1"/>
  <c r="AC132" i="5"/>
  <c r="AC225" i="5" s="1"/>
  <c r="AB132" i="5"/>
  <c r="AB225" i="5" s="1"/>
  <c r="AA132" i="5"/>
  <c r="AA225" i="5" s="1"/>
  <c r="Z132" i="5"/>
  <c r="Z225" i="5" s="1"/>
  <c r="Y132" i="5"/>
  <c r="Y225" i="5" s="1"/>
  <c r="X132" i="5"/>
  <c r="X225" i="5" s="1"/>
  <c r="W132" i="5"/>
  <c r="W225" i="5" s="1"/>
  <c r="V132" i="5"/>
  <c r="V225" i="5" s="1"/>
  <c r="U132" i="5"/>
  <c r="U225" i="5" s="1"/>
  <c r="T132" i="5"/>
  <c r="T225" i="5" s="1"/>
  <c r="S132" i="5"/>
  <c r="S225" i="5" s="1"/>
  <c r="R132" i="5"/>
  <c r="R225" i="5" s="1"/>
  <c r="Q132" i="5"/>
  <c r="Q225" i="5" s="1"/>
  <c r="P132" i="5"/>
  <c r="P225" i="5" s="1"/>
  <c r="O132" i="5"/>
  <c r="O225" i="5" s="1"/>
  <c r="N132" i="5"/>
  <c r="N225" i="5" s="1"/>
  <c r="M132" i="5"/>
  <c r="M225" i="5" s="1"/>
  <c r="L132" i="5"/>
  <c r="L225" i="5" s="1"/>
  <c r="K132" i="5"/>
  <c r="K225" i="5" s="1"/>
  <c r="J132" i="5"/>
  <c r="J225" i="5" s="1"/>
  <c r="I132" i="5"/>
  <c r="I225" i="5" s="1"/>
  <c r="H132" i="5"/>
  <c r="H225" i="5" s="1"/>
  <c r="G132" i="5"/>
  <c r="G225" i="5" s="1"/>
  <c r="F132" i="5"/>
  <c r="F225" i="5" s="1"/>
  <c r="E132" i="5"/>
  <c r="E225" i="5" s="1"/>
  <c r="D132" i="5"/>
  <c r="D225" i="5" s="1"/>
  <c r="C132" i="5"/>
  <c r="C225" i="5" s="1"/>
  <c r="B132" i="5"/>
  <c r="B225" i="5" s="1"/>
  <c r="A132" i="5"/>
  <c r="A225" i="5" s="1"/>
  <c r="AI131" i="5"/>
  <c r="AI224" i="5" s="1"/>
  <c r="AH131" i="5"/>
  <c r="AH224" i="5" s="1"/>
  <c r="AG131" i="5"/>
  <c r="AG224" i="5" s="1"/>
  <c r="AF131" i="5"/>
  <c r="AF224" i="5" s="1"/>
  <c r="AE131" i="5"/>
  <c r="AE224" i="5" s="1"/>
  <c r="AD131" i="5"/>
  <c r="AD224" i="5" s="1"/>
  <c r="AC131" i="5"/>
  <c r="AC224" i="5" s="1"/>
  <c r="AB131" i="5"/>
  <c r="AB224" i="5" s="1"/>
  <c r="AA131" i="5"/>
  <c r="AA224" i="5" s="1"/>
  <c r="Z131" i="5"/>
  <c r="Z224" i="5" s="1"/>
  <c r="Y131" i="5"/>
  <c r="Y224" i="5" s="1"/>
  <c r="X131" i="5"/>
  <c r="X224" i="5" s="1"/>
  <c r="W131" i="5"/>
  <c r="W224" i="5" s="1"/>
  <c r="V131" i="5"/>
  <c r="V224" i="5" s="1"/>
  <c r="U131" i="5"/>
  <c r="U224" i="5" s="1"/>
  <c r="T131" i="5"/>
  <c r="T224" i="5" s="1"/>
  <c r="S131" i="5"/>
  <c r="S224" i="5" s="1"/>
  <c r="R131" i="5"/>
  <c r="R224" i="5" s="1"/>
  <c r="Q131" i="5"/>
  <c r="Q224" i="5" s="1"/>
  <c r="P131" i="5"/>
  <c r="P224" i="5" s="1"/>
  <c r="O131" i="5"/>
  <c r="O224" i="5" s="1"/>
  <c r="N131" i="5"/>
  <c r="N224" i="5" s="1"/>
  <c r="M131" i="5"/>
  <c r="M224" i="5" s="1"/>
  <c r="L131" i="5"/>
  <c r="L224" i="5" s="1"/>
  <c r="K131" i="5"/>
  <c r="K224" i="5" s="1"/>
  <c r="J131" i="5"/>
  <c r="J224" i="5" s="1"/>
  <c r="I131" i="5"/>
  <c r="I224" i="5" s="1"/>
  <c r="H131" i="5"/>
  <c r="H224" i="5" s="1"/>
  <c r="G131" i="5"/>
  <c r="G224" i="5" s="1"/>
  <c r="F131" i="5"/>
  <c r="F224" i="5" s="1"/>
  <c r="E131" i="5"/>
  <c r="E224" i="5" s="1"/>
  <c r="D131" i="5"/>
  <c r="D224" i="5" s="1"/>
  <c r="C131" i="5"/>
  <c r="C224" i="5" s="1"/>
  <c r="B131" i="5"/>
  <c r="B224" i="5" s="1"/>
  <c r="A131" i="5"/>
  <c r="A224" i="5" s="1"/>
  <c r="AI130" i="5"/>
  <c r="AH130" i="5"/>
  <c r="AG130" i="5"/>
  <c r="AF130" i="5"/>
  <c r="AE130" i="5"/>
  <c r="AD130" i="5"/>
  <c r="AC130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C130" i="5"/>
  <c r="B130" i="5"/>
  <c r="A130" i="5"/>
  <c r="A223" i="5" s="1"/>
  <c r="AI129" i="5"/>
  <c r="AH129" i="5"/>
  <c r="AG129" i="5"/>
  <c r="AF129" i="5"/>
  <c r="AE129" i="5"/>
  <c r="AD129" i="5"/>
  <c r="AC129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B129" i="5"/>
  <c r="A129" i="5"/>
  <c r="A222" i="5" s="1"/>
  <c r="AI128" i="5"/>
  <c r="AH128" i="5"/>
  <c r="AG128" i="5"/>
  <c r="AF128" i="5"/>
  <c r="AE128" i="5"/>
  <c r="AD128" i="5"/>
  <c r="AC128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B128" i="5"/>
  <c r="A128" i="5"/>
  <c r="A221" i="5" s="1"/>
  <c r="AI127" i="5"/>
  <c r="AH127" i="5"/>
  <c r="AG127" i="5"/>
  <c r="AF127" i="5"/>
  <c r="AE127" i="5"/>
  <c r="AD127" i="5"/>
  <c r="AC127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C127" i="5"/>
  <c r="B127" i="5"/>
  <c r="A127" i="5"/>
  <c r="A220" i="5" s="1"/>
  <c r="AI126" i="5"/>
  <c r="AH126" i="5"/>
  <c r="AG126" i="5"/>
  <c r="AF126" i="5"/>
  <c r="AE126" i="5"/>
  <c r="AD126" i="5"/>
  <c r="AC126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C126" i="5"/>
  <c r="B126" i="5"/>
  <c r="A126" i="5"/>
  <c r="A219" i="5" s="1"/>
  <c r="AI125" i="5"/>
  <c r="AH125" i="5"/>
  <c r="AG125" i="5"/>
  <c r="AF125" i="5"/>
  <c r="AE125" i="5"/>
  <c r="AD125" i="5"/>
  <c r="AC125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C125" i="5"/>
  <c r="B125" i="5"/>
  <c r="A125" i="5"/>
  <c r="A218" i="5" s="1"/>
  <c r="AI124" i="5"/>
  <c r="AH124" i="5"/>
  <c r="AG124" i="5"/>
  <c r="AF124" i="5"/>
  <c r="AE124" i="5"/>
  <c r="AD124" i="5"/>
  <c r="AC124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I217" i="5" s="1"/>
  <c r="H124" i="5"/>
  <c r="H217" i="5" s="1"/>
  <c r="G124" i="5"/>
  <c r="G217" i="5" s="1"/>
  <c r="F124" i="5"/>
  <c r="F217" i="5" s="1"/>
  <c r="E124" i="5"/>
  <c r="E217" i="5" s="1"/>
  <c r="D124" i="5"/>
  <c r="D217" i="5" s="1"/>
  <c r="C124" i="5"/>
  <c r="C217" i="5" s="1"/>
  <c r="B124" i="5"/>
  <c r="B217" i="5" s="1"/>
  <c r="A124" i="5"/>
  <c r="A217" i="5" s="1"/>
  <c r="AI123" i="5"/>
  <c r="AI216" i="5" s="1"/>
  <c r="AH123" i="5"/>
  <c r="AH216" i="5" s="1"/>
  <c r="AG123" i="5"/>
  <c r="AG216" i="5" s="1"/>
  <c r="AF123" i="5"/>
  <c r="AE123" i="5"/>
  <c r="AE216" i="5" s="1"/>
  <c r="AD123" i="5"/>
  <c r="AD216" i="5" s="1"/>
  <c r="AC123" i="5"/>
  <c r="AC216" i="5" s="1"/>
  <c r="AB123" i="5"/>
  <c r="AB216" i="5" s="1"/>
  <c r="AA123" i="5"/>
  <c r="AA216" i="5" s="1"/>
  <c r="Z123" i="5"/>
  <c r="Z216" i="5" s="1"/>
  <c r="Y123" i="5"/>
  <c r="Y216" i="5" s="1"/>
  <c r="X123" i="5"/>
  <c r="X216" i="5" s="1"/>
  <c r="W123" i="5"/>
  <c r="W216" i="5" s="1"/>
  <c r="V123" i="5"/>
  <c r="V216" i="5" s="1"/>
  <c r="U123" i="5"/>
  <c r="U216" i="5" s="1"/>
  <c r="T123" i="5"/>
  <c r="T216" i="5" s="1"/>
  <c r="S123" i="5"/>
  <c r="S216" i="5" s="1"/>
  <c r="R123" i="5"/>
  <c r="R216" i="5" s="1"/>
  <c r="Q123" i="5"/>
  <c r="Q216" i="5" s="1"/>
  <c r="P123" i="5"/>
  <c r="P216" i="5" s="1"/>
  <c r="O123" i="5"/>
  <c r="O216" i="5" s="1"/>
  <c r="N123" i="5"/>
  <c r="N216" i="5" s="1"/>
  <c r="M123" i="5"/>
  <c r="M216" i="5" s="1"/>
  <c r="L123" i="5"/>
  <c r="L216" i="5" s="1"/>
  <c r="K123" i="5"/>
  <c r="K216" i="5" s="1"/>
  <c r="J123" i="5"/>
  <c r="J216" i="5" s="1"/>
  <c r="I123" i="5"/>
  <c r="I216" i="5" s="1"/>
  <c r="H123" i="5"/>
  <c r="H216" i="5" s="1"/>
  <c r="G123" i="5"/>
  <c r="G216" i="5" s="1"/>
  <c r="F123" i="5"/>
  <c r="F216" i="5" s="1"/>
  <c r="E123" i="5"/>
  <c r="E216" i="5" s="1"/>
  <c r="D123" i="5"/>
  <c r="D216" i="5" s="1"/>
  <c r="C123" i="5"/>
  <c r="C216" i="5" s="1"/>
  <c r="B123" i="5"/>
  <c r="A123" i="5"/>
  <c r="A216" i="5" s="1"/>
  <c r="AI120" i="5"/>
  <c r="AH120" i="5"/>
  <c r="AG120" i="5"/>
  <c r="AF120" i="5"/>
  <c r="AE120" i="5"/>
  <c r="AD120" i="5"/>
  <c r="AC120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C213" i="5" s="1"/>
  <c r="B120" i="5"/>
  <c r="B213" i="5" s="1"/>
  <c r="A120" i="5"/>
  <c r="A213" i="5" s="1"/>
  <c r="AI119" i="5"/>
  <c r="AH119" i="5"/>
  <c r="AG119" i="5"/>
  <c r="AF119" i="5"/>
  <c r="AE119" i="5"/>
  <c r="AD119" i="5"/>
  <c r="AC119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C212" i="5" s="1"/>
  <c r="B119" i="5"/>
  <c r="B212" i="5" s="1"/>
  <c r="A119" i="5"/>
  <c r="A212" i="5" s="1"/>
  <c r="AI118" i="5"/>
  <c r="AI211" i="5" s="1"/>
  <c r="AH118" i="5"/>
  <c r="AH211" i="5" s="1"/>
  <c r="AG118" i="5"/>
  <c r="AG211" i="5" s="1"/>
  <c r="AF118" i="5"/>
  <c r="AF211" i="5" s="1"/>
  <c r="AE118" i="5"/>
  <c r="AE211" i="5" s="1"/>
  <c r="AD118" i="5"/>
  <c r="AD211" i="5" s="1"/>
  <c r="AC118" i="5"/>
  <c r="AC211" i="5" s="1"/>
  <c r="AB118" i="5"/>
  <c r="AB211" i="5" s="1"/>
  <c r="AA118" i="5"/>
  <c r="AA211" i="5" s="1"/>
  <c r="Z118" i="5"/>
  <c r="Z211" i="5" s="1"/>
  <c r="Y118" i="5"/>
  <c r="Y211" i="5" s="1"/>
  <c r="X118" i="5"/>
  <c r="X211" i="5" s="1"/>
  <c r="W118" i="5"/>
  <c r="W211" i="5" s="1"/>
  <c r="V118" i="5"/>
  <c r="V211" i="5" s="1"/>
  <c r="U118" i="5"/>
  <c r="U211" i="5" s="1"/>
  <c r="T118" i="5"/>
  <c r="T211" i="5" s="1"/>
  <c r="S118" i="5"/>
  <c r="S211" i="5" s="1"/>
  <c r="R118" i="5"/>
  <c r="R211" i="5" s="1"/>
  <c r="Q118" i="5"/>
  <c r="Q211" i="5" s="1"/>
  <c r="P118" i="5"/>
  <c r="P211" i="5" s="1"/>
  <c r="O118" i="5"/>
  <c r="O211" i="5" s="1"/>
  <c r="N118" i="5"/>
  <c r="N211" i="5" s="1"/>
  <c r="M118" i="5"/>
  <c r="M211" i="5" s="1"/>
  <c r="L118" i="5"/>
  <c r="L211" i="5" s="1"/>
  <c r="K118" i="5"/>
  <c r="K211" i="5" s="1"/>
  <c r="J118" i="5"/>
  <c r="J211" i="5" s="1"/>
  <c r="I118" i="5"/>
  <c r="I211" i="5" s="1"/>
  <c r="H118" i="5"/>
  <c r="H211" i="5" s="1"/>
  <c r="G118" i="5"/>
  <c r="G211" i="5" s="1"/>
  <c r="F118" i="5"/>
  <c r="F211" i="5" s="1"/>
  <c r="E118" i="5"/>
  <c r="E211" i="5" s="1"/>
  <c r="D118" i="5"/>
  <c r="D211" i="5" s="1"/>
  <c r="C118" i="5"/>
  <c r="C211" i="5" s="1"/>
  <c r="B118" i="5"/>
  <c r="B211" i="5" s="1"/>
  <c r="A118" i="5"/>
  <c r="A211" i="5" s="1"/>
  <c r="AI117" i="5"/>
  <c r="AI210" i="5" s="1"/>
  <c r="AH117" i="5"/>
  <c r="AH210" i="5" s="1"/>
  <c r="AG117" i="5"/>
  <c r="AG210" i="5" s="1"/>
  <c r="AF117" i="5"/>
  <c r="AF210" i="5" s="1"/>
  <c r="AE117" i="5"/>
  <c r="AE210" i="5" s="1"/>
  <c r="AD117" i="5"/>
  <c r="AD210" i="5" s="1"/>
  <c r="AC117" i="5"/>
  <c r="AC210" i="5" s="1"/>
  <c r="AB117" i="5"/>
  <c r="AB210" i="5" s="1"/>
  <c r="AA117" i="5"/>
  <c r="AA210" i="5" s="1"/>
  <c r="Z117" i="5"/>
  <c r="Z210" i="5" s="1"/>
  <c r="Y117" i="5"/>
  <c r="Y210" i="5" s="1"/>
  <c r="X117" i="5"/>
  <c r="X210" i="5" s="1"/>
  <c r="W117" i="5"/>
  <c r="W210" i="5" s="1"/>
  <c r="V117" i="5"/>
  <c r="V210" i="5" s="1"/>
  <c r="U117" i="5"/>
  <c r="U210" i="5" s="1"/>
  <c r="T117" i="5"/>
  <c r="T210" i="5" s="1"/>
  <c r="S117" i="5"/>
  <c r="S210" i="5" s="1"/>
  <c r="R117" i="5"/>
  <c r="R210" i="5" s="1"/>
  <c r="Q117" i="5"/>
  <c r="Q210" i="5" s="1"/>
  <c r="P117" i="5"/>
  <c r="P210" i="5" s="1"/>
  <c r="O117" i="5"/>
  <c r="O210" i="5" s="1"/>
  <c r="N117" i="5"/>
  <c r="N210" i="5" s="1"/>
  <c r="M117" i="5"/>
  <c r="M210" i="5" s="1"/>
  <c r="L117" i="5"/>
  <c r="L210" i="5" s="1"/>
  <c r="K117" i="5"/>
  <c r="K210" i="5" s="1"/>
  <c r="J117" i="5"/>
  <c r="J210" i="5" s="1"/>
  <c r="I117" i="5"/>
  <c r="I210" i="5" s="1"/>
  <c r="H117" i="5"/>
  <c r="H210" i="5" s="1"/>
  <c r="G117" i="5"/>
  <c r="G210" i="5" s="1"/>
  <c r="F117" i="5"/>
  <c r="F210" i="5" s="1"/>
  <c r="E117" i="5"/>
  <c r="E210" i="5" s="1"/>
  <c r="D117" i="5"/>
  <c r="D210" i="5" s="1"/>
  <c r="C117" i="5"/>
  <c r="C210" i="5" s="1"/>
  <c r="B117" i="5"/>
  <c r="B210" i="5" s="1"/>
  <c r="A117" i="5"/>
  <c r="A210" i="5" s="1"/>
  <c r="AI116" i="5"/>
  <c r="AI209" i="5" s="1"/>
  <c r="AH116" i="5"/>
  <c r="AH209" i="5" s="1"/>
  <c r="AG116" i="5"/>
  <c r="AG209" i="5" s="1"/>
  <c r="AF116" i="5"/>
  <c r="AF209" i="5" s="1"/>
  <c r="AE116" i="5"/>
  <c r="AE209" i="5" s="1"/>
  <c r="AD116" i="5"/>
  <c r="AD209" i="5" s="1"/>
  <c r="AC116" i="5"/>
  <c r="AC209" i="5" s="1"/>
  <c r="AB116" i="5"/>
  <c r="AB209" i="5" s="1"/>
  <c r="AA116" i="5"/>
  <c r="AA209" i="5" s="1"/>
  <c r="Z116" i="5"/>
  <c r="Z209" i="5" s="1"/>
  <c r="Y116" i="5"/>
  <c r="Y209" i="5" s="1"/>
  <c r="X116" i="5"/>
  <c r="X209" i="5" s="1"/>
  <c r="W116" i="5"/>
  <c r="W209" i="5" s="1"/>
  <c r="V116" i="5"/>
  <c r="V209" i="5" s="1"/>
  <c r="U116" i="5"/>
  <c r="U209" i="5" s="1"/>
  <c r="T116" i="5"/>
  <c r="T209" i="5" s="1"/>
  <c r="S116" i="5"/>
  <c r="S209" i="5" s="1"/>
  <c r="R116" i="5"/>
  <c r="R209" i="5" s="1"/>
  <c r="Q116" i="5"/>
  <c r="Q209" i="5" s="1"/>
  <c r="P116" i="5"/>
  <c r="P209" i="5" s="1"/>
  <c r="O116" i="5"/>
  <c r="O209" i="5" s="1"/>
  <c r="N116" i="5"/>
  <c r="N209" i="5" s="1"/>
  <c r="M116" i="5"/>
  <c r="M209" i="5" s="1"/>
  <c r="L116" i="5"/>
  <c r="L209" i="5" s="1"/>
  <c r="K116" i="5"/>
  <c r="K209" i="5" s="1"/>
  <c r="J116" i="5"/>
  <c r="J209" i="5" s="1"/>
  <c r="I116" i="5"/>
  <c r="I209" i="5" s="1"/>
  <c r="H116" i="5"/>
  <c r="H209" i="5" s="1"/>
  <c r="G116" i="5"/>
  <c r="G209" i="5" s="1"/>
  <c r="F116" i="5"/>
  <c r="F209" i="5" s="1"/>
  <c r="E116" i="5"/>
  <c r="E209" i="5" s="1"/>
  <c r="D116" i="5"/>
  <c r="D209" i="5" s="1"/>
  <c r="C116" i="5"/>
  <c r="C209" i="5" s="1"/>
  <c r="B116" i="5"/>
  <c r="B209" i="5" s="1"/>
  <c r="A116" i="5"/>
  <c r="A209" i="5" s="1"/>
  <c r="AI115" i="5"/>
  <c r="AI208" i="5" s="1"/>
  <c r="AH115" i="5"/>
  <c r="AH208" i="5" s="1"/>
  <c r="AG115" i="5"/>
  <c r="AG208" i="5" s="1"/>
  <c r="AF115" i="5"/>
  <c r="AF208" i="5" s="1"/>
  <c r="AE115" i="5"/>
  <c r="AE208" i="5" s="1"/>
  <c r="AD115" i="5"/>
  <c r="AD208" i="5" s="1"/>
  <c r="AC115" i="5"/>
  <c r="AC208" i="5" s="1"/>
  <c r="AB115" i="5"/>
  <c r="AB208" i="5" s="1"/>
  <c r="AA115" i="5"/>
  <c r="AA208" i="5" s="1"/>
  <c r="Z115" i="5"/>
  <c r="Z208" i="5" s="1"/>
  <c r="Y115" i="5"/>
  <c r="Y208" i="5" s="1"/>
  <c r="X115" i="5"/>
  <c r="X208" i="5" s="1"/>
  <c r="W115" i="5"/>
  <c r="W208" i="5" s="1"/>
  <c r="V115" i="5"/>
  <c r="V208" i="5" s="1"/>
  <c r="U115" i="5"/>
  <c r="U208" i="5" s="1"/>
  <c r="T115" i="5"/>
  <c r="T208" i="5" s="1"/>
  <c r="S115" i="5"/>
  <c r="S208" i="5" s="1"/>
  <c r="R115" i="5"/>
  <c r="R208" i="5" s="1"/>
  <c r="Q115" i="5"/>
  <c r="Q208" i="5" s="1"/>
  <c r="P115" i="5"/>
  <c r="P208" i="5" s="1"/>
  <c r="O115" i="5"/>
  <c r="O208" i="5" s="1"/>
  <c r="N115" i="5"/>
  <c r="N208" i="5" s="1"/>
  <c r="M115" i="5"/>
  <c r="M208" i="5" s="1"/>
  <c r="L115" i="5"/>
  <c r="L208" i="5" s="1"/>
  <c r="K115" i="5"/>
  <c r="K208" i="5" s="1"/>
  <c r="J115" i="5"/>
  <c r="J208" i="5" s="1"/>
  <c r="I115" i="5"/>
  <c r="I208" i="5" s="1"/>
  <c r="H115" i="5"/>
  <c r="H208" i="5" s="1"/>
  <c r="G115" i="5"/>
  <c r="G208" i="5" s="1"/>
  <c r="F115" i="5"/>
  <c r="F208" i="5" s="1"/>
  <c r="E115" i="5"/>
  <c r="E208" i="5" s="1"/>
  <c r="D115" i="5"/>
  <c r="D208" i="5" s="1"/>
  <c r="C115" i="5"/>
  <c r="C208" i="5" s="1"/>
  <c r="B115" i="5"/>
  <c r="B208" i="5" s="1"/>
  <c r="A115" i="5"/>
  <c r="A208" i="5" s="1"/>
  <c r="AI114" i="5"/>
  <c r="AI207" i="5" s="1"/>
  <c r="AH114" i="5"/>
  <c r="AH207" i="5" s="1"/>
  <c r="AG114" i="5"/>
  <c r="AG207" i="5" s="1"/>
  <c r="AF114" i="5"/>
  <c r="AF207" i="5" s="1"/>
  <c r="AE114" i="5"/>
  <c r="AE207" i="5" s="1"/>
  <c r="AD114" i="5"/>
  <c r="AD207" i="5" s="1"/>
  <c r="AC114" i="5"/>
  <c r="AC207" i="5" s="1"/>
  <c r="AB114" i="5"/>
  <c r="AB207" i="5" s="1"/>
  <c r="AA114" i="5"/>
  <c r="AA207" i="5" s="1"/>
  <c r="Z114" i="5"/>
  <c r="Z207" i="5" s="1"/>
  <c r="Y114" i="5"/>
  <c r="Y207" i="5" s="1"/>
  <c r="X114" i="5"/>
  <c r="X207" i="5" s="1"/>
  <c r="W114" i="5"/>
  <c r="W207" i="5" s="1"/>
  <c r="V114" i="5"/>
  <c r="V207" i="5" s="1"/>
  <c r="U114" i="5"/>
  <c r="U207" i="5" s="1"/>
  <c r="T114" i="5"/>
  <c r="T207" i="5" s="1"/>
  <c r="S114" i="5"/>
  <c r="S207" i="5" s="1"/>
  <c r="R114" i="5"/>
  <c r="R207" i="5" s="1"/>
  <c r="Q114" i="5"/>
  <c r="Q207" i="5" s="1"/>
  <c r="P114" i="5"/>
  <c r="P207" i="5" s="1"/>
  <c r="O114" i="5"/>
  <c r="O207" i="5" s="1"/>
  <c r="N114" i="5"/>
  <c r="N207" i="5" s="1"/>
  <c r="M114" i="5"/>
  <c r="M207" i="5" s="1"/>
  <c r="L114" i="5"/>
  <c r="L207" i="5" s="1"/>
  <c r="K114" i="5"/>
  <c r="K207" i="5" s="1"/>
  <c r="J114" i="5"/>
  <c r="J207" i="5" s="1"/>
  <c r="I114" i="5"/>
  <c r="I207" i="5" s="1"/>
  <c r="H114" i="5"/>
  <c r="H207" i="5" s="1"/>
  <c r="G114" i="5"/>
  <c r="G207" i="5" s="1"/>
  <c r="F114" i="5"/>
  <c r="F207" i="5" s="1"/>
  <c r="E114" i="5"/>
  <c r="E207" i="5" s="1"/>
  <c r="D114" i="5"/>
  <c r="D207" i="5" s="1"/>
  <c r="C114" i="5"/>
  <c r="C207" i="5" s="1"/>
  <c r="B114" i="5"/>
  <c r="B207" i="5" s="1"/>
  <c r="A114" i="5"/>
  <c r="A207" i="5" s="1"/>
  <c r="AI113" i="5"/>
  <c r="AI206" i="5" s="1"/>
  <c r="AH113" i="5"/>
  <c r="AH206" i="5" s="1"/>
  <c r="AG113" i="5"/>
  <c r="AG206" i="5" s="1"/>
  <c r="AF113" i="5"/>
  <c r="AF206" i="5" s="1"/>
  <c r="AE113" i="5"/>
  <c r="AE206" i="5" s="1"/>
  <c r="AD113" i="5"/>
  <c r="AD206" i="5" s="1"/>
  <c r="AC113" i="5"/>
  <c r="AC206" i="5" s="1"/>
  <c r="AB113" i="5"/>
  <c r="AB206" i="5" s="1"/>
  <c r="AA113" i="5"/>
  <c r="AA206" i="5" s="1"/>
  <c r="Z113" i="5"/>
  <c r="Z206" i="5" s="1"/>
  <c r="Y113" i="5"/>
  <c r="Y206" i="5" s="1"/>
  <c r="X113" i="5"/>
  <c r="X206" i="5" s="1"/>
  <c r="W113" i="5"/>
  <c r="W206" i="5" s="1"/>
  <c r="V113" i="5"/>
  <c r="V206" i="5" s="1"/>
  <c r="U113" i="5"/>
  <c r="U206" i="5" s="1"/>
  <c r="T113" i="5"/>
  <c r="T206" i="5" s="1"/>
  <c r="S113" i="5"/>
  <c r="S206" i="5" s="1"/>
  <c r="R113" i="5"/>
  <c r="R206" i="5" s="1"/>
  <c r="Q113" i="5"/>
  <c r="Q206" i="5" s="1"/>
  <c r="P113" i="5"/>
  <c r="P206" i="5" s="1"/>
  <c r="O113" i="5"/>
  <c r="O206" i="5" s="1"/>
  <c r="N113" i="5"/>
  <c r="N206" i="5" s="1"/>
  <c r="M113" i="5"/>
  <c r="M206" i="5" s="1"/>
  <c r="L113" i="5"/>
  <c r="L206" i="5" s="1"/>
  <c r="K113" i="5"/>
  <c r="K206" i="5" s="1"/>
  <c r="J113" i="5"/>
  <c r="J206" i="5" s="1"/>
  <c r="I113" i="5"/>
  <c r="I206" i="5" s="1"/>
  <c r="H113" i="5"/>
  <c r="H206" i="5" s="1"/>
  <c r="G113" i="5"/>
  <c r="G206" i="5" s="1"/>
  <c r="F113" i="5"/>
  <c r="F206" i="5" s="1"/>
  <c r="E113" i="5"/>
  <c r="E206" i="5" s="1"/>
  <c r="D113" i="5"/>
  <c r="D206" i="5" s="1"/>
  <c r="C113" i="5"/>
  <c r="C206" i="5" s="1"/>
  <c r="B113" i="5"/>
  <c r="B206" i="5" s="1"/>
  <c r="A113" i="5"/>
  <c r="A206" i="5" s="1"/>
  <c r="AI112" i="5"/>
  <c r="AH112" i="5"/>
  <c r="AG112" i="5"/>
  <c r="AF112" i="5"/>
  <c r="AE112" i="5"/>
  <c r="AD112" i="5"/>
  <c r="AC112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B112" i="5"/>
  <c r="A112" i="5"/>
  <c r="A205" i="5" s="1"/>
  <c r="AI111" i="5"/>
  <c r="AH111" i="5"/>
  <c r="AG111" i="5"/>
  <c r="AF111" i="5"/>
  <c r="AE111" i="5"/>
  <c r="AD111" i="5"/>
  <c r="AC111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B111" i="5"/>
  <c r="B204" i="5" s="1"/>
  <c r="A111" i="5"/>
  <c r="A204" i="5" s="1"/>
  <c r="AI110" i="5"/>
  <c r="AH110" i="5"/>
  <c r="AG110" i="5"/>
  <c r="AF110" i="5"/>
  <c r="AE110" i="5"/>
  <c r="AD110" i="5"/>
  <c r="AC110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D203" i="5" s="1"/>
  <c r="C110" i="5"/>
  <c r="C203" i="5" s="1"/>
  <c r="B110" i="5"/>
  <c r="B203" i="5" s="1"/>
  <c r="A110" i="5"/>
  <c r="A203" i="5" s="1"/>
  <c r="AI109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B109" i="5"/>
  <c r="A109" i="5"/>
  <c r="A202" i="5" s="1"/>
  <c r="AI108" i="5"/>
  <c r="AH108" i="5"/>
  <c r="AG108" i="5"/>
  <c r="AF108" i="5"/>
  <c r="AE108" i="5"/>
  <c r="AD108" i="5"/>
  <c r="AC108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A108" i="5"/>
  <c r="A201" i="5" s="1"/>
  <c r="AI107" i="5"/>
  <c r="AH107" i="5"/>
  <c r="AG107" i="5"/>
  <c r="AF107" i="5"/>
  <c r="AE107" i="5"/>
  <c r="AD107" i="5"/>
  <c r="AC107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D200" i="5" s="1"/>
  <c r="C107" i="5"/>
  <c r="C200" i="5" s="1"/>
  <c r="B107" i="5"/>
  <c r="B200" i="5" s="1"/>
  <c r="A107" i="5"/>
  <c r="A200" i="5" s="1"/>
  <c r="AI106" i="5"/>
  <c r="AH106" i="5"/>
  <c r="AG106" i="5"/>
  <c r="AF106" i="5"/>
  <c r="AE106" i="5"/>
  <c r="AD106" i="5"/>
  <c r="AC106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D199" i="5" s="1"/>
  <c r="C106" i="5"/>
  <c r="C199" i="5" s="1"/>
  <c r="B106" i="5"/>
  <c r="B199" i="5" s="1"/>
  <c r="A106" i="5"/>
  <c r="A199" i="5" s="1"/>
  <c r="AI105" i="5"/>
  <c r="AI198" i="5" s="1"/>
  <c r="AH105" i="5"/>
  <c r="AH198" i="5" s="1"/>
  <c r="AG105" i="5"/>
  <c r="AG198" i="5" s="1"/>
  <c r="AF105" i="5"/>
  <c r="AF198" i="5" s="1"/>
  <c r="AE105" i="5"/>
  <c r="AE198" i="5" s="1"/>
  <c r="AD105" i="5"/>
  <c r="AD198" i="5" s="1"/>
  <c r="AC105" i="5"/>
  <c r="AC198" i="5" s="1"/>
  <c r="AB105" i="5"/>
  <c r="AB198" i="5" s="1"/>
  <c r="AA105" i="5"/>
  <c r="AA198" i="5" s="1"/>
  <c r="Z105" i="5"/>
  <c r="Z198" i="5" s="1"/>
  <c r="Y105" i="5"/>
  <c r="Y198" i="5" s="1"/>
  <c r="X105" i="5"/>
  <c r="X198" i="5" s="1"/>
  <c r="W105" i="5"/>
  <c r="W198" i="5" s="1"/>
  <c r="V105" i="5"/>
  <c r="V198" i="5" s="1"/>
  <c r="U105" i="5"/>
  <c r="U198" i="5" s="1"/>
  <c r="T105" i="5"/>
  <c r="T198" i="5" s="1"/>
  <c r="S105" i="5"/>
  <c r="S198" i="5" s="1"/>
  <c r="R105" i="5"/>
  <c r="R198" i="5" s="1"/>
  <c r="Q105" i="5"/>
  <c r="Q198" i="5" s="1"/>
  <c r="P105" i="5"/>
  <c r="P198" i="5" s="1"/>
  <c r="O105" i="5"/>
  <c r="O198" i="5" s="1"/>
  <c r="N105" i="5"/>
  <c r="N198" i="5" s="1"/>
  <c r="M105" i="5"/>
  <c r="M198" i="5" s="1"/>
  <c r="L105" i="5"/>
  <c r="L198" i="5" s="1"/>
  <c r="K105" i="5"/>
  <c r="K198" i="5" s="1"/>
  <c r="J105" i="5"/>
  <c r="J198" i="5" s="1"/>
  <c r="I105" i="5"/>
  <c r="I198" i="5" s="1"/>
  <c r="H105" i="5"/>
  <c r="H198" i="5" s="1"/>
  <c r="G105" i="5"/>
  <c r="G198" i="5" s="1"/>
  <c r="F105" i="5"/>
  <c r="F198" i="5" s="1"/>
  <c r="E105" i="5"/>
  <c r="E198" i="5" s="1"/>
  <c r="D105" i="5"/>
  <c r="D198" i="5" s="1"/>
  <c r="C105" i="5"/>
  <c r="C198" i="5" s="1"/>
  <c r="B105" i="5"/>
  <c r="B198" i="5" s="1"/>
  <c r="A105" i="5"/>
  <c r="A198" i="5" s="1"/>
  <c r="AI102" i="5"/>
  <c r="AH102" i="5"/>
  <c r="AG102" i="5"/>
  <c r="AF102" i="5"/>
  <c r="AE102" i="5"/>
  <c r="AD102" i="5"/>
  <c r="AC102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C195" i="5" s="1"/>
  <c r="B102" i="5"/>
  <c r="B195" i="5" s="1"/>
  <c r="A102" i="5"/>
  <c r="A195" i="5" s="1"/>
  <c r="AI101" i="5"/>
  <c r="AH101" i="5"/>
  <c r="AG101" i="5"/>
  <c r="AF101" i="5"/>
  <c r="AE101" i="5"/>
  <c r="AD101" i="5"/>
  <c r="AC101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C194" i="5" s="1"/>
  <c r="B101" i="5"/>
  <c r="B194" i="5" s="1"/>
  <c r="A101" i="5"/>
  <c r="A194" i="5" s="1"/>
  <c r="AI100" i="5"/>
  <c r="AI193" i="5" s="1"/>
  <c r="AH100" i="5"/>
  <c r="AH193" i="5" s="1"/>
  <c r="AG100" i="5"/>
  <c r="AG193" i="5" s="1"/>
  <c r="AF100" i="5"/>
  <c r="AF193" i="5" s="1"/>
  <c r="AE100" i="5"/>
  <c r="AE193" i="5" s="1"/>
  <c r="AD100" i="5"/>
  <c r="AD193" i="5" s="1"/>
  <c r="AC100" i="5"/>
  <c r="AC193" i="5" s="1"/>
  <c r="AB100" i="5"/>
  <c r="AB193" i="5" s="1"/>
  <c r="AA100" i="5"/>
  <c r="AA193" i="5" s="1"/>
  <c r="Z100" i="5"/>
  <c r="Z193" i="5" s="1"/>
  <c r="Y100" i="5"/>
  <c r="Y193" i="5" s="1"/>
  <c r="X100" i="5"/>
  <c r="X193" i="5" s="1"/>
  <c r="W100" i="5"/>
  <c r="W193" i="5" s="1"/>
  <c r="V100" i="5"/>
  <c r="V193" i="5" s="1"/>
  <c r="U100" i="5"/>
  <c r="U193" i="5" s="1"/>
  <c r="T100" i="5"/>
  <c r="T193" i="5" s="1"/>
  <c r="S100" i="5"/>
  <c r="S193" i="5" s="1"/>
  <c r="R100" i="5"/>
  <c r="R193" i="5" s="1"/>
  <c r="Q100" i="5"/>
  <c r="Q193" i="5" s="1"/>
  <c r="P100" i="5"/>
  <c r="P193" i="5" s="1"/>
  <c r="O100" i="5"/>
  <c r="O193" i="5" s="1"/>
  <c r="N100" i="5"/>
  <c r="N193" i="5" s="1"/>
  <c r="M100" i="5"/>
  <c r="M193" i="5" s="1"/>
  <c r="L100" i="5"/>
  <c r="L193" i="5" s="1"/>
  <c r="K100" i="5"/>
  <c r="K193" i="5" s="1"/>
  <c r="J100" i="5"/>
  <c r="J193" i="5" s="1"/>
  <c r="I100" i="5"/>
  <c r="I193" i="5" s="1"/>
  <c r="H100" i="5"/>
  <c r="H193" i="5" s="1"/>
  <c r="G100" i="5"/>
  <c r="G193" i="5" s="1"/>
  <c r="F100" i="5"/>
  <c r="F193" i="5" s="1"/>
  <c r="E100" i="5"/>
  <c r="E193" i="5" s="1"/>
  <c r="D100" i="5"/>
  <c r="D193" i="5" s="1"/>
  <c r="C100" i="5"/>
  <c r="C193" i="5" s="1"/>
  <c r="B100" i="5"/>
  <c r="B193" i="5" s="1"/>
  <c r="A100" i="5"/>
  <c r="A193" i="5" s="1"/>
  <c r="AI99" i="5"/>
  <c r="AI192" i="5" s="1"/>
  <c r="AH99" i="5"/>
  <c r="AH192" i="5" s="1"/>
  <c r="AG99" i="5"/>
  <c r="AG192" i="5" s="1"/>
  <c r="AF99" i="5"/>
  <c r="AF192" i="5" s="1"/>
  <c r="AE99" i="5"/>
  <c r="AE192" i="5" s="1"/>
  <c r="AD99" i="5"/>
  <c r="AD192" i="5" s="1"/>
  <c r="AC99" i="5"/>
  <c r="AC192" i="5" s="1"/>
  <c r="AB99" i="5"/>
  <c r="AB192" i="5" s="1"/>
  <c r="AA99" i="5"/>
  <c r="AA192" i="5" s="1"/>
  <c r="Z99" i="5"/>
  <c r="Z192" i="5" s="1"/>
  <c r="Y99" i="5"/>
  <c r="Y192" i="5" s="1"/>
  <c r="X99" i="5"/>
  <c r="X192" i="5" s="1"/>
  <c r="W99" i="5"/>
  <c r="W192" i="5" s="1"/>
  <c r="V99" i="5"/>
  <c r="V192" i="5" s="1"/>
  <c r="U99" i="5"/>
  <c r="U192" i="5" s="1"/>
  <c r="T99" i="5"/>
  <c r="T192" i="5" s="1"/>
  <c r="S99" i="5"/>
  <c r="S192" i="5" s="1"/>
  <c r="R99" i="5"/>
  <c r="R192" i="5" s="1"/>
  <c r="Q99" i="5"/>
  <c r="Q192" i="5" s="1"/>
  <c r="P99" i="5"/>
  <c r="P192" i="5" s="1"/>
  <c r="O99" i="5"/>
  <c r="O192" i="5" s="1"/>
  <c r="N99" i="5"/>
  <c r="N192" i="5" s="1"/>
  <c r="M99" i="5"/>
  <c r="M192" i="5" s="1"/>
  <c r="L99" i="5"/>
  <c r="L192" i="5" s="1"/>
  <c r="K99" i="5"/>
  <c r="K192" i="5" s="1"/>
  <c r="J99" i="5"/>
  <c r="J192" i="5" s="1"/>
  <c r="I99" i="5"/>
  <c r="I192" i="5" s="1"/>
  <c r="H99" i="5"/>
  <c r="H192" i="5" s="1"/>
  <c r="G99" i="5"/>
  <c r="G192" i="5" s="1"/>
  <c r="F99" i="5"/>
  <c r="F192" i="5" s="1"/>
  <c r="E99" i="5"/>
  <c r="E192" i="5" s="1"/>
  <c r="D99" i="5"/>
  <c r="D192" i="5" s="1"/>
  <c r="C99" i="5"/>
  <c r="C192" i="5" s="1"/>
  <c r="B99" i="5"/>
  <c r="B192" i="5" s="1"/>
  <c r="A99" i="5"/>
  <c r="A192" i="5" s="1"/>
  <c r="AI98" i="5"/>
  <c r="AI191" i="5" s="1"/>
  <c r="AH98" i="5"/>
  <c r="AH191" i="5" s="1"/>
  <c r="AG98" i="5"/>
  <c r="AG191" i="5" s="1"/>
  <c r="AF98" i="5"/>
  <c r="AF191" i="5" s="1"/>
  <c r="AE98" i="5"/>
  <c r="AE191" i="5" s="1"/>
  <c r="AD98" i="5"/>
  <c r="AD191" i="5" s="1"/>
  <c r="AC98" i="5"/>
  <c r="AC191" i="5" s="1"/>
  <c r="AB98" i="5"/>
  <c r="AB191" i="5" s="1"/>
  <c r="AA98" i="5"/>
  <c r="AA191" i="5" s="1"/>
  <c r="Z98" i="5"/>
  <c r="Z191" i="5" s="1"/>
  <c r="Y98" i="5"/>
  <c r="Y191" i="5" s="1"/>
  <c r="X98" i="5"/>
  <c r="X191" i="5" s="1"/>
  <c r="W98" i="5"/>
  <c r="W191" i="5" s="1"/>
  <c r="V98" i="5"/>
  <c r="V191" i="5" s="1"/>
  <c r="U98" i="5"/>
  <c r="U191" i="5" s="1"/>
  <c r="T98" i="5"/>
  <c r="T191" i="5" s="1"/>
  <c r="S98" i="5"/>
  <c r="S191" i="5" s="1"/>
  <c r="R98" i="5"/>
  <c r="R191" i="5" s="1"/>
  <c r="Q98" i="5"/>
  <c r="Q191" i="5" s="1"/>
  <c r="P98" i="5"/>
  <c r="P191" i="5" s="1"/>
  <c r="O98" i="5"/>
  <c r="O191" i="5" s="1"/>
  <c r="N98" i="5"/>
  <c r="N191" i="5" s="1"/>
  <c r="M98" i="5"/>
  <c r="M191" i="5" s="1"/>
  <c r="L98" i="5"/>
  <c r="L191" i="5" s="1"/>
  <c r="K98" i="5"/>
  <c r="K191" i="5" s="1"/>
  <c r="J98" i="5"/>
  <c r="J191" i="5" s="1"/>
  <c r="I98" i="5"/>
  <c r="I191" i="5" s="1"/>
  <c r="H98" i="5"/>
  <c r="H191" i="5" s="1"/>
  <c r="G98" i="5"/>
  <c r="G191" i="5" s="1"/>
  <c r="F98" i="5"/>
  <c r="F191" i="5" s="1"/>
  <c r="E98" i="5"/>
  <c r="E191" i="5" s="1"/>
  <c r="D98" i="5"/>
  <c r="D191" i="5" s="1"/>
  <c r="C98" i="5"/>
  <c r="C191" i="5" s="1"/>
  <c r="B98" i="5"/>
  <c r="B191" i="5" s="1"/>
  <c r="A98" i="5"/>
  <c r="A191" i="5" s="1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D190" i="5" s="1"/>
  <c r="C97" i="5"/>
  <c r="C190" i="5" s="1"/>
  <c r="B97" i="5"/>
  <c r="B190" i="5" s="1"/>
  <c r="A97" i="5"/>
  <c r="A190" i="5" s="1"/>
  <c r="AI96" i="5"/>
  <c r="AI189" i="5" s="1"/>
  <c r="AH96" i="5"/>
  <c r="AH189" i="5" s="1"/>
  <c r="AG96" i="5"/>
  <c r="AG189" i="5" s="1"/>
  <c r="AF96" i="5"/>
  <c r="AF189" i="5" s="1"/>
  <c r="AE96" i="5"/>
  <c r="AE189" i="5" s="1"/>
  <c r="AD96" i="5"/>
  <c r="AD189" i="5" s="1"/>
  <c r="AC96" i="5"/>
  <c r="AC189" i="5" s="1"/>
  <c r="AB96" i="5"/>
  <c r="AB189" i="5" s="1"/>
  <c r="AA96" i="5"/>
  <c r="AA189" i="5" s="1"/>
  <c r="Z96" i="5"/>
  <c r="Z189" i="5" s="1"/>
  <c r="Y96" i="5"/>
  <c r="Y189" i="5" s="1"/>
  <c r="X96" i="5"/>
  <c r="X189" i="5" s="1"/>
  <c r="W96" i="5"/>
  <c r="W189" i="5" s="1"/>
  <c r="V96" i="5"/>
  <c r="V189" i="5" s="1"/>
  <c r="U96" i="5"/>
  <c r="U189" i="5" s="1"/>
  <c r="T96" i="5"/>
  <c r="T189" i="5" s="1"/>
  <c r="S96" i="5"/>
  <c r="S189" i="5" s="1"/>
  <c r="R96" i="5"/>
  <c r="R189" i="5" s="1"/>
  <c r="Q96" i="5"/>
  <c r="Q189" i="5" s="1"/>
  <c r="P96" i="5"/>
  <c r="P189" i="5" s="1"/>
  <c r="O96" i="5"/>
  <c r="O189" i="5" s="1"/>
  <c r="N96" i="5"/>
  <c r="N189" i="5" s="1"/>
  <c r="M96" i="5"/>
  <c r="M189" i="5" s="1"/>
  <c r="L96" i="5"/>
  <c r="L189" i="5" s="1"/>
  <c r="K96" i="5"/>
  <c r="K189" i="5" s="1"/>
  <c r="J96" i="5"/>
  <c r="J189" i="5" s="1"/>
  <c r="I96" i="5"/>
  <c r="I189" i="5" s="1"/>
  <c r="H96" i="5"/>
  <c r="H189" i="5" s="1"/>
  <c r="G96" i="5"/>
  <c r="G189" i="5" s="1"/>
  <c r="F96" i="5"/>
  <c r="F189" i="5" s="1"/>
  <c r="E96" i="5"/>
  <c r="E189" i="5" s="1"/>
  <c r="D96" i="5"/>
  <c r="D189" i="5" s="1"/>
  <c r="C96" i="5"/>
  <c r="C189" i="5" s="1"/>
  <c r="B96" i="5"/>
  <c r="B189" i="5" s="1"/>
  <c r="A96" i="5"/>
  <c r="A189" i="5" s="1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C188" i="5" s="1"/>
  <c r="B95" i="5"/>
  <c r="B188" i="5" s="1"/>
  <c r="A95" i="5"/>
  <c r="A188" i="5" s="1"/>
  <c r="AI94" i="5"/>
  <c r="AH94" i="5"/>
  <c r="AG94" i="5"/>
  <c r="AF94" i="5"/>
  <c r="AE94" i="5"/>
  <c r="AD94" i="5"/>
  <c r="AC94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B94" i="5"/>
  <c r="A94" i="5"/>
  <c r="A187" i="5" s="1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B93" i="5"/>
  <c r="A93" i="5"/>
  <c r="A186" i="5" s="1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B92" i="5"/>
  <c r="A92" i="5"/>
  <c r="A185" i="5" s="1"/>
  <c r="AI91" i="5"/>
  <c r="AH91" i="5"/>
  <c r="AG91" i="5"/>
  <c r="AF91" i="5"/>
  <c r="AE91" i="5"/>
  <c r="AD91" i="5"/>
  <c r="AC91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B91" i="5"/>
  <c r="A91" i="5"/>
  <c r="A184" i="5" s="1"/>
  <c r="AI90" i="5"/>
  <c r="AH90" i="5"/>
  <c r="AG90" i="5"/>
  <c r="AF90" i="5"/>
  <c r="AE90" i="5"/>
  <c r="AD90" i="5"/>
  <c r="AC90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B90" i="5"/>
  <c r="B183" i="5" s="1"/>
  <c r="A90" i="5"/>
  <c r="A183" i="5" s="1"/>
  <c r="AI89" i="5"/>
  <c r="AH89" i="5"/>
  <c r="AG89" i="5"/>
  <c r="AF89" i="5"/>
  <c r="AE89" i="5"/>
  <c r="AD89" i="5"/>
  <c r="AC89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B89" i="5"/>
  <c r="B182" i="5" s="1"/>
  <c r="A89" i="5"/>
  <c r="A182" i="5" s="1"/>
  <c r="AI88" i="5"/>
  <c r="AH88" i="5"/>
  <c r="AG88" i="5"/>
  <c r="AF88" i="5"/>
  <c r="AE88" i="5"/>
  <c r="AD88" i="5"/>
  <c r="AC88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D181" i="5" s="1"/>
  <c r="C88" i="5"/>
  <c r="C181" i="5" s="1"/>
  <c r="B88" i="5"/>
  <c r="B181" i="5" s="1"/>
  <c r="A88" i="5"/>
  <c r="A181" i="5" s="1"/>
  <c r="AI87" i="5"/>
  <c r="AI180" i="5" s="1"/>
  <c r="AH87" i="5"/>
  <c r="AH180" i="5" s="1"/>
  <c r="AG87" i="5"/>
  <c r="AG180" i="5" s="1"/>
  <c r="AF87" i="5"/>
  <c r="AF180" i="5" s="1"/>
  <c r="AE87" i="5"/>
  <c r="AE180" i="5" s="1"/>
  <c r="AD87" i="5"/>
  <c r="AD180" i="5" s="1"/>
  <c r="AC87" i="5"/>
  <c r="AC180" i="5" s="1"/>
  <c r="AB87" i="5"/>
  <c r="AB180" i="5" s="1"/>
  <c r="AA87" i="5"/>
  <c r="AA180" i="5" s="1"/>
  <c r="Z87" i="5"/>
  <c r="Z180" i="5" s="1"/>
  <c r="Y87" i="5"/>
  <c r="Y180" i="5" s="1"/>
  <c r="X87" i="5"/>
  <c r="X180" i="5" s="1"/>
  <c r="W87" i="5"/>
  <c r="W180" i="5" s="1"/>
  <c r="V87" i="5"/>
  <c r="V180" i="5" s="1"/>
  <c r="U87" i="5"/>
  <c r="U180" i="5" s="1"/>
  <c r="T87" i="5"/>
  <c r="T180" i="5" s="1"/>
  <c r="S87" i="5"/>
  <c r="S180" i="5" s="1"/>
  <c r="R87" i="5"/>
  <c r="R180" i="5" s="1"/>
  <c r="Q87" i="5"/>
  <c r="Q180" i="5" s="1"/>
  <c r="P87" i="5"/>
  <c r="P180" i="5" s="1"/>
  <c r="O87" i="5"/>
  <c r="O180" i="5" s="1"/>
  <c r="N87" i="5"/>
  <c r="N180" i="5" s="1"/>
  <c r="M87" i="5"/>
  <c r="M180" i="5" s="1"/>
  <c r="L87" i="5"/>
  <c r="L180" i="5" s="1"/>
  <c r="K87" i="5"/>
  <c r="K180" i="5" s="1"/>
  <c r="J87" i="5"/>
  <c r="J180" i="5" s="1"/>
  <c r="I87" i="5"/>
  <c r="I180" i="5" s="1"/>
  <c r="H87" i="5"/>
  <c r="H180" i="5" s="1"/>
  <c r="G87" i="5"/>
  <c r="G180" i="5" s="1"/>
  <c r="F87" i="5"/>
  <c r="F180" i="5" s="1"/>
  <c r="E87" i="5"/>
  <c r="E180" i="5" s="1"/>
  <c r="D87" i="5"/>
  <c r="D180" i="5" s="1"/>
  <c r="C87" i="5"/>
  <c r="C180" i="5" s="1"/>
  <c r="B87" i="5"/>
  <c r="B180" i="5" s="1"/>
  <c r="A87" i="5"/>
  <c r="A180" i="5" s="1"/>
  <c r="AI84" i="5"/>
  <c r="AH84" i="5"/>
  <c r="AG84" i="5"/>
  <c r="AF84" i="5"/>
  <c r="AE84" i="5"/>
  <c r="AD84" i="5"/>
  <c r="AC84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C177" i="5" s="1"/>
  <c r="B84" i="5"/>
  <c r="B177" i="5" s="1"/>
  <c r="A84" i="5"/>
  <c r="A177" i="5" s="1"/>
  <c r="AI83" i="5"/>
  <c r="AH83" i="5"/>
  <c r="AG83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C176" i="5" s="1"/>
  <c r="B83" i="5"/>
  <c r="B176" i="5" s="1"/>
  <c r="A83" i="5"/>
  <c r="A176" i="5" s="1"/>
  <c r="AI82" i="5"/>
  <c r="AI175" i="5" s="1"/>
  <c r="AH82" i="5"/>
  <c r="AH175" i="5" s="1"/>
  <c r="AG82" i="5"/>
  <c r="AG175" i="5" s="1"/>
  <c r="AF82" i="5"/>
  <c r="AF175" i="5" s="1"/>
  <c r="AE82" i="5"/>
  <c r="AE175" i="5" s="1"/>
  <c r="AD82" i="5"/>
  <c r="AD175" i="5" s="1"/>
  <c r="AC82" i="5"/>
  <c r="AC175" i="5" s="1"/>
  <c r="AB82" i="5"/>
  <c r="AB175" i="5" s="1"/>
  <c r="AA82" i="5"/>
  <c r="AA175" i="5" s="1"/>
  <c r="Z82" i="5"/>
  <c r="Z175" i="5" s="1"/>
  <c r="Y82" i="5"/>
  <c r="Y175" i="5" s="1"/>
  <c r="X82" i="5"/>
  <c r="X175" i="5" s="1"/>
  <c r="W82" i="5"/>
  <c r="W175" i="5" s="1"/>
  <c r="V82" i="5"/>
  <c r="V175" i="5" s="1"/>
  <c r="U82" i="5"/>
  <c r="U175" i="5" s="1"/>
  <c r="T82" i="5"/>
  <c r="T175" i="5" s="1"/>
  <c r="S82" i="5"/>
  <c r="S175" i="5" s="1"/>
  <c r="R82" i="5"/>
  <c r="R175" i="5" s="1"/>
  <c r="Q82" i="5"/>
  <c r="Q175" i="5" s="1"/>
  <c r="P82" i="5"/>
  <c r="P175" i="5" s="1"/>
  <c r="O82" i="5"/>
  <c r="O175" i="5" s="1"/>
  <c r="N82" i="5"/>
  <c r="N175" i="5" s="1"/>
  <c r="M82" i="5"/>
  <c r="M175" i="5" s="1"/>
  <c r="L82" i="5"/>
  <c r="L175" i="5" s="1"/>
  <c r="K82" i="5"/>
  <c r="K175" i="5" s="1"/>
  <c r="J82" i="5"/>
  <c r="J175" i="5" s="1"/>
  <c r="I82" i="5"/>
  <c r="I175" i="5" s="1"/>
  <c r="H82" i="5"/>
  <c r="H175" i="5" s="1"/>
  <c r="G82" i="5"/>
  <c r="G175" i="5" s="1"/>
  <c r="F82" i="5"/>
  <c r="F175" i="5" s="1"/>
  <c r="E82" i="5"/>
  <c r="E175" i="5" s="1"/>
  <c r="D82" i="5"/>
  <c r="D175" i="5" s="1"/>
  <c r="C82" i="5"/>
  <c r="C175" i="5" s="1"/>
  <c r="B82" i="5"/>
  <c r="B175" i="5" s="1"/>
  <c r="A82" i="5"/>
  <c r="A175" i="5" s="1"/>
  <c r="AI81" i="5"/>
  <c r="AI174" i="5" s="1"/>
  <c r="AH81" i="5"/>
  <c r="AH174" i="5" s="1"/>
  <c r="AG81" i="5"/>
  <c r="AG174" i="5" s="1"/>
  <c r="AF81" i="5"/>
  <c r="AF174" i="5" s="1"/>
  <c r="AE81" i="5"/>
  <c r="AE174" i="5" s="1"/>
  <c r="AD81" i="5"/>
  <c r="AD174" i="5" s="1"/>
  <c r="AC81" i="5"/>
  <c r="AC174" i="5" s="1"/>
  <c r="AB81" i="5"/>
  <c r="AB174" i="5" s="1"/>
  <c r="AA81" i="5"/>
  <c r="AA174" i="5" s="1"/>
  <c r="Z81" i="5"/>
  <c r="Z174" i="5" s="1"/>
  <c r="Y81" i="5"/>
  <c r="Y174" i="5" s="1"/>
  <c r="X81" i="5"/>
  <c r="X174" i="5" s="1"/>
  <c r="W81" i="5"/>
  <c r="W174" i="5" s="1"/>
  <c r="V81" i="5"/>
  <c r="V174" i="5" s="1"/>
  <c r="U81" i="5"/>
  <c r="U174" i="5" s="1"/>
  <c r="T81" i="5"/>
  <c r="T174" i="5" s="1"/>
  <c r="S81" i="5"/>
  <c r="S174" i="5" s="1"/>
  <c r="R81" i="5"/>
  <c r="R174" i="5" s="1"/>
  <c r="Q81" i="5"/>
  <c r="Q174" i="5" s="1"/>
  <c r="P81" i="5"/>
  <c r="P174" i="5" s="1"/>
  <c r="O81" i="5"/>
  <c r="O174" i="5" s="1"/>
  <c r="N81" i="5"/>
  <c r="N174" i="5" s="1"/>
  <c r="M81" i="5"/>
  <c r="M174" i="5" s="1"/>
  <c r="L81" i="5"/>
  <c r="L174" i="5" s="1"/>
  <c r="K81" i="5"/>
  <c r="K174" i="5" s="1"/>
  <c r="J81" i="5"/>
  <c r="J174" i="5" s="1"/>
  <c r="I81" i="5"/>
  <c r="I174" i="5" s="1"/>
  <c r="H81" i="5"/>
  <c r="H174" i="5" s="1"/>
  <c r="G81" i="5"/>
  <c r="G174" i="5" s="1"/>
  <c r="F81" i="5"/>
  <c r="F174" i="5" s="1"/>
  <c r="E81" i="5"/>
  <c r="E174" i="5" s="1"/>
  <c r="D81" i="5"/>
  <c r="D174" i="5" s="1"/>
  <c r="C81" i="5"/>
  <c r="C174" i="5" s="1"/>
  <c r="B81" i="5"/>
  <c r="B174" i="5" s="1"/>
  <c r="A81" i="5"/>
  <c r="A174" i="5" s="1"/>
  <c r="AI80" i="5"/>
  <c r="AH80" i="5"/>
  <c r="AH173" i="5" s="1"/>
  <c r="AG80" i="5"/>
  <c r="AG173" i="5" s="1"/>
  <c r="AF80" i="5"/>
  <c r="AF173" i="5" s="1"/>
  <c r="AE80" i="5"/>
  <c r="AE173" i="5" s="1"/>
  <c r="AD80" i="5"/>
  <c r="AD173" i="5" s="1"/>
  <c r="AC80" i="5"/>
  <c r="AC173" i="5" s="1"/>
  <c r="AB80" i="5"/>
  <c r="AB173" i="5" s="1"/>
  <c r="AA80" i="5"/>
  <c r="AA173" i="5" s="1"/>
  <c r="Z80" i="5"/>
  <c r="Z173" i="5" s="1"/>
  <c r="Y80" i="5"/>
  <c r="Y173" i="5" s="1"/>
  <c r="X80" i="5"/>
  <c r="X173" i="5" s="1"/>
  <c r="W80" i="5"/>
  <c r="W173" i="5" s="1"/>
  <c r="V80" i="5"/>
  <c r="V173" i="5" s="1"/>
  <c r="U80" i="5"/>
  <c r="U173" i="5" s="1"/>
  <c r="T80" i="5"/>
  <c r="T173" i="5" s="1"/>
  <c r="S80" i="5"/>
  <c r="S173" i="5" s="1"/>
  <c r="R80" i="5"/>
  <c r="R173" i="5" s="1"/>
  <c r="Q80" i="5"/>
  <c r="Q173" i="5" s="1"/>
  <c r="P80" i="5"/>
  <c r="P173" i="5" s="1"/>
  <c r="O80" i="5"/>
  <c r="O173" i="5" s="1"/>
  <c r="N80" i="5"/>
  <c r="N173" i="5" s="1"/>
  <c r="M80" i="5"/>
  <c r="M173" i="5" s="1"/>
  <c r="L80" i="5"/>
  <c r="L173" i="5" s="1"/>
  <c r="K80" i="5"/>
  <c r="K173" i="5" s="1"/>
  <c r="J80" i="5"/>
  <c r="J173" i="5" s="1"/>
  <c r="I80" i="5"/>
  <c r="I173" i="5" s="1"/>
  <c r="H80" i="5"/>
  <c r="H173" i="5" s="1"/>
  <c r="G80" i="5"/>
  <c r="G173" i="5" s="1"/>
  <c r="F80" i="5"/>
  <c r="F173" i="5" s="1"/>
  <c r="E80" i="5"/>
  <c r="E173" i="5" s="1"/>
  <c r="D80" i="5"/>
  <c r="D173" i="5" s="1"/>
  <c r="C80" i="5"/>
  <c r="C173" i="5" s="1"/>
  <c r="B80" i="5"/>
  <c r="B173" i="5" s="1"/>
  <c r="A80" i="5"/>
  <c r="A173" i="5" s="1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B79" i="5"/>
  <c r="B172" i="5" s="1"/>
  <c r="A79" i="5"/>
  <c r="A172" i="5" s="1"/>
  <c r="AI78" i="5"/>
  <c r="AI171" i="5" s="1"/>
  <c r="AH78" i="5"/>
  <c r="AH171" i="5" s="1"/>
  <c r="AG78" i="5"/>
  <c r="AG171" i="5" s="1"/>
  <c r="AF78" i="5"/>
  <c r="AF171" i="5" s="1"/>
  <c r="AE78" i="5"/>
  <c r="AE171" i="5" s="1"/>
  <c r="AD78" i="5"/>
  <c r="AD171" i="5" s="1"/>
  <c r="AC78" i="5"/>
  <c r="AC171" i="5" s="1"/>
  <c r="AB78" i="5"/>
  <c r="AB171" i="5" s="1"/>
  <c r="AA78" i="5"/>
  <c r="AA171" i="5" s="1"/>
  <c r="Z78" i="5"/>
  <c r="Z171" i="5" s="1"/>
  <c r="Y78" i="5"/>
  <c r="Y171" i="5" s="1"/>
  <c r="X78" i="5"/>
  <c r="X171" i="5" s="1"/>
  <c r="W78" i="5"/>
  <c r="W171" i="5" s="1"/>
  <c r="V78" i="5"/>
  <c r="V171" i="5" s="1"/>
  <c r="U78" i="5"/>
  <c r="U171" i="5" s="1"/>
  <c r="T78" i="5"/>
  <c r="T171" i="5" s="1"/>
  <c r="S78" i="5"/>
  <c r="S171" i="5" s="1"/>
  <c r="R78" i="5"/>
  <c r="R171" i="5" s="1"/>
  <c r="Q78" i="5"/>
  <c r="Q171" i="5" s="1"/>
  <c r="P78" i="5"/>
  <c r="P171" i="5" s="1"/>
  <c r="O78" i="5"/>
  <c r="O171" i="5" s="1"/>
  <c r="N78" i="5"/>
  <c r="N171" i="5" s="1"/>
  <c r="M78" i="5"/>
  <c r="M171" i="5" s="1"/>
  <c r="L78" i="5"/>
  <c r="L171" i="5" s="1"/>
  <c r="K78" i="5"/>
  <c r="K171" i="5" s="1"/>
  <c r="J78" i="5"/>
  <c r="J171" i="5" s="1"/>
  <c r="I78" i="5"/>
  <c r="I171" i="5" s="1"/>
  <c r="H78" i="5"/>
  <c r="H171" i="5" s="1"/>
  <c r="G78" i="5"/>
  <c r="G171" i="5" s="1"/>
  <c r="F78" i="5"/>
  <c r="F171" i="5" s="1"/>
  <c r="E78" i="5"/>
  <c r="E171" i="5" s="1"/>
  <c r="D78" i="5"/>
  <c r="D171" i="5" s="1"/>
  <c r="C78" i="5"/>
  <c r="C171" i="5" s="1"/>
  <c r="B78" i="5"/>
  <c r="B171" i="5" s="1"/>
  <c r="A78" i="5"/>
  <c r="A171" i="5" s="1"/>
  <c r="AI77" i="5"/>
  <c r="AI170" i="5" s="1"/>
  <c r="AH77" i="5"/>
  <c r="AH170" i="5" s="1"/>
  <c r="AG77" i="5"/>
  <c r="AG170" i="5" s="1"/>
  <c r="AF77" i="5"/>
  <c r="AF170" i="5" s="1"/>
  <c r="AE77" i="5"/>
  <c r="AE170" i="5" s="1"/>
  <c r="AD77" i="5"/>
  <c r="AD170" i="5" s="1"/>
  <c r="AC77" i="5"/>
  <c r="AC170" i="5" s="1"/>
  <c r="AB77" i="5"/>
  <c r="AB170" i="5" s="1"/>
  <c r="AA77" i="5"/>
  <c r="AA170" i="5" s="1"/>
  <c r="Z77" i="5"/>
  <c r="Z170" i="5" s="1"/>
  <c r="Y77" i="5"/>
  <c r="Y170" i="5" s="1"/>
  <c r="X77" i="5"/>
  <c r="X170" i="5" s="1"/>
  <c r="W77" i="5"/>
  <c r="W170" i="5" s="1"/>
  <c r="V77" i="5"/>
  <c r="V170" i="5" s="1"/>
  <c r="U77" i="5"/>
  <c r="T77" i="5"/>
  <c r="T170" i="5" s="1"/>
  <c r="S77" i="5"/>
  <c r="S170" i="5" s="1"/>
  <c r="R77" i="5"/>
  <c r="R170" i="5" s="1"/>
  <c r="Q77" i="5"/>
  <c r="Q170" i="5" s="1"/>
  <c r="P77" i="5"/>
  <c r="P170" i="5" s="1"/>
  <c r="O77" i="5"/>
  <c r="O170" i="5" s="1"/>
  <c r="N77" i="5"/>
  <c r="N170" i="5" s="1"/>
  <c r="M77" i="5"/>
  <c r="M170" i="5" s="1"/>
  <c r="L77" i="5"/>
  <c r="L170" i="5" s="1"/>
  <c r="K77" i="5"/>
  <c r="K170" i="5" s="1"/>
  <c r="J77" i="5"/>
  <c r="J170" i="5" s="1"/>
  <c r="I77" i="5"/>
  <c r="I170" i="5" s="1"/>
  <c r="H77" i="5"/>
  <c r="H170" i="5" s="1"/>
  <c r="G77" i="5"/>
  <c r="G170" i="5" s="1"/>
  <c r="F77" i="5"/>
  <c r="F170" i="5" s="1"/>
  <c r="E77" i="5"/>
  <c r="E170" i="5" s="1"/>
  <c r="D77" i="5"/>
  <c r="D170" i="5" s="1"/>
  <c r="C77" i="5"/>
  <c r="C170" i="5" s="1"/>
  <c r="B77" i="5"/>
  <c r="B170" i="5" s="1"/>
  <c r="A77" i="5"/>
  <c r="A170" i="5" s="1"/>
  <c r="AI76" i="5"/>
  <c r="AH76" i="5"/>
  <c r="AG76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B76" i="5"/>
  <c r="A76" i="5"/>
  <c r="A169" i="5" s="1"/>
  <c r="AI75" i="5"/>
  <c r="AH75" i="5"/>
  <c r="AG75" i="5"/>
  <c r="AF75" i="5"/>
  <c r="AE75" i="5"/>
  <c r="AD75" i="5"/>
  <c r="AC75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C168" i="5" s="1"/>
  <c r="B75" i="5"/>
  <c r="B168" i="5" s="1"/>
  <c r="A75" i="5"/>
  <c r="A168" i="5" s="1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B74" i="5"/>
  <c r="A74" i="5"/>
  <c r="A167" i="5" s="1"/>
  <c r="AI73" i="5"/>
  <c r="AI166" i="5" s="1"/>
  <c r="AH73" i="5"/>
  <c r="AH166" i="5" s="1"/>
  <c r="AG73" i="5"/>
  <c r="AG166" i="5" s="1"/>
  <c r="AF73" i="5"/>
  <c r="AF166" i="5" s="1"/>
  <c r="AE73" i="5"/>
  <c r="AE166" i="5" s="1"/>
  <c r="AD73" i="5"/>
  <c r="AD166" i="5" s="1"/>
  <c r="AC73" i="5"/>
  <c r="AC166" i="5" s="1"/>
  <c r="AB73" i="5"/>
  <c r="AB166" i="5" s="1"/>
  <c r="AA73" i="5"/>
  <c r="AA166" i="5" s="1"/>
  <c r="Z73" i="5"/>
  <c r="Z166" i="5" s="1"/>
  <c r="Y73" i="5"/>
  <c r="Y166" i="5" s="1"/>
  <c r="X73" i="5"/>
  <c r="X166" i="5" s="1"/>
  <c r="W73" i="5"/>
  <c r="W166" i="5" s="1"/>
  <c r="V73" i="5"/>
  <c r="V166" i="5" s="1"/>
  <c r="U73" i="5"/>
  <c r="T73" i="5"/>
  <c r="T166" i="5" s="1"/>
  <c r="S73" i="5"/>
  <c r="S166" i="5" s="1"/>
  <c r="R73" i="5"/>
  <c r="R166" i="5" s="1"/>
  <c r="Q73" i="5"/>
  <c r="Q166" i="5" s="1"/>
  <c r="P73" i="5"/>
  <c r="P166" i="5" s="1"/>
  <c r="O73" i="5"/>
  <c r="O166" i="5" s="1"/>
  <c r="N73" i="5"/>
  <c r="N166" i="5" s="1"/>
  <c r="M73" i="5"/>
  <c r="M166" i="5" s="1"/>
  <c r="L73" i="5"/>
  <c r="L166" i="5" s="1"/>
  <c r="K73" i="5"/>
  <c r="K166" i="5" s="1"/>
  <c r="J73" i="5"/>
  <c r="J166" i="5" s="1"/>
  <c r="I73" i="5"/>
  <c r="I166" i="5" s="1"/>
  <c r="H73" i="5"/>
  <c r="H166" i="5" s="1"/>
  <c r="G73" i="5"/>
  <c r="G166" i="5" s="1"/>
  <c r="F73" i="5"/>
  <c r="F166" i="5" s="1"/>
  <c r="E73" i="5"/>
  <c r="E166" i="5" s="1"/>
  <c r="D73" i="5"/>
  <c r="D166" i="5" s="1"/>
  <c r="C73" i="5"/>
  <c r="C166" i="5" s="1"/>
  <c r="B73" i="5"/>
  <c r="B166" i="5" s="1"/>
  <c r="A73" i="5"/>
  <c r="A166" i="5" s="1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A72" i="5"/>
  <c r="A165" i="5" s="1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71" i="5"/>
  <c r="A71" i="5"/>
  <c r="A164" i="5" s="1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70" i="5"/>
  <c r="A70" i="5"/>
  <c r="A163" i="5" s="1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A69" i="5"/>
  <c r="A162" i="5" s="1"/>
  <c r="AI67" i="5"/>
  <c r="AI160" i="5" s="1"/>
  <c r="AH67" i="5"/>
  <c r="AH160" i="5" s="1"/>
  <c r="AG67" i="5"/>
  <c r="AG160" i="5" s="1"/>
  <c r="AF67" i="5"/>
  <c r="AF160" i="5" s="1"/>
  <c r="AE67" i="5"/>
  <c r="AE160" i="5" s="1"/>
  <c r="AD67" i="5"/>
  <c r="AD160" i="5" s="1"/>
  <c r="AC67" i="5"/>
  <c r="AC160" i="5" s="1"/>
  <c r="AB67" i="5"/>
  <c r="AB160" i="5" s="1"/>
  <c r="AA67" i="5"/>
  <c r="AA160" i="5" s="1"/>
  <c r="Z67" i="5"/>
  <c r="Z160" i="5" s="1"/>
  <c r="Y67" i="5"/>
  <c r="Y160" i="5" s="1"/>
  <c r="X67" i="5"/>
  <c r="X160" i="5" s="1"/>
  <c r="W67" i="5"/>
  <c r="W160" i="5" s="1"/>
  <c r="V67" i="5"/>
  <c r="V160" i="5" s="1"/>
  <c r="U67" i="5"/>
  <c r="U160" i="5" s="1"/>
  <c r="T67" i="5"/>
  <c r="T160" i="5" s="1"/>
  <c r="S67" i="5"/>
  <c r="S160" i="5" s="1"/>
  <c r="R67" i="5"/>
  <c r="R160" i="5" s="1"/>
  <c r="Q67" i="5"/>
  <c r="Q160" i="5" s="1"/>
  <c r="P67" i="5"/>
  <c r="P160" i="5" s="1"/>
  <c r="O67" i="5"/>
  <c r="O160" i="5" s="1"/>
  <c r="N67" i="5"/>
  <c r="N160" i="5" s="1"/>
  <c r="M67" i="5"/>
  <c r="L67" i="5"/>
  <c r="L160" i="5" s="1"/>
  <c r="K67" i="5"/>
  <c r="K160" i="5" s="1"/>
  <c r="J67" i="5"/>
  <c r="J160" i="5" s="1"/>
  <c r="I67" i="5"/>
  <c r="I160" i="5" s="1"/>
  <c r="H67" i="5"/>
  <c r="H160" i="5" s="1"/>
  <c r="G67" i="5"/>
  <c r="G160" i="5" s="1"/>
  <c r="F67" i="5"/>
  <c r="F160" i="5" s="1"/>
  <c r="E67" i="5"/>
  <c r="E160" i="5" s="1"/>
  <c r="D67" i="5"/>
  <c r="D160" i="5" s="1"/>
  <c r="C67" i="5"/>
  <c r="C160" i="5" s="1"/>
  <c r="B67" i="5"/>
  <c r="B160" i="5" s="1"/>
  <c r="R63" i="5"/>
  <c r="AD62" i="5"/>
  <c r="U62" i="5"/>
  <c r="N61" i="5"/>
  <c r="A61" i="5"/>
  <c r="AD59" i="5"/>
  <c r="J58" i="5"/>
  <c r="Z57" i="5"/>
  <c r="AH55" i="5"/>
  <c r="Z55" i="5"/>
  <c r="R55" i="5"/>
  <c r="J55" i="5"/>
  <c r="B55" i="5"/>
  <c r="N54" i="5"/>
  <c r="AD53" i="5"/>
  <c r="F53" i="5"/>
  <c r="AD52" i="5"/>
  <c r="N52" i="5"/>
  <c r="AH49" i="5"/>
  <c r="AD49" i="5"/>
  <c r="Z49" i="5"/>
  <c r="V49" i="5"/>
  <c r="R49" i="5"/>
  <c r="N49" i="5"/>
  <c r="J49" i="5"/>
  <c r="F49" i="5"/>
  <c r="B49" i="5"/>
  <c r="A48" i="5"/>
  <c r="AF47" i="5"/>
  <c r="AB47" i="5"/>
  <c r="X47" i="5"/>
  <c r="T47" i="5"/>
  <c r="P47" i="5"/>
  <c r="L47" i="5"/>
  <c r="H47" i="5"/>
  <c r="D47" i="5"/>
  <c r="A44" i="5"/>
  <c r="A63" i="5" s="1"/>
  <c r="A43" i="5"/>
  <c r="A62" i="5" s="1"/>
  <c r="H42" i="5"/>
  <c r="A42" i="5"/>
  <c r="A41" i="5"/>
  <c r="A60" i="5" s="1"/>
  <c r="A40" i="5"/>
  <c r="A59" i="5" s="1"/>
  <c r="A39" i="5"/>
  <c r="A58" i="5" s="1"/>
  <c r="AF38" i="5"/>
  <c r="A38" i="5"/>
  <c r="A57" i="5" s="1"/>
  <c r="A37" i="5"/>
  <c r="A56" i="5" s="1"/>
  <c r="A36" i="5"/>
  <c r="A55" i="5" s="1"/>
  <c r="A35" i="5"/>
  <c r="A54" i="5" s="1"/>
  <c r="X34" i="5"/>
  <c r="A34" i="5"/>
  <c r="A53" i="5" s="1"/>
  <c r="A33" i="5"/>
  <c r="A52" i="5" s="1"/>
  <c r="A32" i="5"/>
  <c r="A51" i="5" s="1"/>
  <c r="M31" i="5"/>
  <c r="A31" i="5"/>
  <c r="A50" i="5" s="1"/>
  <c r="P30" i="5"/>
  <c r="A30" i="5"/>
  <c r="A49" i="5" s="1"/>
  <c r="A29" i="5"/>
  <c r="AI28" i="5"/>
  <c r="AI47" i="5" s="1"/>
  <c r="AH28" i="5"/>
  <c r="AH47" i="5" s="1"/>
  <c r="AG28" i="5"/>
  <c r="AG47" i="5" s="1"/>
  <c r="AF28" i="5"/>
  <c r="AE28" i="5"/>
  <c r="AE47" i="5" s="1"/>
  <c r="AD28" i="5"/>
  <c r="AD47" i="5" s="1"/>
  <c r="AC28" i="5"/>
  <c r="AC47" i="5" s="1"/>
  <c r="AB28" i="5"/>
  <c r="AA28" i="5"/>
  <c r="AA47" i="5" s="1"/>
  <c r="Z28" i="5"/>
  <c r="Z47" i="5" s="1"/>
  <c r="Y28" i="5"/>
  <c r="Y47" i="5" s="1"/>
  <c r="X28" i="5"/>
  <c r="W28" i="5"/>
  <c r="W47" i="5" s="1"/>
  <c r="V28" i="5"/>
  <c r="V47" i="5" s="1"/>
  <c r="U28" i="5"/>
  <c r="U47" i="5" s="1"/>
  <c r="T28" i="5"/>
  <c r="S28" i="5"/>
  <c r="S47" i="5" s="1"/>
  <c r="R28" i="5"/>
  <c r="R47" i="5" s="1"/>
  <c r="Q28" i="5"/>
  <c r="Q47" i="5" s="1"/>
  <c r="P28" i="5"/>
  <c r="O28" i="5"/>
  <c r="O47" i="5" s="1"/>
  <c r="N28" i="5"/>
  <c r="N47" i="5" s="1"/>
  <c r="M28" i="5"/>
  <c r="M47" i="5" s="1"/>
  <c r="L28" i="5"/>
  <c r="K28" i="5"/>
  <c r="K47" i="5" s="1"/>
  <c r="J28" i="5"/>
  <c r="J47" i="5" s="1"/>
  <c r="I28" i="5"/>
  <c r="I47" i="5" s="1"/>
  <c r="H28" i="5"/>
  <c r="G28" i="5"/>
  <c r="G47" i="5" s="1"/>
  <c r="F28" i="5"/>
  <c r="F47" i="5" s="1"/>
  <c r="E28" i="5"/>
  <c r="E47" i="5" s="1"/>
  <c r="D28" i="5"/>
  <c r="C28" i="5"/>
  <c r="C47" i="5" s="1"/>
  <c r="B28" i="5"/>
  <c r="B47" i="5" s="1"/>
  <c r="G24" i="5"/>
  <c r="P19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AI15" i="5"/>
  <c r="AH15" i="5"/>
  <c r="AG15" i="5"/>
  <c r="AG61" i="5" s="1"/>
  <c r="AF15" i="5"/>
  <c r="AE15" i="5"/>
  <c r="AD15" i="5"/>
  <c r="AC15" i="5"/>
  <c r="AC56" i="5" s="1"/>
  <c r="AB15" i="5"/>
  <c r="AA15" i="5"/>
  <c r="Z15" i="5"/>
  <c r="Y15" i="5"/>
  <c r="Y48" i="5" s="1"/>
  <c r="X15" i="5"/>
  <c r="W15" i="5"/>
  <c r="V15" i="5"/>
  <c r="U15" i="5"/>
  <c r="U48" i="5" s="1"/>
  <c r="T15" i="5"/>
  <c r="S15" i="5"/>
  <c r="R15" i="5"/>
  <c r="Q15" i="5"/>
  <c r="Q53" i="5" s="1"/>
  <c r="P15" i="5"/>
  <c r="O15" i="5"/>
  <c r="N15" i="5"/>
  <c r="M15" i="5"/>
  <c r="M57" i="5" s="1"/>
  <c r="L15" i="5"/>
  <c r="K15" i="5"/>
  <c r="J15" i="5"/>
  <c r="I15" i="5"/>
  <c r="I52" i="5" s="1"/>
  <c r="H15" i="5"/>
  <c r="G15" i="5"/>
  <c r="F15" i="5"/>
  <c r="E15" i="5"/>
  <c r="E48" i="5" s="1"/>
  <c r="D15" i="5"/>
  <c r="C15" i="5"/>
  <c r="B15" i="5"/>
  <c r="A15" i="5"/>
  <c r="AI14" i="5"/>
  <c r="AH14" i="5"/>
  <c r="AG14" i="5"/>
  <c r="AF14" i="5"/>
  <c r="AE14" i="5"/>
  <c r="AD14" i="5"/>
  <c r="AD61" i="5" s="1"/>
  <c r="AC14" i="5"/>
  <c r="AB14" i="5"/>
  <c r="AA14" i="5"/>
  <c r="Z14" i="5"/>
  <c r="Y14" i="5"/>
  <c r="X14" i="5"/>
  <c r="W14" i="5"/>
  <c r="V14" i="5"/>
  <c r="V62" i="5" s="1"/>
  <c r="U14" i="5"/>
  <c r="U57" i="5" s="1"/>
  <c r="T14" i="5"/>
  <c r="S14" i="5"/>
  <c r="R14" i="5"/>
  <c r="R57" i="5" s="1"/>
  <c r="Q14" i="5"/>
  <c r="P14" i="5"/>
  <c r="O14" i="5"/>
  <c r="N14" i="5"/>
  <c r="N62" i="5" s="1"/>
  <c r="M14" i="5"/>
  <c r="M56" i="5" s="1"/>
  <c r="L14" i="5"/>
  <c r="K14" i="5"/>
  <c r="J14" i="5"/>
  <c r="I14" i="5"/>
  <c r="H14" i="5"/>
  <c r="H63" i="5" s="1"/>
  <c r="G14" i="5"/>
  <c r="F14" i="5"/>
  <c r="F61" i="5" s="1"/>
  <c r="E14" i="5"/>
  <c r="D14" i="5"/>
  <c r="C14" i="5"/>
  <c r="B14" i="5"/>
  <c r="B58" i="5" s="1"/>
  <c r="A14" i="5"/>
  <c r="AI13" i="5"/>
  <c r="AI37" i="5" s="1"/>
  <c r="AH13" i="5"/>
  <c r="AG13" i="5"/>
  <c r="AF13" i="5"/>
  <c r="AE13" i="5"/>
  <c r="AE37" i="5" s="1"/>
  <c r="AD13" i="5"/>
  <c r="AC13" i="5"/>
  <c r="AB13" i="5"/>
  <c r="AA13" i="5"/>
  <c r="AA33" i="5" s="1"/>
  <c r="Z13" i="5"/>
  <c r="Y13" i="5"/>
  <c r="X13" i="5"/>
  <c r="W13" i="5"/>
  <c r="W33" i="5" s="1"/>
  <c r="V13" i="5"/>
  <c r="U13" i="5"/>
  <c r="T13" i="5"/>
  <c r="S13" i="5"/>
  <c r="S29" i="5" s="1"/>
  <c r="R13" i="5"/>
  <c r="Q13" i="5"/>
  <c r="P13" i="5"/>
  <c r="O13" i="5"/>
  <c r="O29" i="5" s="1"/>
  <c r="N13" i="5"/>
  <c r="M13" i="5"/>
  <c r="L13" i="5"/>
  <c r="K13" i="5"/>
  <c r="K41" i="5" s="1"/>
  <c r="J13" i="5"/>
  <c r="I13" i="5"/>
  <c r="H13" i="5"/>
  <c r="G13" i="5"/>
  <c r="G41" i="5" s="1"/>
  <c r="F13" i="5"/>
  <c r="E13" i="5"/>
  <c r="D13" i="5"/>
  <c r="C13" i="5"/>
  <c r="C37" i="5" s="1"/>
  <c r="B13" i="5"/>
  <c r="A13" i="5"/>
  <c r="AI12" i="5"/>
  <c r="AH12" i="5"/>
  <c r="AH40" i="5" s="1"/>
  <c r="AG12" i="5"/>
  <c r="AF12" i="5"/>
  <c r="AE12" i="5"/>
  <c r="AD12" i="5"/>
  <c r="AD40" i="5" s="1"/>
  <c r="AC12" i="5"/>
  <c r="AB12" i="5"/>
  <c r="AA12" i="5"/>
  <c r="Z12" i="5"/>
  <c r="Z44" i="5" s="1"/>
  <c r="Y12" i="5"/>
  <c r="X12" i="5"/>
  <c r="W12" i="5"/>
  <c r="V12" i="5"/>
  <c r="V44" i="5" s="1"/>
  <c r="U12" i="5"/>
  <c r="T12" i="5"/>
  <c r="S12" i="5"/>
  <c r="R12" i="5"/>
  <c r="R40" i="5" s="1"/>
  <c r="Q12" i="5"/>
  <c r="P12" i="5"/>
  <c r="O12" i="5"/>
  <c r="N12" i="5"/>
  <c r="N40" i="5" s="1"/>
  <c r="M12" i="5"/>
  <c r="L12" i="5"/>
  <c r="K12" i="5"/>
  <c r="J12" i="5"/>
  <c r="J21" i="5" s="1"/>
  <c r="I12" i="5"/>
  <c r="H12" i="5"/>
  <c r="G12" i="5"/>
  <c r="F12" i="5"/>
  <c r="F40" i="5" s="1"/>
  <c r="E12" i="5"/>
  <c r="D12" i="5"/>
  <c r="C12" i="5"/>
  <c r="B12" i="5"/>
  <c r="B40" i="5" s="1"/>
  <c r="A12" i="5"/>
  <c r="AI11" i="5"/>
  <c r="AH11" i="5"/>
  <c r="AG11" i="5"/>
  <c r="AG39" i="5" s="1"/>
  <c r="AF11" i="5"/>
  <c r="AE11" i="5"/>
  <c r="AD11" i="5"/>
  <c r="AC11" i="5"/>
  <c r="AB11" i="5"/>
  <c r="AA11" i="5"/>
  <c r="Z11" i="5"/>
  <c r="Y11" i="5"/>
  <c r="X11" i="5"/>
  <c r="W11" i="5"/>
  <c r="V11" i="5"/>
  <c r="U11" i="5"/>
  <c r="U39" i="5" s="1"/>
  <c r="T11" i="5"/>
  <c r="S11" i="5"/>
  <c r="R11" i="5"/>
  <c r="Q11" i="5"/>
  <c r="Q43" i="5" s="1"/>
  <c r="P11" i="5"/>
  <c r="O11" i="5"/>
  <c r="N11" i="5"/>
  <c r="M11" i="5"/>
  <c r="M43" i="5" s="1"/>
  <c r="L11" i="5"/>
  <c r="K11" i="5"/>
  <c r="J11" i="5"/>
  <c r="I11" i="5"/>
  <c r="I39" i="5" s="1"/>
  <c r="H11" i="5"/>
  <c r="G11" i="5"/>
  <c r="F11" i="5"/>
  <c r="E11" i="5"/>
  <c r="D11" i="5"/>
  <c r="C11" i="5"/>
  <c r="B11" i="5"/>
  <c r="A11" i="5"/>
  <c r="AI7" i="5"/>
  <c r="AH7" i="5"/>
  <c r="AH25" i="5" s="1"/>
  <c r="AG7" i="5"/>
  <c r="AF7" i="5"/>
  <c r="AF25" i="5" s="1"/>
  <c r="AE7" i="5"/>
  <c r="AD7" i="5"/>
  <c r="AD25" i="5" s="1"/>
  <c r="AC7" i="5"/>
  <c r="AC25" i="5" s="1"/>
  <c r="AB7" i="5"/>
  <c r="AB25" i="5" s="1"/>
  <c r="AA7" i="5"/>
  <c r="Z7" i="5"/>
  <c r="Z25" i="5" s="1"/>
  <c r="Y7" i="5"/>
  <c r="X7" i="5"/>
  <c r="X53" i="5" s="1"/>
  <c r="W7" i="5"/>
  <c r="V7" i="5"/>
  <c r="V25" i="5" s="1"/>
  <c r="U7" i="5"/>
  <c r="U25" i="5" s="1"/>
  <c r="T7" i="5"/>
  <c r="T25" i="5" s="1"/>
  <c r="S7" i="5"/>
  <c r="R7" i="5"/>
  <c r="R25" i="5" s="1"/>
  <c r="Q7" i="5"/>
  <c r="P7" i="5"/>
  <c r="P25" i="5" s="1"/>
  <c r="O7" i="5"/>
  <c r="N7" i="5"/>
  <c r="N25" i="5" s="1"/>
  <c r="M7" i="5"/>
  <c r="M25" i="5" s="1"/>
  <c r="L7" i="5"/>
  <c r="L51" i="5" s="1"/>
  <c r="K7" i="5"/>
  <c r="J7" i="5"/>
  <c r="J25" i="5" s="1"/>
  <c r="I7" i="5"/>
  <c r="H7" i="5"/>
  <c r="H51" i="5" s="1"/>
  <c r="G7" i="5"/>
  <c r="F7" i="5"/>
  <c r="F25" i="5" s="1"/>
  <c r="E7" i="5"/>
  <c r="E25" i="5" s="1"/>
  <c r="D7" i="5"/>
  <c r="D51" i="5" s="1"/>
  <c r="C7" i="5"/>
  <c r="B7" i="5"/>
  <c r="B25" i="5" s="1"/>
  <c r="A7" i="5"/>
  <c r="A140" i="5" s="1"/>
  <c r="A233" i="5" s="1"/>
  <c r="AI6" i="5"/>
  <c r="AI50" i="5" s="1"/>
  <c r="AH6" i="5"/>
  <c r="AG6" i="5"/>
  <c r="AF6" i="5"/>
  <c r="AE6" i="5"/>
  <c r="AE50" i="5" s="1"/>
  <c r="AD6" i="5"/>
  <c r="AD55" i="5" s="1"/>
  <c r="AC6" i="5"/>
  <c r="AC49" i="5" s="1"/>
  <c r="AB6" i="5"/>
  <c r="AA6" i="5"/>
  <c r="AA24" i="5" s="1"/>
  <c r="Z6" i="5"/>
  <c r="Z52" i="5" s="1"/>
  <c r="Y6" i="5"/>
  <c r="X6" i="5"/>
  <c r="W6" i="5"/>
  <c r="W58" i="5" s="1"/>
  <c r="V6" i="5"/>
  <c r="V55" i="5" s="1"/>
  <c r="U6" i="5"/>
  <c r="U49" i="5" s="1"/>
  <c r="T6" i="5"/>
  <c r="S6" i="5"/>
  <c r="S24" i="5" s="1"/>
  <c r="R6" i="5"/>
  <c r="Q6" i="5"/>
  <c r="P6" i="5"/>
  <c r="O6" i="5"/>
  <c r="O24" i="5" s="1"/>
  <c r="N6" i="5"/>
  <c r="N55" i="5" s="1"/>
  <c r="M6" i="5"/>
  <c r="M49" i="5" s="1"/>
  <c r="L6" i="5"/>
  <c r="K6" i="5"/>
  <c r="J6" i="5"/>
  <c r="I6" i="5"/>
  <c r="H6" i="5"/>
  <c r="G6" i="5"/>
  <c r="G56" i="5" s="1"/>
  <c r="F6" i="5"/>
  <c r="F55" i="5" s="1"/>
  <c r="E6" i="5"/>
  <c r="E49" i="5" s="1"/>
  <c r="D6" i="5"/>
  <c r="C6" i="5"/>
  <c r="B6" i="5"/>
  <c r="A6" i="5"/>
  <c r="A122" i="5" s="1"/>
  <c r="A215" i="5" s="1"/>
  <c r="AI5" i="5"/>
  <c r="AI21" i="5" s="1"/>
  <c r="AH5" i="5"/>
  <c r="AH32" i="5" s="1"/>
  <c r="AG5" i="5"/>
  <c r="AF5" i="5"/>
  <c r="AE5" i="5"/>
  <c r="AD5" i="5"/>
  <c r="AD44" i="5" s="1"/>
  <c r="AC5" i="5"/>
  <c r="AB5" i="5"/>
  <c r="AA5" i="5"/>
  <c r="AA21" i="5" s="1"/>
  <c r="Z5" i="5"/>
  <c r="Z32" i="5" s="1"/>
  <c r="Y5" i="5"/>
  <c r="X5" i="5"/>
  <c r="W5" i="5"/>
  <c r="V5" i="5"/>
  <c r="V32" i="5" s="1"/>
  <c r="U5" i="5"/>
  <c r="T5" i="5"/>
  <c r="S5" i="5"/>
  <c r="S21" i="5" s="1"/>
  <c r="R5" i="5"/>
  <c r="R32" i="5" s="1"/>
  <c r="Q5" i="5"/>
  <c r="P5" i="5"/>
  <c r="O5" i="5"/>
  <c r="N5" i="5"/>
  <c r="N32" i="5" s="1"/>
  <c r="M5" i="5"/>
  <c r="L5" i="5"/>
  <c r="K5" i="5"/>
  <c r="K21" i="5" s="1"/>
  <c r="J5" i="5"/>
  <c r="J36" i="5" s="1"/>
  <c r="I5" i="5"/>
  <c r="H5" i="5"/>
  <c r="G5" i="5"/>
  <c r="F5" i="5"/>
  <c r="F21" i="5" s="1"/>
  <c r="E5" i="5"/>
  <c r="D5" i="5"/>
  <c r="C5" i="5"/>
  <c r="C21" i="5" s="1"/>
  <c r="B5" i="5"/>
  <c r="B32" i="5" s="1"/>
  <c r="A5" i="5"/>
  <c r="A21" i="5" s="1"/>
  <c r="AI4" i="5"/>
  <c r="AI30" i="5" s="1"/>
  <c r="AH4" i="5"/>
  <c r="AG4" i="5"/>
  <c r="AG31" i="5" s="1"/>
  <c r="AF4" i="5"/>
  <c r="AE4" i="5"/>
  <c r="AD4" i="5"/>
  <c r="AC4" i="5"/>
  <c r="AC31" i="5" s="1"/>
  <c r="AB4" i="5"/>
  <c r="AA4" i="5"/>
  <c r="AA30" i="5" s="1"/>
  <c r="Z4" i="5"/>
  <c r="Y4" i="5"/>
  <c r="Y31" i="5" s="1"/>
  <c r="X4" i="5"/>
  <c r="W4" i="5"/>
  <c r="V4" i="5"/>
  <c r="U4" i="5"/>
  <c r="U31" i="5" s="1"/>
  <c r="T4" i="5"/>
  <c r="S4" i="5"/>
  <c r="S30" i="5" s="1"/>
  <c r="R4" i="5"/>
  <c r="Q4" i="5"/>
  <c r="Q35" i="5" s="1"/>
  <c r="P4" i="5"/>
  <c r="O4" i="5"/>
  <c r="N4" i="5"/>
  <c r="M4" i="5"/>
  <c r="L4" i="5"/>
  <c r="K4" i="5"/>
  <c r="K30" i="5" s="1"/>
  <c r="J4" i="5"/>
  <c r="I4" i="5"/>
  <c r="I31" i="5" s="1"/>
  <c r="H4" i="5"/>
  <c r="G4" i="5"/>
  <c r="F4" i="5"/>
  <c r="E4" i="5"/>
  <c r="D4" i="5"/>
  <c r="C4" i="5"/>
  <c r="C30" i="5" s="1"/>
  <c r="B4" i="5"/>
  <c r="A4" i="5"/>
  <c r="A20" i="5" s="1"/>
  <c r="AI3" i="5"/>
  <c r="AI35" i="5" s="1"/>
  <c r="AH3" i="5"/>
  <c r="AG3" i="5"/>
  <c r="AF3" i="5"/>
  <c r="AF34" i="5" s="1"/>
  <c r="AE3" i="5"/>
  <c r="AD3" i="5"/>
  <c r="AC3" i="5"/>
  <c r="AB3" i="5"/>
  <c r="AB42" i="5" s="1"/>
  <c r="AA3" i="5"/>
  <c r="AA35" i="5" s="1"/>
  <c r="Z3" i="5"/>
  <c r="Y3" i="5"/>
  <c r="X3" i="5"/>
  <c r="X30" i="5" s="1"/>
  <c r="W3" i="5"/>
  <c r="V3" i="5"/>
  <c r="U3" i="5"/>
  <c r="T3" i="5"/>
  <c r="T38" i="5" s="1"/>
  <c r="S3" i="5"/>
  <c r="S35" i="5" s="1"/>
  <c r="R3" i="5"/>
  <c r="Q3" i="5"/>
  <c r="P3" i="5"/>
  <c r="P42" i="5" s="1"/>
  <c r="O3" i="5"/>
  <c r="N3" i="5"/>
  <c r="M3" i="5"/>
  <c r="L3" i="5"/>
  <c r="L42" i="5" s="1"/>
  <c r="K3" i="5"/>
  <c r="K35" i="5" s="1"/>
  <c r="J3" i="5"/>
  <c r="I3" i="5"/>
  <c r="H3" i="5"/>
  <c r="H38" i="5" s="1"/>
  <c r="G3" i="5"/>
  <c r="F3" i="5"/>
  <c r="E3" i="5"/>
  <c r="D3" i="5"/>
  <c r="D34" i="5" s="1"/>
  <c r="C3" i="5"/>
  <c r="C35" i="5" s="1"/>
  <c r="B3" i="5"/>
  <c r="A3" i="5"/>
  <c r="A19" i="5" s="1"/>
  <c r="X186" i="2"/>
  <c r="C186" i="2"/>
  <c r="G183" i="2"/>
  <c r="X181" i="2"/>
  <c r="H181" i="2"/>
  <c r="AF177" i="2"/>
  <c r="P177" i="2"/>
  <c r="X173" i="2"/>
  <c r="H173" i="2"/>
  <c r="AF167" i="2"/>
  <c r="P167" i="2"/>
  <c r="X162" i="2"/>
  <c r="H162" i="2"/>
  <c r="AF158" i="2"/>
  <c r="P158" i="2"/>
  <c r="AF155" i="2"/>
  <c r="X155" i="2"/>
  <c r="P155" i="2"/>
  <c r="H155" i="2"/>
  <c r="AF151" i="2"/>
  <c r="X151" i="2"/>
  <c r="P151" i="2"/>
  <c r="H151" i="2"/>
  <c r="AF145" i="2"/>
  <c r="X145" i="2"/>
  <c r="P145" i="2"/>
  <c r="H145" i="2"/>
  <c r="AF137" i="2"/>
  <c r="X137" i="2"/>
  <c r="P137" i="2"/>
  <c r="H137" i="2"/>
  <c r="AF133" i="2"/>
  <c r="X133" i="2"/>
  <c r="P133" i="2"/>
  <c r="H133" i="2"/>
  <c r="C130" i="2"/>
  <c r="AF129" i="2"/>
  <c r="X129" i="2"/>
  <c r="P129" i="2"/>
  <c r="H129" i="2"/>
  <c r="AE128" i="2"/>
  <c r="W128" i="2"/>
  <c r="O128" i="2"/>
  <c r="G128" i="2"/>
  <c r="AI126" i="2"/>
  <c r="AA126" i="2"/>
  <c r="S126" i="2"/>
  <c r="K126" i="2"/>
  <c r="C126" i="2"/>
  <c r="AF125" i="2"/>
  <c r="X125" i="2"/>
  <c r="P125" i="2"/>
  <c r="H125" i="2"/>
  <c r="AE124" i="2"/>
  <c r="W124" i="2"/>
  <c r="O124" i="2"/>
  <c r="G124" i="2"/>
  <c r="C124" i="2"/>
  <c r="C123" i="2"/>
  <c r="AI120" i="2"/>
  <c r="AE120" i="2"/>
  <c r="AA120" i="2"/>
  <c r="W120" i="2"/>
  <c r="S120" i="2"/>
  <c r="O120" i="2"/>
  <c r="K120" i="2"/>
  <c r="G120" i="2"/>
  <c r="C120" i="2"/>
  <c r="AF119" i="2"/>
  <c r="AE119" i="2"/>
  <c r="X119" i="2"/>
  <c r="W119" i="2"/>
  <c r="P119" i="2"/>
  <c r="O119" i="2"/>
  <c r="H119" i="2"/>
  <c r="G119" i="2"/>
  <c r="C119" i="2"/>
  <c r="AE118" i="2"/>
  <c r="W118" i="2"/>
  <c r="O118" i="2"/>
  <c r="G118" i="2"/>
  <c r="C118" i="2"/>
  <c r="AJ113" i="2"/>
  <c r="AJ175" i="2" s="1"/>
  <c r="AI113" i="2"/>
  <c r="AI123" i="2" s="1"/>
  <c r="AG113" i="2"/>
  <c r="AG118" i="2" s="1"/>
  <c r="AF113" i="2"/>
  <c r="AF123" i="2" s="1"/>
  <c r="AE113" i="2"/>
  <c r="AE132" i="2" s="1"/>
  <c r="AB113" i="2"/>
  <c r="AB183" i="2" s="1"/>
  <c r="AA113" i="2"/>
  <c r="AA123" i="2" s="1"/>
  <c r="Y113" i="2"/>
  <c r="Y118" i="2" s="1"/>
  <c r="X113" i="2"/>
  <c r="X123" i="2" s="1"/>
  <c r="W113" i="2"/>
  <c r="W132" i="2" s="1"/>
  <c r="T113" i="2"/>
  <c r="T153" i="2" s="1"/>
  <c r="S113" i="2"/>
  <c r="S123" i="2" s="1"/>
  <c r="Q113" i="2"/>
  <c r="Q124" i="2" s="1"/>
  <c r="P113" i="2"/>
  <c r="P123" i="2" s="1"/>
  <c r="O113" i="2"/>
  <c r="O132" i="2" s="1"/>
  <c r="L113" i="2"/>
  <c r="L179" i="2" s="1"/>
  <c r="K113" i="2"/>
  <c r="K123" i="2" s="1"/>
  <c r="I113" i="2"/>
  <c r="I124" i="2" s="1"/>
  <c r="H113" i="2"/>
  <c r="H123" i="2" s="1"/>
  <c r="G113" i="2"/>
  <c r="G132" i="2" s="1"/>
  <c r="D113" i="2"/>
  <c r="D149" i="2" s="1"/>
  <c r="AJ112" i="2"/>
  <c r="AI112" i="2"/>
  <c r="AH112" i="2"/>
  <c r="AH113" i="2" s="1"/>
  <c r="AG112" i="2"/>
  <c r="AF112" i="2"/>
  <c r="AE112" i="2"/>
  <c r="AD112" i="2"/>
  <c r="AD113" i="2" s="1"/>
  <c r="AC112" i="2"/>
  <c r="AC113" i="2" s="1"/>
  <c r="AB112" i="2"/>
  <c r="AA112" i="2"/>
  <c r="Z112" i="2"/>
  <c r="Z113" i="2" s="1"/>
  <c r="Y112" i="2"/>
  <c r="X112" i="2"/>
  <c r="W112" i="2"/>
  <c r="V112" i="2"/>
  <c r="V113" i="2" s="1"/>
  <c r="U112" i="2"/>
  <c r="U113" i="2" s="1"/>
  <c r="T112" i="2"/>
  <c r="S112" i="2"/>
  <c r="R112" i="2"/>
  <c r="R113" i="2" s="1"/>
  <c r="Q112" i="2"/>
  <c r="P112" i="2"/>
  <c r="O112" i="2"/>
  <c r="N112" i="2"/>
  <c r="N113" i="2" s="1"/>
  <c r="M112" i="2"/>
  <c r="M113" i="2" s="1"/>
  <c r="L112" i="2"/>
  <c r="K112" i="2"/>
  <c r="J112" i="2"/>
  <c r="J113" i="2" s="1"/>
  <c r="I112" i="2"/>
  <c r="H112" i="2"/>
  <c r="G112" i="2"/>
  <c r="F112" i="2"/>
  <c r="F113" i="2" s="1"/>
  <c r="E112" i="2"/>
  <c r="E113" i="2" s="1"/>
  <c r="D112" i="2"/>
  <c r="C108" i="2"/>
  <c r="P186" i="2" s="1"/>
  <c r="B108" i="2"/>
  <c r="E120" i="2" l="1"/>
  <c r="E119" i="2"/>
  <c r="E129" i="2"/>
  <c r="E125" i="2"/>
  <c r="E133" i="2"/>
  <c r="E118" i="2"/>
  <c r="E123" i="2"/>
  <c r="M120" i="2"/>
  <c r="M133" i="2"/>
  <c r="M129" i="2"/>
  <c r="M125" i="2"/>
  <c r="M119" i="2"/>
  <c r="M118" i="2"/>
  <c r="M123" i="2"/>
  <c r="U120" i="2"/>
  <c r="U125" i="2"/>
  <c r="U119" i="2"/>
  <c r="U133" i="2"/>
  <c r="U129" i="2"/>
  <c r="U118" i="2"/>
  <c r="U123" i="2"/>
  <c r="AC120" i="2"/>
  <c r="AC133" i="2"/>
  <c r="AC129" i="2"/>
  <c r="AC125" i="2"/>
  <c r="AC119" i="2"/>
  <c r="AC118" i="2"/>
  <c r="AC123" i="2"/>
  <c r="V139" i="2"/>
  <c r="V126" i="2"/>
  <c r="V124" i="2"/>
  <c r="V118" i="2"/>
  <c r="V174" i="2"/>
  <c r="V156" i="2"/>
  <c r="V152" i="2"/>
  <c r="V120" i="2"/>
  <c r="V134" i="2"/>
  <c r="V163" i="2"/>
  <c r="V146" i="2"/>
  <c r="V130" i="2"/>
  <c r="F126" i="2"/>
  <c r="F174" i="2"/>
  <c r="F124" i="2"/>
  <c r="F118" i="2"/>
  <c r="F163" i="2"/>
  <c r="F152" i="2"/>
  <c r="F130" i="2"/>
  <c r="F134" i="2"/>
  <c r="F146" i="2"/>
  <c r="F156" i="2"/>
  <c r="F139" i="2"/>
  <c r="F120" i="2"/>
  <c r="AD139" i="2"/>
  <c r="AD156" i="2"/>
  <c r="AD152" i="2"/>
  <c r="AD146" i="2"/>
  <c r="AD134" i="2"/>
  <c r="AD130" i="2"/>
  <c r="AD120" i="2"/>
  <c r="AD124" i="2"/>
  <c r="AD118" i="2"/>
  <c r="AD159" i="2"/>
  <c r="AD126" i="2"/>
  <c r="AD178" i="2"/>
  <c r="AD168" i="2"/>
  <c r="N120" i="2"/>
  <c r="N168" i="2"/>
  <c r="N139" i="2"/>
  <c r="N126" i="2"/>
  <c r="N124" i="2"/>
  <c r="N118" i="2"/>
  <c r="N146" i="2"/>
  <c r="N130" i="2"/>
  <c r="N184" i="2"/>
  <c r="N178" i="2"/>
  <c r="N159" i="2"/>
  <c r="N156" i="2"/>
  <c r="N152" i="2"/>
  <c r="N134" i="2"/>
  <c r="J132" i="2"/>
  <c r="J154" i="2"/>
  <c r="J180" i="2"/>
  <c r="J128" i="2"/>
  <c r="J126" i="2"/>
  <c r="J120" i="2"/>
  <c r="J170" i="2"/>
  <c r="J118" i="2"/>
  <c r="J144" i="2"/>
  <c r="J136" i="2"/>
  <c r="J161" i="2"/>
  <c r="J150" i="2"/>
  <c r="J124" i="2"/>
  <c r="R166" i="2"/>
  <c r="R124" i="2"/>
  <c r="R144" i="2"/>
  <c r="R126" i="2"/>
  <c r="R120" i="2"/>
  <c r="R150" i="2"/>
  <c r="R136" i="2"/>
  <c r="R128" i="2"/>
  <c r="R132" i="2"/>
  <c r="R176" i="2"/>
  <c r="R154" i="2"/>
  <c r="R118" i="2"/>
  <c r="Z124" i="2"/>
  <c r="Z180" i="2"/>
  <c r="Z136" i="2"/>
  <c r="Z118" i="2"/>
  <c r="Z154" i="2"/>
  <c r="Z126" i="2"/>
  <c r="Z120" i="2"/>
  <c r="Z144" i="2"/>
  <c r="Z161" i="2"/>
  <c r="Z150" i="2"/>
  <c r="Z170" i="2"/>
  <c r="Z132" i="2"/>
  <c r="Z128" i="2"/>
  <c r="AH144" i="2"/>
  <c r="AH150" i="2"/>
  <c r="AH128" i="2"/>
  <c r="AH124" i="2"/>
  <c r="AH126" i="2"/>
  <c r="AH120" i="2"/>
  <c r="AH154" i="2"/>
  <c r="AH118" i="2"/>
  <c r="AH132" i="2"/>
  <c r="AH176" i="2"/>
  <c r="AH166" i="2"/>
  <c r="AH136" i="2"/>
  <c r="T127" i="2"/>
  <c r="L135" i="2"/>
  <c r="AB140" i="2"/>
  <c r="L153" i="2"/>
  <c r="L157" i="2"/>
  <c r="D175" i="2"/>
  <c r="K51" i="5"/>
  <c r="K237" i="5" s="1"/>
  <c r="K54" i="5"/>
  <c r="K52" i="5"/>
  <c r="K48" i="5"/>
  <c r="K55" i="5"/>
  <c r="K49" i="5"/>
  <c r="E40" i="5"/>
  <c r="E37" i="5"/>
  <c r="E42" i="5"/>
  <c r="E44" i="5"/>
  <c r="E41" i="5"/>
  <c r="E38" i="5"/>
  <c r="T56" i="5"/>
  <c r="T61" i="5"/>
  <c r="T58" i="5"/>
  <c r="T63" i="5"/>
  <c r="T62" i="5"/>
  <c r="T248" i="5" s="1"/>
  <c r="T60" i="5"/>
  <c r="T57" i="5"/>
  <c r="F32" i="5"/>
  <c r="U35" i="5"/>
  <c r="P51" i="5"/>
  <c r="S118" i="2"/>
  <c r="AA118" i="2"/>
  <c r="Q119" i="2"/>
  <c r="AG119" i="2"/>
  <c r="K124" i="2"/>
  <c r="AA124" i="2"/>
  <c r="I125" i="2"/>
  <c r="Q125" i="2"/>
  <c r="Y125" i="2"/>
  <c r="G126" i="2"/>
  <c r="O126" i="2"/>
  <c r="W126" i="2"/>
  <c r="E127" i="2"/>
  <c r="M127" i="2"/>
  <c r="U127" i="2"/>
  <c r="AC127" i="2"/>
  <c r="C128" i="2"/>
  <c r="K128" i="2"/>
  <c r="S128" i="2"/>
  <c r="AA128" i="2"/>
  <c r="AI128" i="2"/>
  <c r="I129" i="2"/>
  <c r="Q129" i="2"/>
  <c r="Y129" i="2"/>
  <c r="AG129" i="2"/>
  <c r="G130" i="2"/>
  <c r="O130" i="2"/>
  <c r="W130" i="2"/>
  <c r="AE130" i="2"/>
  <c r="E131" i="2"/>
  <c r="M131" i="2"/>
  <c r="U131" i="2"/>
  <c r="AC131" i="2"/>
  <c r="C132" i="2"/>
  <c r="K132" i="2"/>
  <c r="S132" i="2"/>
  <c r="AA132" i="2"/>
  <c r="AI132" i="2"/>
  <c r="I133" i="2"/>
  <c r="Q133" i="2"/>
  <c r="Y133" i="2"/>
  <c r="AG133" i="2"/>
  <c r="G134" i="2"/>
  <c r="O134" i="2"/>
  <c r="W134" i="2"/>
  <c r="AE134" i="2"/>
  <c r="E135" i="2"/>
  <c r="M135" i="2"/>
  <c r="U135" i="2"/>
  <c r="AC135" i="2"/>
  <c r="C136" i="2"/>
  <c r="K136" i="2"/>
  <c r="S136" i="2"/>
  <c r="AA136" i="2"/>
  <c r="AI136" i="2"/>
  <c r="I137" i="2"/>
  <c r="Q137" i="2"/>
  <c r="Y137" i="2"/>
  <c r="AG137" i="2"/>
  <c r="G139" i="2"/>
  <c r="O139" i="2"/>
  <c r="W139" i="2"/>
  <c r="AE139" i="2"/>
  <c r="E140" i="2"/>
  <c r="M140" i="2"/>
  <c r="U140" i="2"/>
  <c r="AC140" i="2"/>
  <c r="C144" i="2"/>
  <c r="K144" i="2"/>
  <c r="S144" i="2"/>
  <c r="AA144" i="2"/>
  <c r="AI144" i="2"/>
  <c r="I145" i="2"/>
  <c r="Q145" i="2"/>
  <c r="Y145" i="2"/>
  <c r="AG145" i="2"/>
  <c r="G146" i="2"/>
  <c r="O146" i="2"/>
  <c r="W146" i="2"/>
  <c r="AE146" i="2"/>
  <c r="E149" i="2"/>
  <c r="M149" i="2"/>
  <c r="U149" i="2"/>
  <c r="AC149" i="2"/>
  <c r="C150" i="2"/>
  <c r="K150" i="2"/>
  <c r="S150" i="2"/>
  <c r="AA150" i="2"/>
  <c r="AI150" i="2"/>
  <c r="I151" i="2"/>
  <c r="Q151" i="2"/>
  <c r="Y151" i="2"/>
  <c r="AG151" i="2"/>
  <c r="G152" i="2"/>
  <c r="O152" i="2"/>
  <c r="W152" i="2"/>
  <c r="AE152" i="2"/>
  <c r="E153" i="2"/>
  <c r="M153" i="2"/>
  <c r="U153" i="2"/>
  <c r="AC153" i="2"/>
  <c r="C154" i="2"/>
  <c r="K154" i="2"/>
  <c r="S154" i="2"/>
  <c r="AA154" i="2"/>
  <c r="AI154" i="2"/>
  <c r="I155" i="2"/>
  <c r="Q155" i="2"/>
  <c r="Y155" i="2"/>
  <c r="AG155" i="2"/>
  <c r="G156" i="2"/>
  <c r="O156" i="2"/>
  <c r="W156" i="2"/>
  <c r="AE156" i="2"/>
  <c r="E157" i="2"/>
  <c r="M157" i="2"/>
  <c r="U157" i="2"/>
  <c r="AC157" i="2"/>
  <c r="C158" i="2"/>
  <c r="Q158" i="2"/>
  <c r="AG158" i="2"/>
  <c r="O159" i="2"/>
  <c r="AE159" i="2"/>
  <c r="M160" i="2"/>
  <c r="AC160" i="2"/>
  <c r="K161" i="2"/>
  <c r="AA161" i="2"/>
  <c r="I162" i="2"/>
  <c r="Y162" i="2"/>
  <c r="G163" i="2"/>
  <c r="W163" i="2"/>
  <c r="E165" i="2"/>
  <c r="U165" i="2"/>
  <c r="C166" i="2"/>
  <c r="S166" i="2"/>
  <c r="AI166" i="2"/>
  <c r="Q167" i="2"/>
  <c r="AG167" i="2"/>
  <c r="O168" i="2"/>
  <c r="AE168" i="2"/>
  <c r="M169" i="2"/>
  <c r="AC169" i="2"/>
  <c r="K170" i="2"/>
  <c r="AA170" i="2"/>
  <c r="I173" i="2"/>
  <c r="Y173" i="2"/>
  <c r="G174" i="2"/>
  <c r="W174" i="2"/>
  <c r="E175" i="2"/>
  <c r="U175" i="2"/>
  <c r="C176" i="2"/>
  <c r="S176" i="2"/>
  <c r="AI176" i="2"/>
  <c r="Q177" i="2"/>
  <c r="AG177" i="2"/>
  <c r="O178" i="2"/>
  <c r="AE178" i="2"/>
  <c r="M179" i="2"/>
  <c r="AC179" i="2"/>
  <c r="K180" i="2"/>
  <c r="AA180" i="2"/>
  <c r="I181" i="2"/>
  <c r="Y181" i="2"/>
  <c r="H183" i="2"/>
  <c r="AE183" i="2"/>
  <c r="R184" i="2"/>
  <c r="D186" i="2"/>
  <c r="AA186" i="2"/>
  <c r="E32" i="5"/>
  <c r="M32" i="5"/>
  <c r="U32" i="5"/>
  <c r="U165" i="5" s="1"/>
  <c r="AC32" i="5"/>
  <c r="B20" i="5"/>
  <c r="J20" i="5"/>
  <c r="R20" i="5"/>
  <c r="Z20" i="5"/>
  <c r="AH20" i="5"/>
  <c r="G21" i="5"/>
  <c r="O21" i="5"/>
  <c r="W21" i="5"/>
  <c r="AE21" i="5"/>
  <c r="D53" i="5"/>
  <c r="L49" i="5"/>
  <c r="T49" i="5"/>
  <c r="AB53" i="5"/>
  <c r="I25" i="5"/>
  <c r="Q25" i="5"/>
  <c r="Y25" i="5"/>
  <c r="AG25" i="5"/>
  <c r="F37" i="5"/>
  <c r="N37" i="5"/>
  <c r="V37" i="5"/>
  <c r="AD37" i="5"/>
  <c r="T19" i="5"/>
  <c r="Q20" i="5"/>
  <c r="N21" i="5"/>
  <c r="K24" i="5"/>
  <c r="H25" i="5"/>
  <c r="AA29" i="5"/>
  <c r="T30" i="5"/>
  <c r="Q31" i="5"/>
  <c r="J32" i="5"/>
  <c r="C33" i="5"/>
  <c r="C202" i="5" s="1"/>
  <c r="AI33" i="5"/>
  <c r="AB34" i="5"/>
  <c r="Y35" i="5"/>
  <c r="R36" i="5"/>
  <c r="K37" i="5"/>
  <c r="D38" i="5"/>
  <c r="Z40" i="5"/>
  <c r="S41" i="5"/>
  <c r="I43" i="5"/>
  <c r="B44" i="5"/>
  <c r="AH44" i="5"/>
  <c r="AC48" i="5"/>
  <c r="W50" i="5"/>
  <c r="T51" i="5"/>
  <c r="Y52" i="5"/>
  <c r="Q60" i="5"/>
  <c r="Q228" i="5" s="1"/>
  <c r="S162" i="5"/>
  <c r="AA162" i="5"/>
  <c r="P163" i="5"/>
  <c r="X163" i="5"/>
  <c r="M164" i="5"/>
  <c r="U164" i="5"/>
  <c r="AC164" i="5"/>
  <c r="B165" i="5"/>
  <c r="J165" i="5"/>
  <c r="D123" i="2"/>
  <c r="D127" i="2"/>
  <c r="T131" i="2"/>
  <c r="D140" i="2"/>
  <c r="AB149" i="2"/>
  <c r="AJ153" i="2"/>
  <c r="T157" i="2"/>
  <c r="AJ165" i="2"/>
  <c r="L169" i="2"/>
  <c r="L35" i="5"/>
  <c r="L32" i="5"/>
  <c r="L29" i="5"/>
  <c r="L31" i="5"/>
  <c r="L36" i="5"/>
  <c r="L33" i="5"/>
  <c r="C51" i="5"/>
  <c r="C48" i="5"/>
  <c r="C55" i="5"/>
  <c r="C53" i="5"/>
  <c r="C54" i="5"/>
  <c r="C49" i="5"/>
  <c r="AC40" i="5"/>
  <c r="AC37" i="5"/>
  <c r="AC42" i="5"/>
  <c r="AC44" i="5"/>
  <c r="AC195" i="5" s="1"/>
  <c r="AC41" i="5"/>
  <c r="AC38" i="5"/>
  <c r="D56" i="5"/>
  <c r="D61" i="5"/>
  <c r="D58" i="5"/>
  <c r="D63" i="5"/>
  <c r="D62" i="5"/>
  <c r="D59" i="5"/>
  <c r="D245" i="5" s="1"/>
  <c r="AB56" i="5"/>
  <c r="AB61" i="5"/>
  <c r="AB58" i="5"/>
  <c r="AB63" i="5"/>
  <c r="AB62" i="5"/>
  <c r="AB59" i="5"/>
  <c r="AB60" i="5"/>
  <c r="AB57" i="5"/>
  <c r="D25" i="5"/>
  <c r="W29" i="5"/>
  <c r="AE33" i="5"/>
  <c r="N36" i="5"/>
  <c r="V40" i="5"/>
  <c r="E43" i="5"/>
  <c r="K118" i="2"/>
  <c r="AI118" i="2"/>
  <c r="Y119" i="2"/>
  <c r="S124" i="2"/>
  <c r="AI124" i="2"/>
  <c r="AG125" i="2"/>
  <c r="AE126" i="2"/>
  <c r="D118" i="2"/>
  <c r="L118" i="2"/>
  <c r="T118" i="2"/>
  <c r="AB118" i="2"/>
  <c r="AJ118" i="2"/>
  <c r="J119" i="2"/>
  <c r="R119" i="2"/>
  <c r="Z119" i="2"/>
  <c r="AH119" i="2"/>
  <c r="H120" i="2"/>
  <c r="P120" i="2"/>
  <c r="X120" i="2"/>
  <c r="AF120" i="2"/>
  <c r="F123" i="2"/>
  <c r="N123" i="2"/>
  <c r="V123" i="2"/>
  <c r="AD123" i="2"/>
  <c r="D124" i="2"/>
  <c r="L124" i="2"/>
  <c r="T124" i="2"/>
  <c r="AB124" i="2"/>
  <c r="AJ124" i="2"/>
  <c r="J125" i="2"/>
  <c r="R125" i="2"/>
  <c r="Z125" i="2"/>
  <c r="AH125" i="2"/>
  <c r="H126" i="2"/>
  <c r="P126" i="2"/>
  <c r="X126" i="2"/>
  <c r="AF126" i="2"/>
  <c r="F127" i="2"/>
  <c r="N127" i="2"/>
  <c r="V127" i="2"/>
  <c r="AD127" i="2"/>
  <c r="D128" i="2"/>
  <c r="L128" i="2"/>
  <c r="T128" i="2"/>
  <c r="AB128" i="2"/>
  <c r="AJ128" i="2"/>
  <c r="J129" i="2"/>
  <c r="R129" i="2"/>
  <c r="Z129" i="2"/>
  <c r="AH129" i="2"/>
  <c r="H130" i="2"/>
  <c r="P130" i="2"/>
  <c r="X130" i="2"/>
  <c r="AF130" i="2"/>
  <c r="F131" i="2"/>
  <c r="N131" i="2"/>
  <c r="V131" i="2"/>
  <c r="AD131" i="2"/>
  <c r="D132" i="2"/>
  <c r="L132" i="2"/>
  <c r="T132" i="2"/>
  <c r="AB132" i="2"/>
  <c r="AJ132" i="2"/>
  <c r="J133" i="2"/>
  <c r="R133" i="2"/>
  <c r="Z133" i="2"/>
  <c r="AH133" i="2"/>
  <c r="H134" i="2"/>
  <c r="P134" i="2"/>
  <c r="X134" i="2"/>
  <c r="AF134" i="2"/>
  <c r="F135" i="2"/>
  <c r="N135" i="2"/>
  <c r="V135" i="2"/>
  <c r="AD135" i="2"/>
  <c r="D136" i="2"/>
  <c r="L136" i="2"/>
  <c r="T136" i="2"/>
  <c r="AB136" i="2"/>
  <c r="AJ136" i="2"/>
  <c r="J137" i="2"/>
  <c r="R137" i="2"/>
  <c r="Z137" i="2"/>
  <c r="AH137" i="2"/>
  <c r="H139" i="2"/>
  <c r="P139" i="2"/>
  <c r="X139" i="2"/>
  <c r="AF139" i="2"/>
  <c r="F140" i="2"/>
  <c r="N140" i="2"/>
  <c r="V140" i="2"/>
  <c r="AD140" i="2"/>
  <c r="D144" i="2"/>
  <c r="L144" i="2"/>
  <c r="T144" i="2"/>
  <c r="AB144" i="2"/>
  <c r="AJ144" i="2"/>
  <c r="J145" i="2"/>
  <c r="R145" i="2"/>
  <c r="Z145" i="2"/>
  <c r="AH145" i="2"/>
  <c r="H146" i="2"/>
  <c r="P146" i="2"/>
  <c r="X146" i="2"/>
  <c r="AF146" i="2"/>
  <c r="F149" i="2"/>
  <c r="N149" i="2"/>
  <c r="V149" i="2"/>
  <c r="AD149" i="2"/>
  <c r="D150" i="2"/>
  <c r="L150" i="2"/>
  <c r="T150" i="2"/>
  <c r="AB150" i="2"/>
  <c r="AJ150" i="2"/>
  <c r="J151" i="2"/>
  <c r="R151" i="2"/>
  <c r="Z151" i="2"/>
  <c r="AH151" i="2"/>
  <c r="H152" i="2"/>
  <c r="P152" i="2"/>
  <c r="X152" i="2"/>
  <c r="AF152" i="2"/>
  <c r="F153" i="2"/>
  <c r="N153" i="2"/>
  <c r="V153" i="2"/>
  <c r="AD153" i="2"/>
  <c r="D154" i="2"/>
  <c r="L154" i="2"/>
  <c r="T154" i="2"/>
  <c r="AB154" i="2"/>
  <c r="AJ154" i="2"/>
  <c r="J155" i="2"/>
  <c r="R155" i="2"/>
  <c r="Z155" i="2"/>
  <c r="AH155" i="2"/>
  <c r="H156" i="2"/>
  <c r="P156" i="2"/>
  <c r="X156" i="2"/>
  <c r="AF156" i="2"/>
  <c r="F157" i="2"/>
  <c r="N157" i="2"/>
  <c r="V157" i="2"/>
  <c r="AD157" i="2"/>
  <c r="F158" i="2"/>
  <c r="R158" i="2"/>
  <c r="AH158" i="2"/>
  <c r="P159" i="2"/>
  <c r="AF159" i="2"/>
  <c r="N160" i="2"/>
  <c r="AD160" i="2"/>
  <c r="L161" i="2"/>
  <c r="AB161" i="2"/>
  <c r="J162" i="2"/>
  <c r="Z162" i="2"/>
  <c r="H163" i="2"/>
  <c r="X163" i="2"/>
  <c r="F165" i="2"/>
  <c r="V165" i="2"/>
  <c r="D166" i="2"/>
  <c r="T166" i="2"/>
  <c r="AJ166" i="2"/>
  <c r="R167" i="2"/>
  <c r="AH167" i="2"/>
  <c r="P168" i="2"/>
  <c r="AF168" i="2"/>
  <c r="N169" i="2"/>
  <c r="AD169" i="2"/>
  <c r="L170" i="2"/>
  <c r="AB170" i="2"/>
  <c r="J173" i="2"/>
  <c r="Z173" i="2"/>
  <c r="H174" i="2"/>
  <c r="X174" i="2"/>
  <c r="F175" i="2"/>
  <c r="V175" i="2"/>
  <c r="D176" i="2"/>
  <c r="T176" i="2"/>
  <c r="AJ176" i="2"/>
  <c r="R177" i="2"/>
  <c r="AH177" i="2"/>
  <c r="P178" i="2"/>
  <c r="AF178" i="2"/>
  <c r="N179" i="2"/>
  <c r="AD179" i="2"/>
  <c r="L180" i="2"/>
  <c r="AB180" i="2"/>
  <c r="J181" i="2"/>
  <c r="Z181" i="2"/>
  <c r="L183" i="2"/>
  <c r="AF183" i="2"/>
  <c r="U184" i="2"/>
  <c r="H186" i="2"/>
  <c r="AB186" i="2"/>
  <c r="F29" i="5"/>
  <c r="F162" i="5" s="1"/>
  <c r="N29" i="5"/>
  <c r="V29" i="5"/>
  <c r="AD29" i="5"/>
  <c r="H21" i="5"/>
  <c r="P21" i="5"/>
  <c r="X21" i="5"/>
  <c r="AF21" i="5"/>
  <c r="G42" i="5"/>
  <c r="O42" i="5"/>
  <c r="W42" i="5"/>
  <c r="AE42" i="5"/>
  <c r="X19" i="5"/>
  <c r="U20" i="5"/>
  <c r="R21" i="5"/>
  <c r="L25" i="5"/>
  <c r="AE29" i="5"/>
  <c r="G33" i="5"/>
  <c r="AC35" i="5"/>
  <c r="V36" i="5"/>
  <c r="O37" i="5"/>
  <c r="E39" i="5"/>
  <c r="W41" i="5"/>
  <c r="F44" i="5"/>
  <c r="AG48" i="5"/>
  <c r="AA50" i="5"/>
  <c r="X51" i="5"/>
  <c r="H54" i="5"/>
  <c r="AA60" i="5"/>
  <c r="AB123" i="2"/>
  <c r="AJ127" i="2"/>
  <c r="L131" i="2"/>
  <c r="AB135" i="2"/>
  <c r="L140" i="2"/>
  <c r="T149" i="2"/>
  <c r="AB179" i="2"/>
  <c r="I119" i="2"/>
  <c r="K119" i="2"/>
  <c r="S119" i="2"/>
  <c r="AA119" i="2"/>
  <c r="AI119" i="2"/>
  <c r="I120" i="2"/>
  <c r="Q120" i="2"/>
  <c r="Y120" i="2"/>
  <c r="AG120" i="2"/>
  <c r="G123" i="2"/>
  <c r="O123" i="2"/>
  <c r="W123" i="2"/>
  <c r="AE123" i="2"/>
  <c r="E124" i="2"/>
  <c r="M124" i="2"/>
  <c r="U124" i="2"/>
  <c r="AC124" i="2"/>
  <c r="C125" i="2"/>
  <c r="K125" i="2"/>
  <c r="S125" i="2"/>
  <c r="AA125" i="2"/>
  <c r="AI125" i="2"/>
  <c r="I126" i="2"/>
  <c r="Q126" i="2"/>
  <c r="Y126" i="2"/>
  <c r="AG126" i="2"/>
  <c r="G127" i="2"/>
  <c r="O127" i="2"/>
  <c r="W127" i="2"/>
  <c r="AE127" i="2"/>
  <c r="E128" i="2"/>
  <c r="M128" i="2"/>
  <c r="U128" i="2"/>
  <c r="AC128" i="2"/>
  <c r="C129" i="2"/>
  <c r="K129" i="2"/>
  <c r="S129" i="2"/>
  <c r="AA129" i="2"/>
  <c r="AI129" i="2"/>
  <c r="I130" i="2"/>
  <c r="Q130" i="2"/>
  <c r="Y130" i="2"/>
  <c r="AG130" i="2"/>
  <c r="G131" i="2"/>
  <c r="O131" i="2"/>
  <c r="W131" i="2"/>
  <c r="AE131" i="2"/>
  <c r="E132" i="2"/>
  <c r="M132" i="2"/>
  <c r="U132" i="2"/>
  <c r="AC132" i="2"/>
  <c r="C133" i="2"/>
  <c r="K133" i="2"/>
  <c r="S133" i="2"/>
  <c r="AA133" i="2"/>
  <c r="AI133" i="2"/>
  <c r="I134" i="2"/>
  <c r="Q134" i="2"/>
  <c r="Y134" i="2"/>
  <c r="AG134" i="2"/>
  <c r="G135" i="2"/>
  <c r="O135" i="2"/>
  <c r="W135" i="2"/>
  <c r="AE135" i="2"/>
  <c r="E136" i="2"/>
  <c r="M136" i="2"/>
  <c r="U136" i="2"/>
  <c r="AC136" i="2"/>
  <c r="C137" i="2"/>
  <c r="K137" i="2"/>
  <c r="S137" i="2"/>
  <c r="AA137" i="2"/>
  <c r="AI137" i="2"/>
  <c r="I139" i="2"/>
  <c r="Q139" i="2"/>
  <c r="Y139" i="2"/>
  <c r="AG139" i="2"/>
  <c r="G140" i="2"/>
  <c r="O140" i="2"/>
  <c r="W140" i="2"/>
  <c r="AE140" i="2"/>
  <c r="E144" i="2"/>
  <c r="M144" i="2"/>
  <c r="U144" i="2"/>
  <c r="AC144" i="2"/>
  <c r="C145" i="2"/>
  <c r="K145" i="2"/>
  <c r="S145" i="2"/>
  <c r="AA145" i="2"/>
  <c r="AI145" i="2"/>
  <c r="I146" i="2"/>
  <c r="Q146" i="2"/>
  <c r="Y146" i="2"/>
  <c r="AG146" i="2"/>
  <c r="G149" i="2"/>
  <c r="O149" i="2"/>
  <c r="W149" i="2"/>
  <c r="AE149" i="2"/>
  <c r="E150" i="2"/>
  <c r="M150" i="2"/>
  <c r="U150" i="2"/>
  <c r="AC150" i="2"/>
  <c r="C151" i="2"/>
  <c r="K151" i="2"/>
  <c r="S151" i="2"/>
  <c r="AA151" i="2"/>
  <c r="AI151" i="2"/>
  <c r="I152" i="2"/>
  <c r="Q152" i="2"/>
  <c r="Y152" i="2"/>
  <c r="AG152" i="2"/>
  <c r="G153" i="2"/>
  <c r="O153" i="2"/>
  <c r="W153" i="2"/>
  <c r="AE153" i="2"/>
  <c r="E154" i="2"/>
  <c r="M154" i="2"/>
  <c r="U154" i="2"/>
  <c r="AC154" i="2"/>
  <c r="C155" i="2"/>
  <c r="K155" i="2"/>
  <c r="S155" i="2"/>
  <c r="AA155" i="2"/>
  <c r="AI155" i="2"/>
  <c r="I156" i="2"/>
  <c r="Q156" i="2"/>
  <c r="Y156" i="2"/>
  <c r="AG156" i="2"/>
  <c r="G157" i="2"/>
  <c r="O157" i="2"/>
  <c r="W157" i="2"/>
  <c r="AE157" i="2"/>
  <c r="G158" i="2"/>
  <c r="V158" i="2"/>
  <c r="D159" i="2"/>
  <c r="T159" i="2"/>
  <c r="AJ159" i="2"/>
  <c r="R160" i="2"/>
  <c r="AH160" i="2"/>
  <c r="P161" i="2"/>
  <c r="AF161" i="2"/>
  <c r="N162" i="2"/>
  <c r="AD162" i="2"/>
  <c r="L163" i="2"/>
  <c r="AB163" i="2"/>
  <c r="J165" i="2"/>
  <c r="Z165" i="2"/>
  <c r="H166" i="2"/>
  <c r="X166" i="2"/>
  <c r="F167" i="2"/>
  <c r="V167" i="2"/>
  <c r="D168" i="2"/>
  <c r="T168" i="2"/>
  <c r="AJ168" i="2"/>
  <c r="R169" i="2"/>
  <c r="AH169" i="2"/>
  <c r="P170" i="2"/>
  <c r="AF170" i="2"/>
  <c r="N173" i="2"/>
  <c r="AD173" i="2"/>
  <c r="L174" i="2"/>
  <c r="AB174" i="2"/>
  <c r="J175" i="2"/>
  <c r="Z175" i="2"/>
  <c r="H176" i="2"/>
  <c r="X176" i="2"/>
  <c r="F177" i="2"/>
  <c r="V177" i="2"/>
  <c r="D178" i="2"/>
  <c r="T178" i="2"/>
  <c r="AJ178" i="2"/>
  <c r="R179" i="2"/>
  <c r="AH179" i="2"/>
  <c r="P180" i="2"/>
  <c r="AF180" i="2"/>
  <c r="N181" i="2"/>
  <c r="AD181" i="2"/>
  <c r="O183" i="2"/>
  <c r="AJ183" i="2"/>
  <c r="V184" i="2"/>
  <c r="K186" i="2"/>
  <c r="AF186" i="2"/>
  <c r="G34" i="5"/>
  <c r="O34" i="5"/>
  <c r="W34" i="5"/>
  <c r="AE34" i="5"/>
  <c r="D20" i="5"/>
  <c r="L20" i="5"/>
  <c r="T20" i="5"/>
  <c r="AB20" i="5"/>
  <c r="I21" i="5"/>
  <c r="Q21" i="5"/>
  <c r="Y21" i="5"/>
  <c r="AG21" i="5"/>
  <c r="C25" i="5"/>
  <c r="K25" i="5"/>
  <c r="S25" i="5"/>
  <c r="AA25" i="5"/>
  <c r="AI25" i="5"/>
  <c r="H39" i="5"/>
  <c r="P39" i="5"/>
  <c r="X39" i="5"/>
  <c r="AF39" i="5"/>
  <c r="G58" i="5"/>
  <c r="O58" i="5"/>
  <c r="O226" i="5" s="1"/>
  <c r="W59" i="5"/>
  <c r="AE58" i="5"/>
  <c r="AB19" i="5"/>
  <c r="Y20" i="5"/>
  <c r="V21" i="5"/>
  <c r="C29" i="5"/>
  <c r="C162" i="5" s="1"/>
  <c r="AI29" i="5"/>
  <c r="AI162" i="5" s="1"/>
  <c r="AB30" i="5"/>
  <c r="AB199" i="5" s="1"/>
  <c r="K33" i="5"/>
  <c r="AG35" i="5"/>
  <c r="Z36" i="5"/>
  <c r="S37" i="5"/>
  <c r="L38" i="5"/>
  <c r="AA41" i="5"/>
  <c r="T42" i="5"/>
  <c r="J44" i="5"/>
  <c r="J177" i="5" s="1"/>
  <c r="AB51" i="5"/>
  <c r="AI52" i="5"/>
  <c r="AJ123" i="2"/>
  <c r="L127" i="2"/>
  <c r="AJ131" i="2"/>
  <c r="D135" i="2"/>
  <c r="T140" i="2"/>
  <c r="AB153" i="2"/>
  <c r="AB157" i="2"/>
  <c r="T165" i="2"/>
  <c r="D35" i="5"/>
  <c r="D32" i="5"/>
  <c r="D201" i="5" s="1"/>
  <c r="D29" i="5"/>
  <c r="D31" i="5"/>
  <c r="D36" i="5"/>
  <c r="D33" i="5"/>
  <c r="D202" i="5" s="1"/>
  <c r="S51" i="5"/>
  <c r="S48" i="5"/>
  <c r="S55" i="5"/>
  <c r="S53" i="5"/>
  <c r="S54" i="5"/>
  <c r="S49" i="5"/>
  <c r="M40" i="5"/>
  <c r="M37" i="5"/>
  <c r="M188" i="5" s="1"/>
  <c r="M42" i="5"/>
  <c r="M44" i="5"/>
  <c r="M41" i="5"/>
  <c r="M38" i="5"/>
  <c r="L56" i="5"/>
  <c r="L61" i="5"/>
  <c r="L58" i="5"/>
  <c r="L63" i="5"/>
  <c r="L231" i="5" s="1"/>
  <c r="L62" i="5"/>
  <c r="L60" i="5"/>
  <c r="L57" i="5"/>
  <c r="L59" i="5"/>
  <c r="D119" i="2"/>
  <c r="L119" i="2"/>
  <c r="T119" i="2"/>
  <c r="AB119" i="2"/>
  <c r="AJ119" i="2"/>
  <c r="D125" i="2"/>
  <c r="L125" i="2"/>
  <c r="T125" i="2"/>
  <c r="AB125" i="2"/>
  <c r="AJ125" i="2"/>
  <c r="H127" i="2"/>
  <c r="P127" i="2"/>
  <c r="X127" i="2"/>
  <c r="AF127" i="2"/>
  <c r="F128" i="2"/>
  <c r="N128" i="2"/>
  <c r="V128" i="2"/>
  <c r="AD128" i="2"/>
  <c r="D129" i="2"/>
  <c r="L129" i="2"/>
  <c r="T129" i="2"/>
  <c r="AB129" i="2"/>
  <c r="AJ129" i="2"/>
  <c r="J130" i="2"/>
  <c r="R130" i="2"/>
  <c r="Z130" i="2"/>
  <c r="AH130" i="2"/>
  <c r="H131" i="2"/>
  <c r="P131" i="2"/>
  <c r="X131" i="2"/>
  <c r="AF131" i="2"/>
  <c r="F132" i="2"/>
  <c r="N132" i="2"/>
  <c r="V132" i="2"/>
  <c r="AD132" i="2"/>
  <c r="D133" i="2"/>
  <c r="L133" i="2"/>
  <c r="T133" i="2"/>
  <c r="AB133" i="2"/>
  <c r="AJ133" i="2"/>
  <c r="J134" i="2"/>
  <c r="R134" i="2"/>
  <c r="Z134" i="2"/>
  <c r="AH134" i="2"/>
  <c r="H135" i="2"/>
  <c r="P135" i="2"/>
  <c r="X135" i="2"/>
  <c r="AF135" i="2"/>
  <c r="F136" i="2"/>
  <c r="N136" i="2"/>
  <c r="V136" i="2"/>
  <c r="AD136" i="2"/>
  <c r="D137" i="2"/>
  <c r="L137" i="2"/>
  <c r="T137" i="2"/>
  <c r="AB137" i="2"/>
  <c r="AJ137" i="2"/>
  <c r="J139" i="2"/>
  <c r="R139" i="2"/>
  <c r="Z139" i="2"/>
  <c r="AH139" i="2"/>
  <c r="H140" i="2"/>
  <c r="P140" i="2"/>
  <c r="X140" i="2"/>
  <c r="AF140" i="2"/>
  <c r="F144" i="2"/>
  <c r="N144" i="2"/>
  <c r="V144" i="2"/>
  <c r="AD144" i="2"/>
  <c r="D145" i="2"/>
  <c r="L145" i="2"/>
  <c r="T145" i="2"/>
  <c r="AB145" i="2"/>
  <c r="AJ145" i="2"/>
  <c r="J146" i="2"/>
  <c r="R146" i="2"/>
  <c r="Z146" i="2"/>
  <c r="AH146" i="2"/>
  <c r="H149" i="2"/>
  <c r="P149" i="2"/>
  <c r="X149" i="2"/>
  <c r="AF149" i="2"/>
  <c r="F150" i="2"/>
  <c r="N150" i="2"/>
  <c r="V150" i="2"/>
  <c r="AD150" i="2"/>
  <c r="D151" i="2"/>
  <c r="L151" i="2"/>
  <c r="T151" i="2"/>
  <c r="AB151" i="2"/>
  <c r="AJ151" i="2"/>
  <c r="J152" i="2"/>
  <c r="R152" i="2"/>
  <c r="Z152" i="2"/>
  <c r="AH152" i="2"/>
  <c r="H153" i="2"/>
  <c r="P153" i="2"/>
  <c r="X153" i="2"/>
  <c r="AF153" i="2"/>
  <c r="F154" i="2"/>
  <c r="N154" i="2"/>
  <c r="V154" i="2"/>
  <c r="AD154" i="2"/>
  <c r="D155" i="2"/>
  <c r="L155" i="2"/>
  <c r="T155" i="2"/>
  <c r="AB155" i="2"/>
  <c r="AJ155" i="2"/>
  <c r="J156" i="2"/>
  <c r="R156" i="2"/>
  <c r="Z156" i="2"/>
  <c r="AH156" i="2"/>
  <c r="H157" i="2"/>
  <c r="P157" i="2"/>
  <c r="X157" i="2"/>
  <c r="AF157" i="2"/>
  <c r="H158" i="2"/>
  <c r="X158" i="2"/>
  <c r="F159" i="2"/>
  <c r="V159" i="2"/>
  <c r="D160" i="2"/>
  <c r="T160" i="2"/>
  <c r="AJ160" i="2"/>
  <c r="R161" i="2"/>
  <c r="AH161" i="2"/>
  <c r="P162" i="2"/>
  <c r="AF162" i="2"/>
  <c r="N163" i="2"/>
  <c r="AD163" i="2"/>
  <c r="L165" i="2"/>
  <c r="AB165" i="2"/>
  <c r="J166" i="2"/>
  <c r="Z166" i="2"/>
  <c r="H167" i="2"/>
  <c r="X167" i="2"/>
  <c r="F168" i="2"/>
  <c r="V168" i="2"/>
  <c r="D169" i="2"/>
  <c r="T169" i="2"/>
  <c r="AJ169" i="2"/>
  <c r="R170" i="2"/>
  <c r="AH170" i="2"/>
  <c r="P173" i="2"/>
  <c r="AF173" i="2"/>
  <c r="N174" i="2"/>
  <c r="AD174" i="2"/>
  <c r="L175" i="2"/>
  <c r="AB175" i="2"/>
  <c r="J176" i="2"/>
  <c r="Z176" i="2"/>
  <c r="H177" i="2"/>
  <c r="X177" i="2"/>
  <c r="F178" i="2"/>
  <c r="V178" i="2"/>
  <c r="D179" i="2"/>
  <c r="T179" i="2"/>
  <c r="AJ179" i="2"/>
  <c r="R180" i="2"/>
  <c r="AH180" i="2"/>
  <c r="P181" i="2"/>
  <c r="AF181" i="2"/>
  <c r="P183" i="2"/>
  <c r="E184" i="2"/>
  <c r="Z184" i="2"/>
  <c r="L186" i="2"/>
  <c r="AJ186" i="2"/>
  <c r="H31" i="5"/>
  <c r="H36" i="5"/>
  <c r="H33" i="5"/>
  <c r="H35" i="5"/>
  <c r="H32" i="5"/>
  <c r="H201" i="5" s="1"/>
  <c r="H29" i="5"/>
  <c r="P31" i="5"/>
  <c r="P36" i="5"/>
  <c r="P33" i="5"/>
  <c r="P35" i="5"/>
  <c r="P32" i="5"/>
  <c r="P29" i="5"/>
  <c r="X31" i="5"/>
  <c r="X164" i="5" s="1"/>
  <c r="X36" i="5"/>
  <c r="X33" i="5"/>
  <c r="X35" i="5"/>
  <c r="X32" i="5"/>
  <c r="X29" i="5"/>
  <c r="AF31" i="5"/>
  <c r="AF36" i="5"/>
  <c r="AF33" i="5"/>
  <c r="AF202" i="5" s="1"/>
  <c r="AF35" i="5"/>
  <c r="AF32" i="5"/>
  <c r="AF29" i="5"/>
  <c r="E29" i="5"/>
  <c r="M29" i="5"/>
  <c r="G55" i="5"/>
  <c r="G54" i="5"/>
  <c r="G53" i="5"/>
  <c r="G221" i="5" s="1"/>
  <c r="G49" i="5"/>
  <c r="G52" i="5"/>
  <c r="G51" i="5"/>
  <c r="G48" i="5"/>
  <c r="O55" i="5"/>
  <c r="O54" i="5"/>
  <c r="O53" i="5"/>
  <c r="O49" i="5"/>
  <c r="O235" i="5" s="1"/>
  <c r="O51" i="5"/>
  <c r="O48" i="5"/>
  <c r="O52" i="5"/>
  <c r="W55" i="5"/>
  <c r="W54" i="5"/>
  <c r="W53" i="5"/>
  <c r="W52" i="5"/>
  <c r="W49" i="5"/>
  <c r="W235" i="5" s="1"/>
  <c r="W51" i="5"/>
  <c r="W48" i="5"/>
  <c r="AE55" i="5"/>
  <c r="AE54" i="5"/>
  <c r="AE53" i="5"/>
  <c r="AE52" i="5"/>
  <c r="AE49" i="5"/>
  <c r="AE51" i="5"/>
  <c r="AE237" i="5" s="1"/>
  <c r="AE48" i="5"/>
  <c r="I44" i="5"/>
  <c r="I41" i="5"/>
  <c r="I38" i="5"/>
  <c r="I40" i="5"/>
  <c r="I37" i="5"/>
  <c r="I42" i="5"/>
  <c r="Q44" i="5"/>
  <c r="Q177" i="5" s="1"/>
  <c r="Q41" i="5"/>
  <c r="Q38" i="5"/>
  <c r="Q40" i="5"/>
  <c r="Q37" i="5"/>
  <c r="Q42" i="5"/>
  <c r="Y44" i="5"/>
  <c r="Y41" i="5"/>
  <c r="Y38" i="5"/>
  <c r="Y40" i="5"/>
  <c r="Y37" i="5"/>
  <c r="Y42" i="5"/>
  <c r="AG44" i="5"/>
  <c r="AG41" i="5"/>
  <c r="AG38" i="5"/>
  <c r="AG40" i="5"/>
  <c r="AG37" i="5"/>
  <c r="AG188" i="5" s="1"/>
  <c r="AG42" i="5"/>
  <c r="H60" i="5"/>
  <c r="H57" i="5"/>
  <c r="H62" i="5"/>
  <c r="H230" i="5" s="1"/>
  <c r="H59" i="5"/>
  <c r="H58" i="5"/>
  <c r="H61" i="5"/>
  <c r="H56" i="5"/>
  <c r="H242" i="5" s="1"/>
  <c r="P60" i="5"/>
  <c r="P57" i="5"/>
  <c r="P62" i="5"/>
  <c r="P59" i="5"/>
  <c r="P58" i="5"/>
  <c r="P63" i="5"/>
  <c r="P61" i="5"/>
  <c r="X60" i="5"/>
  <c r="X228" i="5" s="1"/>
  <c r="X57" i="5"/>
  <c r="X62" i="5"/>
  <c r="X59" i="5"/>
  <c r="X58" i="5"/>
  <c r="X56" i="5"/>
  <c r="X63" i="5"/>
  <c r="AF60" i="5"/>
  <c r="AF57" i="5"/>
  <c r="AF62" i="5"/>
  <c r="AF59" i="5"/>
  <c r="AF58" i="5"/>
  <c r="AF63" i="5"/>
  <c r="AF61" i="5"/>
  <c r="AF56" i="5"/>
  <c r="AF19" i="5"/>
  <c r="AC20" i="5"/>
  <c r="Z21" i="5"/>
  <c r="W24" i="5"/>
  <c r="G29" i="5"/>
  <c r="AF30" i="5"/>
  <c r="AF163" i="5" s="1"/>
  <c r="O33" i="5"/>
  <c r="H34" i="5"/>
  <c r="E35" i="5"/>
  <c r="AD36" i="5"/>
  <c r="AD169" i="5" s="1"/>
  <c r="W37" i="5"/>
  <c r="P38" i="5"/>
  <c r="M39" i="5"/>
  <c r="AE41" i="5"/>
  <c r="X42" i="5"/>
  <c r="U43" i="5"/>
  <c r="N44" i="5"/>
  <c r="I48" i="5"/>
  <c r="C50" i="5"/>
  <c r="AG51" i="5"/>
  <c r="U54" i="5"/>
  <c r="P56" i="5"/>
  <c r="AG58" i="5"/>
  <c r="AA63" i="5"/>
  <c r="L123" i="2"/>
  <c r="AB131" i="2"/>
  <c r="AJ135" i="2"/>
  <c r="L149" i="2"/>
  <c r="D153" i="2"/>
  <c r="D157" i="2"/>
  <c r="L160" i="2"/>
  <c r="S50" i="5"/>
  <c r="Q123" i="2"/>
  <c r="I127" i="2"/>
  <c r="Y127" i="2"/>
  <c r="AG127" i="2"/>
  <c r="S130" i="2"/>
  <c r="AA130" i="2"/>
  <c r="I131" i="2"/>
  <c r="Q131" i="2"/>
  <c r="AG131" i="2"/>
  <c r="C134" i="2"/>
  <c r="K134" i="2"/>
  <c r="S134" i="2"/>
  <c r="AA134" i="2"/>
  <c r="AI134" i="2"/>
  <c r="I135" i="2"/>
  <c r="Q135" i="2"/>
  <c r="Y135" i="2"/>
  <c r="AG135" i="2"/>
  <c r="G136" i="2"/>
  <c r="O136" i="2"/>
  <c r="W136" i="2"/>
  <c r="AE136" i="2"/>
  <c r="E137" i="2"/>
  <c r="M137" i="2"/>
  <c r="U137" i="2"/>
  <c r="AC137" i="2"/>
  <c r="C139" i="2"/>
  <c r="K139" i="2"/>
  <c r="S139" i="2"/>
  <c r="AA139" i="2"/>
  <c r="AI139" i="2"/>
  <c r="I140" i="2"/>
  <c r="Q140" i="2"/>
  <c r="Y140" i="2"/>
  <c r="AG140" i="2"/>
  <c r="G144" i="2"/>
  <c r="O144" i="2"/>
  <c r="W144" i="2"/>
  <c r="AE144" i="2"/>
  <c r="E145" i="2"/>
  <c r="M145" i="2"/>
  <c r="U145" i="2"/>
  <c r="AC145" i="2"/>
  <c r="C146" i="2"/>
  <c r="K146" i="2"/>
  <c r="S146" i="2"/>
  <c r="AA146" i="2"/>
  <c r="AI146" i="2"/>
  <c r="I149" i="2"/>
  <c r="Q149" i="2"/>
  <c r="Y149" i="2"/>
  <c r="AG149" i="2"/>
  <c r="G150" i="2"/>
  <c r="O150" i="2"/>
  <c r="W150" i="2"/>
  <c r="AE150" i="2"/>
  <c r="E151" i="2"/>
  <c r="M151" i="2"/>
  <c r="U151" i="2"/>
  <c r="AC151" i="2"/>
  <c r="C152" i="2"/>
  <c r="K152" i="2"/>
  <c r="S152" i="2"/>
  <c r="AA152" i="2"/>
  <c r="AI152" i="2"/>
  <c r="I153" i="2"/>
  <c r="Q153" i="2"/>
  <c r="Y153" i="2"/>
  <c r="AG153" i="2"/>
  <c r="G154" i="2"/>
  <c r="O154" i="2"/>
  <c r="W154" i="2"/>
  <c r="AE154" i="2"/>
  <c r="E155" i="2"/>
  <c r="M155" i="2"/>
  <c r="U155" i="2"/>
  <c r="AC155" i="2"/>
  <c r="C156" i="2"/>
  <c r="K156" i="2"/>
  <c r="S156" i="2"/>
  <c r="AA156" i="2"/>
  <c r="AI156" i="2"/>
  <c r="I157" i="2"/>
  <c r="Q157" i="2"/>
  <c r="Y157" i="2"/>
  <c r="AG157" i="2"/>
  <c r="I158" i="2"/>
  <c r="Y158" i="2"/>
  <c r="G159" i="2"/>
  <c r="W159" i="2"/>
  <c r="E160" i="2"/>
  <c r="U160" i="2"/>
  <c r="C161" i="2"/>
  <c r="S161" i="2"/>
  <c r="AI161" i="2"/>
  <c r="Q162" i="2"/>
  <c r="AG162" i="2"/>
  <c r="O163" i="2"/>
  <c r="AE163" i="2"/>
  <c r="M165" i="2"/>
  <c r="AC165" i="2"/>
  <c r="K166" i="2"/>
  <c r="AA166" i="2"/>
  <c r="I167" i="2"/>
  <c r="Y167" i="2"/>
  <c r="G168" i="2"/>
  <c r="W168" i="2"/>
  <c r="E169" i="2"/>
  <c r="U169" i="2"/>
  <c r="C170" i="2"/>
  <c r="S170" i="2"/>
  <c r="AI170" i="2"/>
  <c r="Q173" i="2"/>
  <c r="AG173" i="2"/>
  <c r="O174" i="2"/>
  <c r="AE174" i="2"/>
  <c r="M175" i="2"/>
  <c r="AC175" i="2"/>
  <c r="K176" i="2"/>
  <c r="AA176" i="2"/>
  <c r="I177" i="2"/>
  <c r="Y177" i="2"/>
  <c r="G178" i="2"/>
  <c r="W178" i="2"/>
  <c r="E179" i="2"/>
  <c r="U179" i="2"/>
  <c r="C180" i="2"/>
  <c r="S180" i="2"/>
  <c r="AI180" i="2"/>
  <c r="Q181" i="2"/>
  <c r="AG181" i="2"/>
  <c r="T183" i="2"/>
  <c r="F184" i="2"/>
  <c r="AC184" i="2"/>
  <c r="I36" i="5"/>
  <c r="Q36" i="5"/>
  <c r="Y36" i="5"/>
  <c r="Y169" i="5" s="1"/>
  <c r="AG36" i="5"/>
  <c r="F20" i="5"/>
  <c r="N20" i="5"/>
  <c r="V20" i="5"/>
  <c r="AD20" i="5"/>
  <c r="B41" i="5"/>
  <c r="J41" i="5"/>
  <c r="R41" i="5"/>
  <c r="Z41" i="5"/>
  <c r="AH41" i="5"/>
  <c r="D19" i="5"/>
  <c r="AG20" i="5"/>
  <c r="AD21" i="5"/>
  <c r="X25" i="5"/>
  <c r="K29" i="5"/>
  <c r="K162" i="5" s="1"/>
  <c r="D30" i="5"/>
  <c r="D163" i="5" s="1"/>
  <c r="S33" i="5"/>
  <c r="L34" i="5"/>
  <c r="I35" i="5"/>
  <c r="B36" i="5"/>
  <c r="AH36" i="5"/>
  <c r="AA37" i="5"/>
  <c r="Q39" i="5"/>
  <c r="J40" i="5"/>
  <c r="C41" i="5"/>
  <c r="AI41" i="5"/>
  <c r="Y43" i="5"/>
  <c r="R44" i="5"/>
  <c r="R177" i="5" s="1"/>
  <c r="M48" i="5"/>
  <c r="G50" i="5"/>
  <c r="C52" i="5"/>
  <c r="K53" i="5"/>
  <c r="K221" i="5" s="1"/>
  <c r="AC54" i="5"/>
  <c r="G59" i="5"/>
  <c r="X61" i="5"/>
  <c r="J169" i="5"/>
  <c r="AJ140" i="2"/>
  <c r="AJ149" i="2"/>
  <c r="AB160" i="2"/>
  <c r="D165" i="2"/>
  <c r="T175" i="2"/>
  <c r="AB35" i="5"/>
  <c r="AB32" i="5"/>
  <c r="AB29" i="5"/>
  <c r="AB31" i="5"/>
  <c r="AB36" i="5"/>
  <c r="AB33" i="5"/>
  <c r="AB184" i="5" s="1"/>
  <c r="AA54" i="5"/>
  <c r="AA51" i="5"/>
  <c r="AA48" i="5"/>
  <c r="AA53" i="5"/>
  <c r="AA52" i="5"/>
  <c r="AA55" i="5"/>
  <c r="AA49" i="5"/>
  <c r="G37" i="5"/>
  <c r="G188" i="5" s="1"/>
  <c r="AC39" i="5"/>
  <c r="O41" i="5"/>
  <c r="D60" i="5"/>
  <c r="I123" i="2"/>
  <c r="Y123" i="2"/>
  <c r="Q127" i="2"/>
  <c r="K130" i="2"/>
  <c r="AI130" i="2"/>
  <c r="Y131" i="2"/>
  <c r="AI186" i="2"/>
  <c r="AH186" i="2"/>
  <c r="Z186" i="2"/>
  <c r="R186" i="2"/>
  <c r="J186" i="2"/>
  <c r="AJ184" i="2"/>
  <c r="AB184" i="2"/>
  <c r="T184" i="2"/>
  <c r="L184" i="2"/>
  <c r="D184" i="2"/>
  <c r="AD183" i="2"/>
  <c r="V183" i="2"/>
  <c r="N183" i="2"/>
  <c r="F183" i="2"/>
  <c r="AG186" i="2"/>
  <c r="Y186" i="2"/>
  <c r="Q186" i="2"/>
  <c r="I186" i="2"/>
  <c r="AI184" i="2"/>
  <c r="AA184" i="2"/>
  <c r="S184" i="2"/>
  <c r="K184" i="2"/>
  <c r="C184" i="2"/>
  <c r="AC183" i="2"/>
  <c r="U183" i="2"/>
  <c r="M183" i="2"/>
  <c r="E183" i="2"/>
  <c r="AE181" i="2"/>
  <c r="W181" i="2"/>
  <c r="O181" i="2"/>
  <c r="G181" i="2"/>
  <c r="AG180" i="2"/>
  <c r="Y180" i="2"/>
  <c r="Q180" i="2"/>
  <c r="I180" i="2"/>
  <c r="AI179" i="2"/>
  <c r="AA179" i="2"/>
  <c r="S179" i="2"/>
  <c r="K179" i="2"/>
  <c r="C179" i="2"/>
  <c r="AC178" i="2"/>
  <c r="U178" i="2"/>
  <c r="M178" i="2"/>
  <c r="E178" i="2"/>
  <c r="AE177" i="2"/>
  <c r="W177" i="2"/>
  <c r="O177" i="2"/>
  <c r="G177" i="2"/>
  <c r="AG176" i="2"/>
  <c r="Y176" i="2"/>
  <c r="Q176" i="2"/>
  <c r="I176" i="2"/>
  <c r="AI175" i="2"/>
  <c r="AA175" i="2"/>
  <c r="S175" i="2"/>
  <c r="K175" i="2"/>
  <c r="C175" i="2"/>
  <c r="AC174" i="2"/>
  <c r="U174" i="2"/>
  <c r="M174" i="2"/>
  <c r="E174" i="2"/>
  <c r="AE173" i="2"/>
  <c r="W173" i="2"/>
  <c r="O173" i="2"/>
  <c r="G173" i="2"/>
  <c r="AG170" i="2"/>
  <c r="Y170" i="2"/>
  <c r="Q170" i="2"/>
  <c r="I170" i="2"/>
  <c r="AI169" i="2"/>
  <c r="AA169" i="2"/>
  <c r="S169" i="2"/>
  <c r="K169" i="2"/>
  <c r="C169" i="2"/>
  <c r="AC168" i="2"/>
  <c r="U168" i="2"/>
  <c r="M168" i="2"/>
  <c r="E168" i="2"/>
  <c r="AE167" i="2"/>
  <c r="W167" i="2"/>
  <c r="O167" i="2"/>
  <c r="G167" i="2"/>
  <c r="AG166" i="2"/>
  <c r="Y166" i="2"/>
  <c r="Q166" i="2"/>
  <c r="I166" i="2"/>
  <c r="AI165" i="2"/>
  <c r="AA165" i="2"/>
  <c r="S165" i="2"/>
  <c r="K165" i="2"/>
  <c r="C165" i="2"/>
  <c r="AC163" i="2"/>
  <c r="U163" i="2"/>
  <c r="M163" i="2"/>
  <c r="E163" i="2"/>
  <c r="AE162" i="2"/>
  <c r="W162" i="2"/>
  <c r="O162" i="2"/>
  <c r="G162" i="2"/>
  <c r="AG161" i="2"/>
  <c r="Y161" i="2"/>
  <c r="Q161" i="2"/>
  <c r="I161" i="2"/>
  <c r="AI160" i="2"/>
  <c r="AA160" i="2"/>
  <c r="S160" i="2"/>
  <c r="K160" i="2"/>
  <c r="C160" i="2"/>
  <c r="AC159" i="2"/>
  <c r="U159" i="2"/>
  <c r="M159" i="2"/>
  <c r="E159" i="2"/>
  <c r="AE158" i="2"/>
  <c r="W158" i="2"/>
  <c r="O158" i="2"/>
  <c r="AE186" i="2"/>
  <c r="W186" i="2"/>
  <c r="O186" i="2"/>
  <c r="G186" i="2"/>
  <c r="AG184" i="2"/>
  <c r="Y184" i="2"/>
  <c r="Q184" i="2"/>
  <c r="I184" i="2"/>
  <c r="AI183" i="2"/>
  <c r="AA183" i="2"/>
  <c r="S183" i="2"/>
  <c r="K183" i="2"/>
  <c r="C183" i="2"/>
  <c r="AC181" i="2"/>
  <c r="U181" i="2"/>
  <c r="M181" i="2"/>
  <c r="E181" i="2"/>
  <c r="AE180" i="2"/>
  <c r="W180" i="2"/>
  <c r="O180" i="2"/>
  <c r="G180" i="2"/>
  <c r="AG179" i="2"/>
  <c r="Y179" i="2"/>
  <c r="Q179" i="2"/>
  <c r="I179" i="2"/>
  <c r="AI178" i="2"/>
  <c r="AA178" i="2"/>
  <c r="S178" i="2"/>
  <c r="K178" i="2"/>
  <c r="C178" i="2"/>
  <c r="AC177" i="2"/>
  <c r="U177" i="2"/>
  <c r="M177" i="2"/>
  <c r="E177" i="2"/>
  <c r="AE176" i="2"/>
  <c r="W176" i="2"/>
  <c r="O176" i="2"/>
  <c r="G176" i="2"/>
  <c r="AG175" i="2"/>
  <c r="Y175" i="2"/>
  <c r="Q175" i="2"/>
  <c r="I175" i="2"/>
  <c r="AI174" i="2"/>
  <c r="AA174" i="2"/>
  <c r="S174" i="2"/>
  <c r="K174" i="2"/>
  <c r="C174" i="2"/>
  <c r="AC173" i="2"/>
  <c r="U173" i="2"/>
  <c r="M173" i="2"/>
  <c r="E173" i="2"/>
  <c r="AE170" i="2"/>
  <c r="W170" i="2"/>
  <c r="O170" i="2"/>
  <c r="G170" i="2"/>
  <c r="AG169" i="2"/>
  <c r="Y169" i="2"/>
  <c r="Q169" i="2"/>
  <c r="I169" i="2"/>
  <c r="AI168" i="2"/>
  <c r="AA168" i="2"/>
  <c r="S168" i="2"/>
  <c r="K168" i="2"/>
  <c r="C168" i="2"/>
  <c r="AC167" i="2"/>
  <c r="U167" i="2"/>
  <c r="M167" i="2"/>
  <c r="E167" i="2"/>
  <c r="AE166" i="2"/>
  <c r="W166" i="2"/>
  <c r="O166" i="2"/>
  <c r="G166" i="2"/>
  <c r="AG165" i="2"/>
  <c r="Y165" i="2"/>
  <c r="Q165" i="2"/>
  <c r="I165" i="2"/>
  <c r="AI163" i="2"/>
  <c r="AA163" i="2"/>
  <c r="S163" i="2"/>
  <c r="K163" i="2"/>
  <c r="C163" i="2"/>
  <c r="AC162" i="2"/>
  <c r="U162" i="2"/>
  <c r="M162" i="2"/>
  <c r="E162" i="2"/>
  <c r="AE161" i="2"/>
  <c r="W161" i="2"/>
  <c r="O161" i="2"/>
  <c r="G161" i="2"/>
  <c r="AG160" i="2"/>
  <c r="Y160" i="2"/>
  <c r="Q160" i="2"/>
  <c r="I160" i="2"/>
  <c r="AI159" i="2"/>
  <c r="AA159" i="2"/>
  <c r="S159" i="2"/>
  <c r="K159" i="2"/>
  <c r="C159" i="2"/>
  <c r="AC158" i="2"/>
  <c r="U158" i="2"/>
  <c r="M158" i="2"/>
  <c r="E158" i="2"/>
  <c r="AD186" i="2"/>
  <c r="V186" i="2"/>
  <c r="N186" i="2"/>
  <c r="F186" i="2"/>
  <c r="AF184" i="2"/>
  <c r="X184" i="2"/>
  <c r="P184" i="2"/>
  <c r="H184" i="2"/>
  <c r="AH183" i="2"/>
  <c r="Z183" i="2"/>
  <c r="R183" i="2"/>
  <c r="J183" i="2"/>
  <c r="AJ181" i="2"/>
  <c r="AB181" i="2"/>
  <c r="T181" i="2"/>
  <c r="L181" i="2"/>
  <c r="D181" i="2"/>
  <c r="AD180" i="2"/>
  <c r="V180" i="2"/>
  <c r="N180" i="2"/>
  <c r="F180" i="2"/>
  <c r="AF179" i="2"/>
  <c r="X179" i="2"/>
  <c r="P179" i="2"/>
  <c r="H179" i="2"/>
  <c r="AH178" i="2"/>
  <c r="Z178" i="2"/>
  <c r="R178" i="2"/>
  <c r="J178" i="2"/>
  <c r="AJ177" i="2"/>
  <c r="AB177" i="2"/>
  <c r="T177" i="2"/>
  <c r="L177" i="2"/>
  <c r="D177" i="2"/>
  <c r="AD176" i="2"/>
  <c r="V176" i="2"/>
  <c r="N176" i="2"/>
  <c r="F176" i="2"/>
  <c r="AF175" i="2"/>
  <c r="X175" i="2"/>
  <c r="P175" i="2"/>
  <c r="H175" i="2"/>
  <c r="AH174" i="2"/>
  <c r="Z174" i="2"/>
  <c r="R174" i="2"/>
  <c r="J174" i="2"/>
  <c r="AJ173" i="2"/>
  <c r="AB173" i="2"/>
  <c r="T173" i="2"/>
  <c r="L173" i="2"/>
  <c r="D173" i="2"/>
  <c r="AD170" i="2"/>
  <c r="V170" i="2"/>
  <c r="N170" i="2"/>
  <c r="F170" i="2"/>
  <c r="AF169" i="2"/>
  <c r="X169" i="2"/>
  <c r="P169" i="2"/>
  <c r="H169" i="2"/>
  <c r="AH168" i="2"/>
  <c r="Z168" i="2"/>
  <c r="R168" i="2"/>
  <c r="J168" i="2"/>
  <c r="AJ167" i="2"/>
  <c r="AB167" i="2"/>
  <c r="T167" i="2"/>
  <c r="L167" i="2"/>
  <c r="D167" i="2"/>
  <c r="AD166" i="2"/>
  <c r="V166" i="2"/>
  <c r="N166" i="2"/>
  <c r="F166" i="2"/>
  <c r="AF165" i="2"/>
  <c r="X165" i="2"/>
  <c r="P165" i="2"/>
  <c r="H165" i="2"/>
  <c r="AH163" i="2"/>
  <c r="Z163" i="2"/>
  <c r="R163" i="2"/>
  <c r="J163" i="2"/>
  <c r="AJ162" i="2"/>
  <c r="AB162" i="2"/>
  <c r="T162" i="2"/>
  <c r="L162" i="2"/>
  <c r="D162" i="2"/>
  <c r="AD161" i="2"/>
  <c r="V161" i="2"/>
  <c r="N161" i="2"/>
  <c r="F161" i="2"/>
  <c r="AF160" i="2"/>
  <c r="X160" i="2"/>
  <c r="P160" i="2"/>
  <c r="H160" i="2"/>
  <c r="AH159" i="2"/>
  <c r="Z159" i="2"/>
  <c r="R159" i="2"/>
  <c r="J159" i="2"/>
  <c r="AJ158" i="2"/>
  <c r="AB158" i="2"/>
  <c r="T158" i="2"/>
  <c r="L158" i="2"/>
  <c r="D158" i="2"/>
  <c r="AC186" i="2"/>
  <c r="U186" i="2"/>
  <c r="M186" i="2"/>
  <c r="E186" i="2"/>
  <c r="AE184" i="2"/>
  <c r="W184" i="2"/>
  <c r="O184" i="2"/>
  <c r="G184" i="2"/>
  <c r="AG183" i="2"/>
  <c r="Y183" i="2"/>
  <c r="Q183" i="2"/>
  <c r="I183" i="2"/>
  <c r="AI181" i="2"/>
  <c r="AA181" i="2"/>
  <c r="S181" i="2"/>
  <c r="K181" i="2"/>
  <c r="C181" i="2"/>
  <c r="AC180" i="2"/>
  <c r="U180" i="2"/>
  <c r="M180" i="2"/>
  <c r="E180" i="2"/>
  <c r="AE179" i="2"/>
  <c r="W179" i="2"/>
  <c r="O179" i="2"/>
  <c r="G179" i="2"/>
  <c r="AG178" i="2"/>
  <c r="Y178" i="2"/>
  <c r="Q178" i="2"/>
  <c r="I178" i="2"/>
  <c r="AI177" i="2"/>
  <c r="AA177" i="2"/>
  <c r="S177" i="2"/>
  <c r="K177" i="2"/>
  <c r="C177" i="2"/>
  <c r="AC176" i="2"/>
  <c r="U176" i="2"/>
  <c r="M176" i="2"/>
  <c r="E176" i="2"/>
  <c r="AE175" i="2"/>
  <c r="W175" i="2"/>
  <c r="O175" i="2"/>
  <c r="G175" i="2"/>
  <c r="AG174" i="2"/>
  <c r="Y174" i="2"/>
  <c r="Q174" i="2"/>
  <c r="I174" i="2"/>
  <c r="AI173" i="2"/>
  <c r="AA173" i="2"/>
  <c r="S173" i="2"/>
  <c r="K173" i="2"/>
  <c r="C173" i="2"/>
  <c r="AC170" i="2"/>
  <c r="U170" i="2"/>
  <c r="M170" i="2"/>
  <c r="E170" i="2"/>
  <c r="AE169" i="2"/>
  <c r="W169" i="2"/>
  <c r="O169" i="2"/>
  <c r="G169" i="2"/>
  <c r="AG168" i="2"/>
  <c r="Y168" i="2"/>
  <c r="Q168" i="2"/>
  <c r="I168" i="2"/>
  <c r="AI167" i="2"/>
  <c r="AA167" i="2"/>
  <c r="S167" i="2"/>
  <c r="K167" i="2"/>
  <c r="C167" i="2"/>
  <c r="AC166" i="2"/>
  <c r="U166" i="2"/>
  <c r="M166" i="2"/>
  <c r="E166" i="2"/>
  <c r="AE165" i="2"/>
  <c r="W165" i="2"/>
  <c r="O165" i="2"/>
  <c r="G165" i="2"/>
  <c r="AG163" i="2"/>
  <c r="Y163" i="2"/>
  <c r="Q163" i="2"/>
  <c r="I163" i="2"/>
  <c r="AI162" i="2"/>
  <c r="AA162" i="2"/>
  <c r="S162" i="2"/>
  <c r="K162" i="2"/>
  <c r="C162" i="2"/>
  <c r="AC161" i="2"/>
  <c r="U161" i="2"/>
  <c r="M161" i="2"/>
  <c r="E161" i="2"/>
  <c r="AE160" i="2"/>
  <c r="W160" i="2"/>
  <c r="O160" i="2"/>
  <c r="G160" i="2"/>
  <c r="AG159" i="2"/>
  <c r="Y159" i="2"/>
  <c r="Q159" i="2"/>
  <c r="I159" i="2"/>
  <c r="AI158" i="2"/>
  <c r="AA158" i="2"/>
  <c r="S158" i="2"/>
  <c r="K158" i="2"/>
  <c r="H118" i="2"/>
  <c r="P118" i="2"/>
  <c r="X118" i="2"/>
  <c r="AF118" i="2"/>
  <c r="F119" i="2"/>
  <c r="N119" i="2"/>
  <c r="V119" i="2"/>
  <c r="AD119" i="2"/>
  <c r="D120" i="2"/>
  <c r="L120" i="2"/>
  <c r="T120" i="2"/>
  <c r="AB120" i="2"/>
  <c r="AJ120" i="2"/>
  <c r="J123" i="2"/>
  <c r="R123" i="2"/>
  <c r="Z123" i="2"/>
  <c r="AH123" i="2"/>
  <c r="H124" i="2"/>
  <c r="P124" i="2"/>
  <c r="X124" i="2"/>
  <c r="AF124" i="2"/>
  <c r="F125" i="2"/>
  <c r="N125" i="2"/>
  <c r="V125" i="2"/>
  <c r="AD125" i="2"/>
  <c r="D126" i="2"/>
  <c r="L126" i="2"/>
  <c r="T126" i="2"/>
  <c r="AB126" i="2"/>
  <c r="AJ126" i="2"/>
  <c r="J127" i="2"/>
  <c r="R127" i="2"/>
  <c r="Z127" i="2"/>
  <c r="AH127" i="2"/>
  <c r="H128" i="2"/>
  <c r="P128" i="2"/>
  <c r="X128" i="2"/>
  <c r="AF128" i="2"/>
  <c r="F129" i="2"/>
  <c r="N129" i="2"/>
  <c r="V129" i="2"/>
  <c r="AD129" i="2"/>
  <c r="D130" i="2"/>
  <c r="L130" i="2"/>
  <c r="T130" i="2"/>
  <c r="AB130" i="2"/>
  <c r="AJ130" i="2"/>
  <c r="J131" i="2"/>
  <c r="R131" i="2"/>
  <c r="Z131" i="2"/>
  <c r="AH131" i="2"/>
  <c r="H132" i="2"/>
  <c r="P132" i="2"/>
  <c r="X132" i="2"/>
  <c r="AF132" i="2"/>
  <c r="F133" i="2"/>
  <c r="N133" i="2"/>
  <c r="V133" i="2"/>
  <c r="AD133" i="2"/>
  <c r="D134" i="2"/>
  <c r="L134" i="2"/>
  <c r="T134" i="2"/>
  <c r="AB134" i="2"/>
  <c r="AJ134" i="2"/>
  <c r="J135" i="2"/>
  <c r="R135" i="2"/>
  <c r="Z135" i="2"/>
  <c r="AH135" i="2"/>
  <c r="H136" i="2"/>
  <c r="P136" i="2"/>
  <c r="X136" i="2"/>
  <c r="AF136" i="2"/>
  <c r="F137" i="2"/>
  <c r="N137" i="2"/>
  <c r="V137" i="2"/>
  <c r="AD137" i="2"/>
  <c r="D139" i="2"/>
  <c r="L139" i="2"/>
  <c r="T139" i="2"/>
  <c r="AB139" i="2"/>
  <c r="AJ139" i="2"/>
  <c r="J140" i="2"/>
  <c r="R140" i="2"/>
  <c r="Z140" i="2"/>
  <c r="AH140" i="2"/>
  <c r="H144" i="2"/>
  <c r="P144" i="2"/>
  <c r="X144" i="2"/>
  <c r="AF144" i="2"/>
  <c r="F145" i="2"/>
  <c r="N145" i="2"/>
  <c r="V145" i="2"/>
  <c r="AD145" i="2"/>
  <c r="D146" i="2"/>
  <c r="L146" i="2"/>
  <c r="T146" i="2"/>
  <c r="AB146" i="2"/>
  <c r="AJ146" i="2"/>
  <c r="J149" i="2"/>
  <c r="R149" i="2"/>
  <c r="Z149" i="2"/>
  <c r="AH149" i="2"/>
  <c r="H150" i="2"/>
  <c r="P150" i="2"/>
  <c r="X150" i="2"/>
  <c r="AF150" i="2"/>
  <c r="F151" i="2"/>
  <c r="N151" i="2"/>
  <c r="V151" i="2"/>
  <c r="AD151" i="2"/>
  <c r="D152" i="2"/>
  <c r="L152" i="2"/>
  <c r="T152" i="2"/>
  <c r="AB152" i="2"/>
  <c r="AJ152" i="2"/>
  <c r="J153" i="2"/>
  <c r="R153" i="2"/>
  <c r="Z153" i="2"/>
  <c r="AH153" i="2"/>
  <c r="H154" i="2"/>
  <c r="P154" i="2"/>
  <c r="X154" i="2"/>
  <c r="AF154" i="2"/>
  <c r="F155" i="2"/>
  <c r="N155" i="2"/>
  <c r="V155" i="2"/>
  <c r="AD155" i="2"/>
  <c r="D156" i="2"/>
  <c r="L156" i="2"/>
  <c r="T156" i="2"/>
  <c r="AB156" i="2"/>
  <c r="AJ156" i="2"/>
  <c r="J157" i="2"/>
  <c r="R157" i="2"/>
  <c r="Z157" i="2"/>
  <c r="AH157" i="2"/>
  <c r="J158" i="2"/>
  <c r="Z158" i="2"/>
  <c r="H159" i="2"/>
  <c r="X159" i="2"/>
  <c r="F160" i="2"/>
  <c r="V160" i="2"/>
  <c r="D161" i="2"/>
  <c r="T161" i="2"/>
  <c r="AJ161" i="2"/>
  <c r="R162" i="2"/>
  <c r="AH162" i="2"/>
  <c r="P163" i="2"/>
  <c r="AF163" i="2"/>
  <c r="N165" i="2"/>
  <c r="AD165" i="2"/>
  <c r="L166" i="2"/>
  <c r="AB166" i="2"/>
  <c r="J167" i="2"/>
  <c r="Z167" i="2"/>
  <c r="H168" i="2"/>
  <c r="X168" i="2"/>
  <c r="F169" i="2"/>
  <c r="V169" i="2"/>
  <c r="D170" i="2"/>
  <c r="T170" i="2"/>
  <c r="AJ170" i="2"/>
  <c r="R173" i="2"/>
  <c r="AH173" i="2"/>
  <c r="P174" i="2"/>
  <c r="AF174" i="2"/>
  <c r="N175" i="2"/>
  <c r="AD175" i="2"/>
  <c r="L176" i="2"/>
  <c r="AB176" i="2"/>
  <c r="J177" i="2"/>
  <c r="Z177" i="2"/>
  <c r="H178" i="2"/>
  <c r="X178" i="2"/>
  <c r="F179" i="2"/>
  <c r="V179" i="2"/>
  <c r="D180" i="2"/>
  <c r="T180" i="2"/>
  <c r="AJ180" i="2"/>
  <c r="R181" i="2"/>
  <c r="AH181" i="2"/>
  <c r="W183" i="2"/>
  <c r="J184" i="2"/>
  <c r="AD184" i="2"/>
  <c r="S186" i="2"/>
  <c r="B33" i="5"/>
  <c r="B184" i="5" s="1"/>
  <c r="J33" i="5"/>
  <c r="R33" i="5"/>
  <c r="Z33" i="5"/>
  <c r="AH33" i="5"/>
  <c r="G20" i="5"/>
  <c r="O20" i="5"/>
  <c r="W20" i="5"/>
  <c r="AE20" i="5"/>
  <c r="D21" i="5"/>
  <c r="L21" i="5"/>
  <c r="T21" i="5"/>
  <c r="AB21" i="5"/>
  <c r="Y53" i="5"/>
  <c r="C38" i="5"/>
  <c r="K38" i="5"/>
  <c r="S38" i="5"/>
  <c r="AA38" i="5"/>
  <c r="AI38" i="5"/>
  <c r="H19" i="5"/>
  <c r="E20" i="5"/>
  <c r="B21" i="5"/>
  <c r="AH21" i="5"/>
  <c r="AE24" i="5"/>
  <c r="H30" i="5"/>
  <c r="H199" i="5" s="1"/>
  <c r="E31" i="5"/>
  <c r="E164" i="5" s="1"/>
  <c r="AD32" i="5"/>
  <c r="P34" i="5"/>
  <c r="M35" i="5"/>
  <c r="F36" i="5"/>
  <c r="X38" i="5"/>
  <c r="AF42" i="5"/>
  <c r="AC43" i="5"/>
  <c r="AC212" i="5" s="1"/>
  <c r="Q48" i="5"/>
  <c r="K50" i="5"/>
  <c r="D57" i="5"/>
  <c r="T59" i="5"/>
  <c r="T123" i="2"/>
  <c r="AB127" i="2"/>
  <c r="D131" i="2"/>
  <c r="T135" i="2"/>
  <c r="AJ157" i="2"/>
  <c r="AB169" i="2"/>
  <c r="T35" i="5"/>
  <c r="T186" i="5" s="1"/>
  <c r="T32" i="5"/>
  <c r="T29" i="5"/>
  <c r="T31" i="5"/>
  <c r="T36" i="5"/>
  <c r="T33" i="5"/>
  <c r="T202" i="5" s="1"/>
  <c r="AI51" i="5"/>
  <c r="AI53" i="5"/>
  <c r="AI48" i="5"/>
  <c r="AI55" i="5"/>
  <c r="AI54" i="5"/>
  <c r="AI49" i="5"/>
  <c r="U40" i="5"/>
  <c r="U37" i="5"/>
  <c r="U188" i="5" s="1"/>
  <c r="U42" i="5"/>
  <c r="U44" i="5"/>
  <c r="U41" i="5"/>
  <c r="U38" i="5"/>
  <c r="M20" i="5"/>
  <c r="S52" i="5"/>
  <c r="AG123" i="2"/>
  <c r="I118" i="2"/>
  <c r="Q118" i="2"/>
  <c r="Y124" i="2"/>
  <c r="AG124" i="2"/>
  <c r="G125" i="2"/>
  <c r="O125" i="2"/>
  <c r="W125" i="2"/>
  <c r="AE125" i="2"/>
  <c r="E126" i="2"/>
  <c r="M126" i="2"/>
  <c r="U126" i="2"/>
  <c r="AC126" i="2"/>
  <c r="C127" i="2"/>
  <c r="K127" i="2"/>
  <c r="S127" i="2"/>
  <c r="AA127" i="2"/>
  <c r="AI127" i="2"/>
  <c r="I128" i="2"/>
  <c r="Q128" i="2"/>
  <c r="Y128" i="2"/>
  <c r="AG128" i="2"/>
  <c r="G129" i="2"/>
  <c r="O129" i="2"/>
  <c r="W129" i="2"/>
  <c r="AE129" i="2"/>
  <c r="E130" i="2"/>
  <c r="M130" i="2"/>
  <c r="U130" i="2"/>
  <c r="AC130" i="2"/>
  <c r="C131" i="2"/>
  <c r="K131" i="2"/>
  <c r="S131" i="2"/>
  <c r="AA131" i="2"/>
  <c r="AI131" i="2"/>
  <c r="I132" i="2"/>
  <c r="Q132" i="2"/>
  <c r="Y132" i="2"/>
  <c r="AG132" i="2"/>
  <c r="G133" i="2"/>
  <c r="O133" i="2"/>
  <c r="W133" i="2"/>
  <c r="AE133" i="2"/>
  <c r="E134" i="2"/>
  <c r="M134" i="2"/>
  <c r="U134" i="2"/>
  <c r="AC134" i="2"/>
  <c r="C135" i="2"/>
  <c r="K135" i="2"/>
  <c r="S135" i="2"/>
  <c r="AA135" i="2"/>
  <c r="AI135" i="2"/>
  <c r="I136" i="2"/>
  <c r="Q136" i="2"/>
  <c r="Y136" i="2"/>
  <c r="AG136" i="2"/>
  <c r="G137" i="2"/>
  <c r="O137" i="2"/>
  <c r="W137" i="2"/>
  <c r="AE137" i="2"/>
  <c r="E139" i="2"/>
  <c r="M139" i="2"/>
  <c r="U139" i="2"/>
  <c r="AC139" i="2"/>
  <c r="C140" i="2"/>
  <c r="K140" i="2"/>
  <c r="S140" i="2"/>
  <c r="AA140" i="2"/>
  <c r="AI140" i="2"/>
  <c r="I144" i="2"/>
  <c r="Q144" i="2"/>
  <c r="Y144" i="2"/>
  <c r="AG144" i="2"/>
  <c r="G145" i="2"/>
  <c r="O145" i="2"/>
  <c r="W145" i="2"/>
  <c r="AE145" i="2"/>
  <c r="E146" i="2"/>
  <c r="M146" i="2"/>
  <c r="U146" i="2"/>
  <c r="AC146" i="2"/>
  <c r="C149" i="2"/>
  <c r="K149" i="2"/>
  <c r="S149" i="2"/>
  <c r="AA149" i="2"/>
  <c r="AI149" i="2"/>
  <c r="I150" i="2"/>
  <c r="Q150" i="2"/>
  <c r="Y150" i="2"/>
  <c r="AG150" i="2"/>
  <c r="G151" i="2"/>
  <c r="O151" i="2"/>
  <c r="W151" i="2"/>
  <c r="AE151" i="2"/>
  <c r="E152" i="2"/>
  <c r="M152" i="2"/>
  <c r="U152" i="2"/>
  <c r="AC152" i="2"/>
  <c r="C153" i="2"/>
  <c r="K153" i="2"/>
  <c r="S153" i="2"/>
  <c r="AA153" i="2"/>
  <c r="AI153" i="2"/>
  <c r="I154" i="2"/>
  <c r="Q154" i="2"/>
  <c r="Y154" i="2"/>
  <c r="AG154" i="2"/>
  <c r="G155" i="2"/>
  <c r="O155" i="2"/>
  <c r="W155" i="2"/>
  <c r="AE155" i="2"/>
  <c r="E156" i="2"/>
  <c r="M156" i="2"/>
  <c r="U156" i="2"/>
  <c r="AC156" i="2"/>
  <c r="C157" i="2"/>
  <c r="K157" i="2"/>
  <c r="S157" i="2"/>
  <c r="AA157" i="2"/>
  <c r="AI157" i="2"/>
  <c r="N158" i="2"/>
  <c r="AD158" i="2"/>
  <c r="L159" i="2"/>
  <c r="AB159" i="2"/>
  <c r="J160" i="2"/>
  <c r="Z160" i="2"/>
  <c r="H161" i="2"/>
  <c r="X161" i="2"/>
  <c r="F162" i="2"/>
  <c r="V162" i="2"/>
  <c r="D163" i="2"/>
  <c r="T163" i="2"/>
  <c r="AJ163" i="2"/>
  <c r="R165" i="2"/>
  <c r="AH165" i="2"/>
  <c r="P166" i="2"/>
  <c r="AF166" i="2"/>
  <c r="N167" i="2"/>
  <c r="AD167" i="2"/>
  <c r="L168" i="2"/>
  <c r="AB168" i="2"/>
  <c r="J169" i="2"/>
  <c r="Z169" i="2"/>
  <c r="H170" i="2"/>
  <c r="X170" i="2"/>
  <c r="F173" i="2"/>
  <c r="V173" i="2"/>
  <c r="D174" i="2"/>
  <c r="T174" i="2"/>
  <c r="AJ174" i="2"/>
  <c r="R175" i="2"/>
  <c r="AH175" i="2"/>
  <c r="P176" i="2"/>
  <c r="AF176" i="2"/>
  <c r="N177" i="2"/>
  <c r="AD177" i="2"/>
  <c r="L178" i="2"/>
  <c r="AB178" i="2"/>
  <c r="J179" i="2"/>
  <c r="Z179" i="2"/>
  <c r="H180" i="2"/>
  <c r="X180" i="2"/>
  <c r="F181" i="2"/>
  <c r="V181" i="2"/>
  <c r="D183" i="2"/>
  <c r="X183" i="2"/>
  <c r="M184" i="2"/>
  <c r="AH184" i="2"/>
  <c r="T186" i="2"/>
  <c r="H20" i="5"/>
  <c r="P20" i="5"/>
  <c r="X20" i="5"/>
  <c r="AF20" i="5"/>
  <c r="E21" i="5"/>
  <c r="M21" i="5"/>
  <c r="U21" i="5"/>
  <c r="AC21" i="5"/>
  <c r="G25" i="5"/>
  <c r="O25" i="5"/>
  <c r="W25" i="5"/>
  <c r="AE25" i="5"/>
  <c r="D43" i="5"/>
  <c r="L43" i="5"/>
  <c r="T43" i="5"/>
  <c r="AB43" i="5"/>
  <c r="S63" i="5"/>
  <c r="S249" i="5" s="1"/>
  <c r="AI62" i="5"/>
  <c r="L19" i="5"/>
  <c r="I20" i="5"/>
  <c r="C24" i="5"/>
  <c r="AI24" i="5"/>
  <c r="L30" i="5"/>
  <c r="T34" i="5"/>
  <c r="AB38" i="5"/>
  <c r="Y39" i="5"/>
  <c r="D42" i="5"/>
  <c r="AG43" i="5"/>
  <c r="O50" i="5"/>
  <c r="K62" i="5"/>
  <c r="H52" i="5"/>
  <c r="P52" i="5"/>
  <c r="X52" i="5"/>
  <c r="X238" i="5" s="1"/>
  <c r="AF52" i="5"/>
  <c r="AF51" i="5"/>
  <c r="I57" i="5"/>
  <c r="I62" i="5"/>
  <c r="I59" i="5"/>
  <c r="I56" i="5"/>
  <c r="I63" i="5"/>
  <c r="Q57" i="5"/>
  <c r="Q62" i="5"/>
  <c r="Q59" i="5"/>
  <c r="Q56" i="5"/>
  <c r="Q63" i="5"/>
  <c r="Y57" i="5"/>
  <c r="Y62" i="5"/>
  <c r="Y59" i="5"/>
  <c r="Y56" i="5"/>
  <c r="Y242" i="5" s="1"/>
  <c r="Y63" i="5"/>
  <c r="AG57" i="5"/>
  <c r="AG62" i="5"/>
  <c r="AG59" i="5"/>
  <c r="AG56" i="5"/>
  <c r="AG63" i="5"/>
  <c r="I19" i="5"/>
  <c r="Q19" i="5"/>
  <c r="Y19" i="5"/>
  <c r="AG19" i="5"/>
  <c r="H24" i="5"/>
  <c r="P24" i="5"/>
  <c r="X24" i="5"/>
  <c r="AF24" i="5"/>
  <c r="E30" i="5"/>
  <c r="M30" i="5"/>
  <c r="M181" i="5" s="1"/>
  <c r="U30" i="5"/>
  <c r="AC30" i="5"/>
  <c r="B31" i="5"/>
  <c r="J31" i="5"/>
  <c r="R31" i="5"/>
  <c r="Z31" i="5"/>
  <c r="AH31" i="5"/>
  <c r="G32" i="5"/>
  <c r="G183" i="5" s="1"/>
  <c r="O32" i="5"/>
  <c r="W32" i="5"/>
  <c r="AE32" i="5"/>
  <c r="I34" i="5"/>
  <c r="Q34" i="5"/>
  <c r="Y34" i="5"/>
  <c r="AG34" i="5"/>
  <c r="F35" i="5"/>
  <c r="F204" i="5" s="1"/>
  <c r="N35" i="5"/>
  <c r="V35" i="5"/>
  <c r="AD35" i="5"/>
  <c r="C36" i="5"/>
  <c r="K36" i="5"/>
  <c r="S36" i="5"/>
  <c r="AA36" i="5"/>
  <c r="AI36" i="5"/>
  <c r="AI205" i="5" s="1"/>
  <c r="H37" i="5"/>
  <c r="P37" i="5"/>
  <c r="X37" i="5"/>
  <c r="AF37" i="5"/>
  <c r="B39" i="5"/>
  <c r="J39" i="5"/>
  <c r="R39" i="5"/>
  <c r="Z39" i="5"/>
  <c r="Z190" i="5" s="1"/>
  <c r="AH39" i="5"/>
  <c r="G40" i="5"/>
  <c r="O40" i="5"/>
  <c r="W40" i="5"/>
  <c r="AE40" i="5"/>
  <c r="D41" i="5"/>
  <c r="L41" i="5"/>
  <c r="T41" i="5"/>
  <c r="AB41" i="5"/>
  <c r="F43" i="5"/>
  <c r="N43" i="5"/>
  <c r="V43" i="5"/>
  <c r="AD43" i="5"/>
  <c r="C44" i="5"/>
  <c r="K44" i="5"/>
  <c r="S44" i="5"/>
  <c r="S213" i="5" s="1"/>
  <c r="AA44" i="5"/>
  <c r="AI44" i="5"/>
  <c r="F48" i="5"/>
  <c r="N48" i="5"/>
  <c r="V48" i="5"/>
  <c r="AD48" i="5"/>
  <c r="H50" i="5"/>
  <c r="P50" i="5"/>
  <c r="P218" i="5" s="1"/>
  <c r="X50" i="5"/>
  <c r="AF50" i="5"/>
  <c r="E51" i="5"/>
  <c r="M51" i="5"/>
  <c r="U51" i="5"/>
  <c r="AC51" i="5"/>
  <c r="D52" i="5"/>
  <c r="L53" i="5"/>
  <c r="L221" i="5" s="1"/>
  <c r="P54" i="5"/>
  <c r="AD54" i="5"/>
  <c r="AE56" i="5"/>
  <c r="Y58" i="5"/>
  <c r="AE59" i="5"/>
  <c r="S60" i="5"/>
  <c r="Y61" i="5"/>
  <c r="M62" i="5"/>
  <c r="M230" i="5" s="1"/>
  <c r="I55" i="5"/>
  <c r="Q55" i="5"/>
  <c r="Y54" i="5"/>
  <c r="Y55" i="5"/>
  <c r="AG54" i="5"/>
  <c r="AG55" i="5"/>
  <c r="B62" i="5"/>
  <c r="B59" i="5"/>
  <c r="B245" i="5" s="1"/>
  <c r="B61" i="5"/>
  <c r="B60" i="5"/>
  <c r="J62" i="5"/>
  <c r="J59" i="5"/>
  <c r="J56" i="5"/>
  <c r="J61" i="5"/>
  <c r="J60" i="5"/>
  <c r="R62" i="5"/>
  <c r="R230" i="5" s="1"/>
  <c r="R59" i="5"/>
  <c r="R56" i="5"/>
  <c r="R61" i="5"/>
  <c r="R60" i="5"/>
  <c r="Z62" i="5"/>
  <c r="Z59" i="5"/>
  <c r="Z56" i="5"/>
  <c r="Z61" i="5"/>
  <c r="Z247" i="5" s="1"/>
  <c r="Z60" i="5"/>
  <c r="AH62" i="5"/>
  <c r="AH59" i="5"/>
  <c r="AH56" i="5"/>
  <c r="AH61" i="5"/>
  <c r="AH60" i="5"/>
  <c r="B19" i="5"/>
  <c r="J19" i="5"/>
  <c r="R19" i="5"/>
  <c r="Z19" i="5"/>
  <c r="AH19" i="5"/>
  <c r="A24" i="5"/>
  <c r="I24" i="5"/>
  <c r="Q24" i="5"/>
  <c r="Y24" i="5"/>
  <c r="AG24" i="5"/>
  <c r="I29" i="5"/>
  <c r="Q29" i="5"/>
  <c r="Y29" i="5"/>
  <c r="AG29" i="5"/>
  <c r="AG162" i="5" s="1"/>
  <c r="F30" i="5"/>
  <c r="N30" i="5"/>
  <c r="V30" i="5"/>
  <c r="AD30" i="5"/>
  <c r="AD199" i="5" s="1"/>
  <c r="C31" i="5"/>
  <c r="K31" i="5"/>
  <c r="S31" i="5"/>
  <c r="AA31" i="5"/>
  <c r="AA164" i="5" s="1"/>
  <c r="AI31" i="5"/>
  <c r="E33" i="5"/>
  <c r="M33" i="5"/>
  <c r="U33" i="5"/>
  <c r="U202" i="5" s="1"/>
  <c r="AC33" i="5"/>
  <c r="B34" i="5"/>
  <c r="J34" i="5"/>
  <c r="R34" i="5"/>
  <c r="Z34" i="5"/>
  <c r="AH34" i="5"/>
  <c r="G35" i="5"/>
  <c r="O35" i="5"/>
  <c r="O168" i="5" s="1"/>
  <c r="W35" i="5"/>
  <c r="AE35" i="5"/>
  <c r="F38" i="5"/>
  <c r="N38" i="5"/>
  <c r="V38" i="5"/>
  <c r="AD38" i="5"/>
  <c r="C39" i="5"/>
  <c r="K39" i="5"/>
  <c r="K172" i="5" s="1"/>
  <c r="S39" i="5"/>
  <c r="AA39" i="5"/>
  <c r="AI39" i="5"/>
  <c r="H40" i="5"/>
  <c r="P40" i="5"/>
  <c r="X40" i="5"/>
  <c r="AF40" i="5"/>
  <c r="B42" i="5"/>
  <c r="J42" i="5"/>
  <c r="R42" i="5"/>
  <c r="Z42" i="5"/>
  <c r="AH42" i="5"/>
  <c r="G43" i="5"/>
  <c r="O43" i="5"/>
  <c r="W43" i="5"/>
  <c r="AE43" i="5"/>
  <c r="AE212" i="5" s="1"/>
  <c r="D44" i="5"/>
  <c r="L44" i="5"/>
  <c r="T44" i="5"/>
  <c r="AB44" i="5"/>
  <c r="D49" i="5"/>
  <c r="AB49" i="5"/>
  <c r="I50" i="5"/>
  <c r="Q50" i="5"/>
  <c r="Q236" i="5" s="1"/>
  <c r="Y50" i="5"/>
  <c r="AG50" i="5"/>
  <c r="F51" i="5"/>
  <c r="N51" i="5"/>
  <c r="V51" i="5"/>
  <c r="AD51" i="5"/>
  <c r="F52" i="5"/>
  <c r="Q52" i="5"/>
  <c r="Q238" i="5" s="1"/>
  <c r="N53" i="5"/>
  <c r="E54" i="5"/>
  <c r="Q54" i="5"/>
  <c r="AF54" i="5"/>
  <c r="M55" i="5"/>
  <c r="AC55" i="5"/>
  <c r="Z58" i="5"/>
  <c r="N59" i="5"/>
  <c r="N245" i="5" s="1"/>
  <c r="B63" i="5"/>
  <c r="I162" i="5"/>
  <c r="Q162" i="5"/>
  <c r="Y162" i="5"/>
  <c r="F163" i="5"/>
  <c r="N163" i="5"/>
  <c r="V163" i="5"/>
  <c r="AD163" i="5"/>
  <c r="C164" i="5"/>
  <c r="K164" i="5"/>
  <c r="S164" i="5"/>
  <c r="AI164" i="5"/>
  <c r="P165" i="5"/>
  <c r="X165" i="5"/>
  <c r="AF165" i="5"/>
  <c r="B167" i="5"/>
  <c r="J167" i="5"/>
  <c r="R167" i="5"/>
  <c r="Z167" i="5"/>
  <c r="T169" i="5"/>
  <c r="B54" i="5"/>
  <c r="B53" i="5"/>
  <c r="J54" i="5"/>
  <c r="J240" i="5" s="1"/>
  <c r="J53" i="5"/>
  <c r="R54" i="5"/>
  <c r="R53" i="5"/>
  <c r="Z54" i="5"/>
  <c r="Z53" i="5"/>
  <c r="AH54" i="5"/>
  <c r="AH53" i="5"/>
  <c r="C59" i="5"/>
  <c r="C245" i="5" s="1"/>
  <c r="C56" i="5"/>
  <c r="C61" i="5"/>
  <c r="C58" i="5"/>
  <c r="C57" i="5"/>
  <c r="K59" i="5"/>
  <c r="K56" i="5"/>
  <c r="K61" i="5"/>
  <c r="K58" i="5"/>
  <c r="K226" i="5" s="1"/>
  <c r="K57" i="5"/>
  <c r="S59" i="5"/>
  <c r="S56" i="5"/>
  <c r="S61" i="5"/>
  <c r="S58" i="5"/>
  <c r="S57" i="5"/>
  <c r="AA59" i="5"/>
  <c r="AA56" i="5"/>
  <c r="AA242" i="5" s="1"/>
  <c r="AA61" i="5"/>
  <c r="AA58" i="5"/>
  <c r="AA57" i="5"/>
  <c r="AI59" i="5"/>
  <c r="AI56" i="5"/>
  <c r="AI61" i="5"/>
  <c r="AI58" i="5"/>
  <c r="AI57" i="5"/>
  <c r="C19" i="5"/>
  <c r="K19" i="5"/>
  <c r="S19" i="5"/>
  <c r="AA19" i="5"/>
  <c r="AI19" i="5"/>
  <c r="B24" i="5"/>
  <c r="J24" i="5"/>
  <c r="R24" i="5"/>
  <c r="Z24" i="5"/>
  <c r="AH24" i="5"/>
  <c r="B29" i="5"/>
  <c r="J29" i="5"/>
  <c r="R29" i="5"/>
  <c r="Z29" i="5"/>
  <c r="AH29" i="5"/>
  <c r="G30" i="5"/>
  <c r="G199" i="5" s="1"/>
  <c r="O30" i="5"/>
  <c r="W30" i="5"/>
  <c r="AE30" i="5"/>
  <c r="I32" i="5"/>
  <c r="Q32" i="5"/>
  <c r="Y32" i="5"/>
  <c r="AG32" i="5"/>
  <c r="F33" i="5"/>
  <c r="F184" i="5" s="1"/>
  <c r="N33" i="5"/>
  <c r="V33" i="5"/>
  <c r="AD33" i="5"/>
  <c r="C34" i="5"/>
  <c r="K34" i="5"/>
  <c r="S34" i="5"/>
  <c r="AA34" i="5"/>
  <c r="AI34" i="5"/>
  <c r="AI185" i="5" s="1"/>
  <c r="E36" i="5"/>
  <c r="M36" i="5"/>
  <c r="U36" i="5"/>
  <c r="AC36" i="5"/>
  <c r="AC169" i="5" s="1"/>
  <c r="B37" i="5"/>
  <c r="J37" i="5"/>
  <c r="R37" i="5"/>
  <c r="Z37" i="5"/>
  <c r="Z188" i="5" s="1"/>
  <c r="AH37" i="5"/>
  <c r="G38" i="5"/>
  <c r="O38" i="5"/>
  <c r="W38" i="5"/>
  <c r="AE38" i="5"/>
  <c r="D39" i="5"/>
  <c r="L39" i="5"/>
  <c r="T39" i="5"/>
  <c r="T172" i="5" s="1"/>
  <c r="AB39" i="5"/>
  <c r="F41" i="5"/>
  <c r="N41" i="5"/>
  <c r="V41" i="5"/>
  <c r="AD41" i="5"/>
  <c r="C42" i="5"/>
  <c r="K42" i="5"/>
  <c r="S42" i="5"/>
  <c r="AA42" i="5"/>
  <c r="AI42" i="5"/>
  <c r="H43" i="5"/>
  <c r="P43" i="5"/>
  <c r="X43" i="5"/>
  <c r="AF43" i="5"/>
  <c r="H48" i="5"/>
  <c r="P48" i="5"/>
  <c r="X48" i="5"/>
  <c r="AF48" i="5"/>
  <c r="B50" i="5"/>
  <c r="J50" i="5"/>
  <c r="R50" i="5"/>
  <c r="Z50" i="5"/>
  <c r="AH50" i="5"/>
  <c r="R52" i="5"/>
  <c r="R220" i="5" s="1"/>
  <c r="AB52" i="5"/>
  <c r="P53" i="5"/>
  <c r="F54" i="5"/>
  <c r="P55" i="5"/>
  <c r="AF55" i="5"/>
  <c r="O56" i="5"/>
  <c r="B57" i="5"/>
  <c r="I58" i="5"/>
  <c r="I244" i="5" s="1"/>
  <c r="O59" i="5"/>
  <c r="C60" i="5"/>
  <c r="Y60" i="5"/>
  <c r="I61" i="5"/>
  <c r="S62" i="5"/>
  <c r="C63" i="5"/>
  <c r="Z63" i="5"/>
  <c r="AI167" i="5"/>
  <c r="B216" i="5"/>
  <c r="B215" i="5"/>
  <c r="I219" i="5"/>
  <c r="C221" i="5"/>
  <c r="AF222" i="5"/>
  <c r="T226" i="5"/>
  <c r="R165" i="5"/>
  <c r="Z165" i="5"/>
  <c r="AH165" i="5"/>
  <c r="D167" i="5"/>
  <c r="L167" i="5"/>
  <c r="T167" i="5"/>
  <c r="AB167" i="5"/>
  <c r="I168" i="5"/>
  <c r="Q168" i="5"/>
  <c r="Y168" i="5"/>
  <c r="AG168" i="5"/>
  <c r="F169" i="5"/>
  <c r="N169" i="5"/>
  <c r="V169" i="5"/>
  <c r="E172" i="5"/>
  <c r="M172" i="5"/>
  <c r="U172" i="5"/>
  <c r="AC172" i="5"/>
  <c r="I176" i="5"/>
  <c r="Q176" i="5"/>
  <c r="Y176" i="5"/>
  <c r="AG176" i="5"/>
  <c r="F177" i="5"/>
  <c r="N177" i="5"/>
  <c r="V177" i="5"/>
  <c r="AD177" i="5"/>
  <c r="H181" i="5"/>
  <c r="P181" i="5"/>
  <c r="X181" i="5"/>
  <c r="AF181" i="5"/>
  <c r="E182" i="5"/>
  <c r="M182" i="5"/>
  <c r="U182" i="5"/>
  <c r="AC182" i="5"/>
  <c r="J183" i="5"/>
  <c r="R183" i="5"/>
  <c r="Z183" i="5"/>
  <c r="AH183" i="5"/>
  <c r="G184" i="5"/>
  <c r="O184" i="5"/>
  <c r="W184" i="5"/>
  <c r="AE184" i="5"/>
  <c r="D185" i="5"/>
  <c r="L185" i="5"/>
  <c r="T185" i="5"/>
  <c r="AB185" i="5"/>
  <c r="I186" i="5"/>
  <c r="Q186" i="5"/>
  <c r="Y186" i="5"/>
  <c r="AG186" i="5"/>
  <c r="F187" i="5"/>
  <c r="N187" i="5"/>
  <c r="V187" i="5"/>
  <c r="K188" i="5"/>
  <c r="S188" i="5"/>
  <c r="AA188" i="5"/>
  <c r="AI188" i="5"/>
  <c r="E190" i="5"/>
  <c r="M190" i="5"/>
  <c r="U190" i="5"/>
  <c r="AC190" i="5"/>
  <c r="I194" i="5"/>
  <c r="Q194" i="5"/>
  <c r="Y194" i="5"/>
  <c r="AG194" i="5"/>
  <c r="F195" i="5"/>
  <c r="N195" i="5"/>
  <c r="V195" i="5"/>
  <c r="AD195" i="5"/>
  <c r="P199" i="5"/>
  <c r="X199" i="5"/>
  <c r="AF199" i="5"/>
  <c r="E200" i="5"/>
  <c r="M200" i="5"/>
  <c r="U200" i="5"/>
  <c r="AC200" i="5"/>
  <c r="B201" i="5"/>
  <c r="J201" i="5"/>
  <c r="R201" i="5"/>
  <c r="Z201" i="5"/>
  <c r="AH201" i="5"/>
  <c r="G202" i="5"/>
  <c r="O202" i="5"/>
  <c r="W202" i="5"/>
  <c r="AE202" i="5"/>
  <c r="L203" i="5"/>
  <c r="T203" i="5"/>
  <c r="AB203" i="5"/>
  <c r="I204" i="5"/>
  <c r="Q204" i="5"/>
  <c r="Y204" i="5"/>
  <c r="AG204" i="5"/>
  <c r="F205" i="5"/>
  <c r="N205" i="5"/>
  <c r="V205" i="5"/>
  <c r="I212" i="5"/>
  <c r="Q212" i="5"/>
  <c r="Y212" i="5"/>
  <c r="AG212" i="5"/>
  <c r="F213" i="5"/>
  <c r="N213" i="5"/>
  <c r="V213" i="5"/>
  <c r="AD213" i="5"/>
  <c r="D55" i="5"/>
  <c r="D223" i="5" s="1"/>
  <c r="D254" i="5" s="1"/>
  <c r="D6" i="13" s="1"/>
  <c r="D54" i="5"/>
  <c r="L55" i="5"/>
  <c r="L54" i="5"/>
  <c r="T55" i="5"/>
  <c r="T54" i="5"/>
  <c r="AB55" i="5"/>
  <c r="AB54" i="5"/>
  <c r="E61" i="5"/>
  <c r="E247" i="5" s="1"/>
  <c r="E58" i="5"/>
  <c r="E63" i="5"/>
  <c r="E60" i="5"/>
  <c r="E59" i="5"/>
  <c r="M61" i="5"/>
  <c r="M58" i="5"/>
  <c r="M63" i="5"/>
  <c r="M60" i="5"/>
  <c r="M246" i="5" s="1"/>
  <c r="M59" i="5"/>
  <c r="U61" i="5"/>
  <c r="U58" i="5"/>
  <c r="U63" i="5"/>
  <c r="U60" i="5"/>
  <c r="U59" i="5"/>
  <c r="AC61" i="5"/>
  <c r="AC58" i="5"/>
  <c r="AC244" i="5" s="1"/>
  <c r="AC63" i="5"/>
  <c r="AC60" i="5"/>
  <c r="AC59" i="5"/>
  <c r="E19" i="5"/>
  <c r="M19" i="5"/>
  <c r="U19" i="5"/>
  <c r="AC19" i="5"/>
  <c r="D24" i="5"/>
  <c r="L24" i="5"/>
  <c r="T24" i="5"/>
  <c r="AB24" i="5"/>
  <c r="A25" i="5"/>
  <c r="I30" i="5"/>
  <c r="Q30" i="5"/>
  <c r="Y30" i="5"/>
  <c r="AG30" i="5"/>
  <c r="AG163" i="5" s="1"/>
  <c r="F31" i="5"/>
  <c r="N31" i="5"/>
  <c r="V31" i="5"/>
  <c r="V182" i="5" s="1"/>
  <c r="AD31" i="5"/>
  <c r="C32" i="5"/>
  <c r="K32" i="5"/>
  <c r="S32" i="5"/>
  <c r="AA32" i="5"/>
  <c r="AA165" i="5" s="1"/>
  <c r="AI32" i="5"/>
  <c r="E34" i="5"/>
  <c r="M34" i="5"/>
  <c r="U34" i="5"/>
  <c r="AC34" i="5"/>
  <c r="B35" i="5"/>
  <c r="J35" i="5"/>
  <c r="R35" i="5"/>
  <c r="R168" i="5" s="1"/>
  <c r="Z35" i="5"/>
  <c r="AH35" i="5"/>
  <c r="G36" i="5"/>
  <c r="G205" i="5" s="1"/>
  <c r="O36" i="5"/>
  <c r="W36" i="5"/>
  <c r="AE36" i="5"/>
  <c r="D37" i="5"/>
  <c r="L37" i="5"/>
  <c r="L188" i="5" s="1"/>
  <c r="T37" i="5"/>
  <c r="AB37" i="5"/>
  <c r="F39" i="5"/>
  <c r="F172" i="5" s="1"/>
  <c r="N39" i="5"/>
  <c r="N172" i="5" s="1"/>
  <c r="V39" i="5"/>
  <c r="AD39" i="5"/>
  <c r="C40" i="5"/>
  <c r="K40" i="5"/>
  <c r="S40" i="5"/>
  <c r="AA40" i="5"/>
  <c r="AI40" i="5"/>
  <c r="H41" i="5"/>
  <c r="P41" i="5"/>
  <c r="X41" i="5"/>
  <c r="AF41" i="5"/>
  <c r="B43" i="5"/>
  <c r="J43" i="5"/>
  <c r="R43" i="5"/>
  <c r="Z43" i="5"/>
  <c r="AH43" i="5"/>
  <c r="G44" i="5"/>
  <c r="O44" i="5"/>
  <c r="W44" i="5"/>
  <c r="AE44" i="5"/>
  <c r="AE177" i="5" s="1"/>
  <c r="B48" i="5"/>
  <c r="J48" i="5"/>
  <c r="R48" i="5"/>
  <c r="Z48" i="5"/>
  <c r="AH48" i="5"/>
  <c r="D50" i="5"/>
  <c r="L50" i="5"/>
  <c r="T50" i="5"/>
  <c r="T218" i="5" s="1"/>
  <c r="AB50" i="5"/>
  <c r="I51" i="5"/>
  <c r="Q51" i="5"/>
  <c r="Y51" i="5"/>
  <c r="AH51" i="5"/>
  <c r="J52" i="5"/>
  <c r="T52" i="5"/>
  <c r="AF53" i="5"/>
  <c r="AF239" i="5" s="1"/>
  <c r="I54" i="5"/>
  <c r="V54" i="5"/>
  <c r="U56" i="5"/>
  <c r="E57" i="5"/>
  <c r="AH58" i="5"/>
  <c r="V59" i="5"/>
  <c r="I60" i="5"/>
  <c r="C62" i="5"/>
  <c r="C230" i="5" s="1"/>
  <c r="J63" i="5"/>
  <c r="V172" i="5"/>
  <c r="M203" i="5"/>
  <c r="E53" i="5"/>
  <c r="E52" i="5"/>
  <c r="M53" i="5"/>
  <c r="M52" i="5"/>
  <c r="M238" i="5" s="1"/>
  <c r="U53" i="5"/>
  <c r="U52" i="5"/>
  <c r="AC53" i="5"/>
  <c r="AC52" i="5"/>
  <c r="F58" i="5"/>
  <c r="F63" i="5"/>
  <c r="F60" i="5"/>
  <c r="F57" i="5"/>
  <c r="F56" i="5"/>
  <c r="N58" i="5"/>
  <c r="N63" i="5"/>
  <c r="N60" i="5"/>
  <c r="N228" i="5" s="1"/>
  <c r="N57" i="5"/>
  <c r="N56" i="5"/>
  <c r="V58" i="5"/>
  <c r="V63" i="5"/>
  <c r="V249" i="5" s="1"/>
  <c r="V60" i="5"/>
  <c r="V57" i="5"/>
  <c r="V56" i="5"/>
  <c r="AD58" i="5"/>
  <c r="AD63" i="5"/>
  <c r="AD60" i="5"/>
  <c r="AD57" i="5"/>
  <c r="AD56" i="5"/>
  <c r="AD242" i="5" s="1"/>
  <c r="F19" i="5"/>
  <c r="N19" i="5"/>
  <c r="V19" i="5"/>
  <c r="AD19" i="5"/>
  <c r="C20" i="5"/>
  <c r="K20" i="5"/>
  <c r="S20" i="5"/>
  <c r="AA20" i="5"/>
  <c r="AI20" i="5"/>
  <c r="E24" i="5"/>
  <c r="M24" i="5"/>
  <c r="U24" i="5"/>
  <c r="AC24" i="5"/>
  <c r="U29" i="5"/>
  <c r="AC29" i="5"/>
  <c r="AC162" i="5" s="1"/>
  <c r="B30" i="5"/>
  <c r="B163" i="5" s="1"/>
  <c r="J30" i="5"/>
  <c r="R30" i="5"/>
  <c r="R163" i="5" s="1"/>
  <c r="Z30" i="5"/>
  <c r="Z163" i="5" s="1"/>
  <c r="AH30" i="5"/>
  <c r="G31" i="5"/>
  <c r="O31" i="5"/>
  <c r="W31" i="5"/>
  <c r="W164" i="5" s="1"/>
  <c r="AE31" i="5"/>
  <c r="AE200" i="5" s="1"/>
  <c r="I33" i="5"/>
  <c r="Q33" i="5"/>
  <c r="Y33" i="5"/>
  <c r="Y202" i="5" s="1"/>
  <c r="AG33" i="5"/>
  <c r="F34" i="5"/>
  <c r="N34" i="5"/>
  <c r="V34" i="5"/>
  <c r="AD34" i="5"/>
  <c r="AD185" i="5" s="1"/>
  <c r="B38" i="5"/>
  <c r="J38" i="5"/>
  <c r="R38" i="5"/>
  <c r="Z38" i="5"/>
  <c r="AH38" i="5"/>
  <c r="G39" i="5"/>
  <c r="O39" i="5"/>
  <c r="W39" i="5"/>
  <c r="W190" i="5" s="1"/>
  <c r="AE39" i="5"/>
  <c r="D40" i="5"/>
  <c r="L40" i="5"/>
  <c r="T40" i="5"/>
  <c r="AB40" i="5"/>
  <c r="F42" i="5"/>
  <c r="N42" i="5"/>
  <c r="V42" i="5"/>
  <c r="AD42" i="5"/>
  <c r="C43" i="5"/>
  <c r="K43" i="5"/>
  <c r="S43" i="5"/>
  <c r="S176" i="5" s="1"/>
  <c r="AA43" i="5"/>
  <c r="AI43" i="5"/>
  <c r="H44" i="5"/>
  <c r="P44" i="5"/>
  <c r="P195" i="5" s="1"/>
  <c r="X44" i="5"/>
  <c r="AF44" i="5"/>
  <c r="H49" i="5"/>
  <c r="P49" i="5"/>
  <c r="X49" i="5"/>
  <c r="AF49" i="5"/>
  <c r="E50" i="5"/>
  <c r="M50" i="5"/>
  <c r="M236" i="5" s="1"/>
  <c r="U50" i="5"/>
  <c r="AC50" i="5"/>
  <c r="B51" i="5"/>
  <c r="J51" i="5"/>
  <c r="R51" i="5"/>
  <c r="Z51" i="5"/>
  <c r="V52" i="5"/>
  <c r="AG52" i="5"/>
  <c r="AG238" i="5" s="1"/>
  <c r="H53" i="5"/>
  <c r="T53" i="5"/>
  <c r="AG53" i="5"/>
  <c r="X54" i="5"/>
  <c r="E55" i="5"/>
  <c r="U55" i="5"/>
  <c r="B56" i="5"/>
  <c r="W56" i="5"/>
  <c r="W242" i="5" s="1"/>
  <c r="J57" i="5"/>
  <c r="AC57" i="5"/>
  <c r="Q58" i="5"/>
  <c r="K60" i="5"/>
  <c r="AG60" i="5"/>
  <c r="Q61" i="5"/>
  <c r="E62" i="5"/>
  <c r="AA62" i="5"/>
  <c r="AA248" i="5" s="1"/>
  <c r="K63" i="5"/>
  <c r="AH63" i="5"/>
  <c r="E162" i="5"/>
  <c r="M162" i="5"/>
  <c r="U162" i="5"/>
  <c r="J163" i="5"/>
  <c r="AH163" i="5"/>
  <c r="G164" i="5"/>
  <c r="O164" i="5"/>
  <c r="D165" i="5"/>
  <c r="L165" i="5"/>
  <c r="T165" i="5"/>
  <c r="AB165" i="5"/>
  <c r="AA168" i="5"/>
  <c r="J199" i="5"/>
  <c r="G63" i="5"/>
  <c r="G60" i="5"/>
  <c r="G57" i="5"/>
  <c r="G62" i="5"/>
  <c r="G61" i="5"/>
  <c r="O63" i="5"/>
  <c r="O60" i="5"/>
  <c r="O57" i="5"/>
  <c r="O62" i="5"/>
  <c r="O61" i="5"/>
  <c r="W63" i="5"/>
  <c r="W231" i="5" s="1"/>
  <c r="W60" i="5"/>
  <c r="W57" i="5"/>
  <c r="W62" i="5"/>
  <c r="W61" i="5"/>
  <c r="AE63" i="5"/>
  <c r="AE60" i="5"/>
  <c r="AE57" i="5"/>
  <c r="AE62" i="5"/>
  <c r="AE230" i="5" s="1"/>
  <c r="AE61" i="5"/>
  <c r="G19" i="5"/>
  <c r="O19" i="5"/>
  <c r="W19" i="5"/>
  <c r="AE19" i="5"/>
  <c r="F24" i="5"/>
  <c r="N24" i="5"/>
  <c r="V24" i="5"/>
  <c r="AD24" i="5"/>
  <c r="D48" i="5"/>
  <c r="L48" i="5"/>
  <c r="T48" i="5"/>
  <c r="AB48" i="5"/>
  <c r="I49" i="5"/>
  <c r="Q49" i="5"/>
  <c r="Y49" i="5"/>
  <c r="Y217" i="5" s="1"/>
  <c r="AG49" i="5"/>
  <c r="F50" i="5"/>
  <c r="N50" i="5"/>
  <c r="V50" i="5"/>
  <c r="V236" i="5" s="1"/>
  <c r="AD50" i="5"/>
  <c r="B52" i="5"/>
  <c r="L52" i="5"/>
  <c r="AH52" i="5"/>
  <c r="AH238" i="5" s="1"/>
  <c r="I53" i="5"/>
  <c r="V53" i="5"/>
  <c r="M54" i="5"/>
  <c r="H55" i="5"/>
  <c r="X55" i="5"/>
  <c r="E56" i="5"/>
  <c r="AH57" i="5"/>
  <c r="R58" i="5"/>
  <c r="R226" i="5" s="1"/>
  <c r="F59" i="5"/>
  <c r="AI60" i="5"/>
  <c r="V61" i="5"/>
  <c r="F62" i="5"/>
  <c r="AC62" i="5"/>
  <c r="AI63" i="5"/>
  <c r="N162" i="5"/>
  <c r="V162" i="5"/>
  <c r="AD162" i="5"/>
  <c r="C163" i="5"/>
  <c r="K163" i="5"/>
  <c r="S163" i="5"/>
  <c r="AA163" i="5"/>
  <c r="AI163" i="5"/>
  <c r="H164" i="5"/>
  <c r="P164" i="5"/>
  <c r="AF164" i="5"/>
  <c r="E165" i="5"/>
  <c r="M165" i="5"/>
  <c r="AC165" i="5"/>
  <c r="AF182" i="5"/>
  <c r="Z184" i="5"/>
  <c r="N188" i="5"/>
  <c r="H190" i="5"/>
  <c r="Y195" i="5"/>
  <c r="D162" i="5"/>
  <c r="L162" i="5"/>
  <c r="T162" i="5"/>
  <c r="AB162" i="5"/>
  <c r="I163" i="5"/>
  <c r="Q163" i="5"/>
  <c r="Y163" i="5"/>
  <c r="F164" i="5"/>
  <c r="N164" i="5"/>
  <c r="V164" i="5"/>
  <c r="AD164" i="5"/>
  <c r="C165" i="5"/>
  <c r="K165" i="5"/>
  <c r="S165" i="5"/>
  <c r="AI165" i="5"/>
  <c r="E167" i="5"/>
  <c r="M167" i="5"/>
  <c r="U167" i="5"/>
  <c r="AC167" i="5"/>
  <c r="J168" i="5"/>
  <c r="Z168" i="5"/>
  <c r="AH168" i="5"/>
  <c r="G169" i="5"/>
  <c r="O169" i="5"/>
  <c r="W169" i="5"/>
  <c r="AE169" i="5"/>
  <c r="AD172" i="5"/>
  <c r="J176" i="5"/>
  <c r="R176" i="5"/>
  <c r="Z176" i="5"/>
  <c r="AH176" i="5"/>
  <c r="G177" i="5"/>
  <c r="O177" i="5"/>
  <c r="W177" i="5"/>
  <c r="I181" i="5"/>
  <c r="Q181" i="5"/>
  <c r="Y181" i="5"/>
  <c r="F182" i="5"/>
  <c r="N182" i="5"/>
  <c r="AD182" i="5"/>
  <c r="C183" i="5"/>
  <c r="K183" i="5"/>
  <c r="S183" i="5"/>
  <c r="AI183" i="5"/>
  <c r="H184" i="5"/>
  <c r="P184" i="5"/>
  <c r="X184" i="5"/>
  <c r="E185" i="5"/>
  <c r="M185" i="5"/>
  <c r="U185" i="5"/>
  <c r="AC185" i="5"/>
  <c r="B186" i="5"/>
  <c r="J186" i="5"/>
  <c r="Z186" i="5"/>
  <c r="AH186" i="5"/>
  <c r="G187" i="5"/>
  <c r="O187" i="5"/>
  <c r="W187" i="5"/>
  <c r="AE187" i="5"/>
  <c r="D188" i="5"/>
  <c r="T188" i="5"/>
  <c r="AB188" i="5"/>
  <c r="F190" i="5"/>
  <c r="N190" i="5"/>
  <c r="V190" i="5"/>
  <c r="AD190" i="5"/>
  <c r="J194" i="5"/>
  <c r="R194" i="5"/>
  <c r="Z194" i="5"/>
  <c r="AH194" i="5"/>
  <c r="G195" i="5"/>
  <c r="O195" i="5"/>
  <c r="W195" i="5"/>
  <c r="AE195" i="5"/>
  <c r="I199" i="5"/>
  <c r="Q199" i="5"/>
  <c r="Y199" i="5"/>
  <c r="F200" i="5"/>
  <c r="N200" i="5"/>
  <c r="V200" i="5"/>
  <c r="AD200" i="5"/>
  <c r="C201" i="5"/>
  <c r="K201" i="5"/>
  <c r="S201" i="5"/>
  <c r="AI201" i="5"/>
  <c r="H202" i="5"/>
  <c r="P202" i="5"/>
  <c r="X202" i="5"/>
  <c r="E203" i="5"/>
  <c r="U203" i="5"/>
  <c r="AC203" i="5"/>
  <c r="J204" i="5"/>
  <c r="Z204" i="5"/>
  <c r="AH204" i="5"/>
  <c r="O205" i="5"/>
  <c r="W205" i="5"/>
  <c r="AE205" i="5"/>
  <c r="J212" i="5"/>
  <c r="R212" i="5"/>
  <c r="Z212" i="5"/>
  <c r="AH212" i="5"/>
  <c r="G213" i="5"/>
  <c r="O213" i="5"/>
  <c r="W213" i="5"/>
  <c r="F167" i="5"/>
  <c r="N167" i="5"/>
  <c r="V167" i="5"/>
  <c r="K168" i="5"/>
  <c r="S168" i="5"/>
  <c r="AI168" i="5"/>
  <c r="H169" i="5"/>
  <c r="P169" i="5"/>
  <c r="X169" i="5"/>
  <c r="AF169" i="5"/>
  <c r="G172" i="5"/>
  <c r="O172" i="5"/>
  <c r="AE172" i="5"/>
  <c r="K176" i="5"/>
  <c r="AA176" i="5"/>
  <c r="AI176" i="5"/>
  <c r="H177" i="5"/>
  <c r="X177" i="5"/>
  <c r="AF177" i="5"/>
  <c r="J181" i="5"/>
  <c r="R181" i="5"/>
  <c r="Z181" i="5"/>
  <c r="AH181" i="5"/>
  <c r="G182" i="5"/>
  <c r="O182" i="5"/>
  <c r="W182" i="5"/>
  <c r="D183" i="5"/>
  <c r="L183" i="5"/>
  <c r="T183" i="5"/>
  <c r="AB183" i="5"/>
  <c r="I184" i="5"/>
  <c r="Q184" i="5"/>
  <c r="Y184" i="5"/>
  <c r="AG184" i="5"/>
  <c r="F185" i="5"/>
  <c r="N185" i="5"/>
  <c r="V185" i="5"/>
  <c r="C186" i="5"/>
  <c r="K186" i="5"/>
  <c r="S186" i="5"/>
  <c r="AA186" i="5"/>
  <c r="AI186" i="5"/>
  <c r="H187" i="5"/>
  <c r="P187" i="5"/>
  <c r="X187" i="5"/>
  <c r="AF187" i="5"/>
  <c r="E188" i="5"/>
  <c r="AC188" i="5"/>
  <c r="G190" i="5"/>
  <c r="O190" i="5"/>
  <c r="AE190" i="5"/>
  <c r="K194" i="5"/>
  <c r="S194" i="5"/>
  <c r="AA194" i="5"/>
  <c r="AI194" i="5"/>
  <c r="H195" i="5"/>
  <c r="X195" i="5"/>
  <c r="AF195" i="5"/>
  <c r="R199" i="5"/>
  <c r="Z199" i="5"/>
  <c r="AH199" i="5"/>
  <c r="G200" i="5"/>
  <c r="O200" i="5"/>
  <c r="W200" i="5"/>
  <c r="L201" i="5"/>
  <c r="T201" i="5"/>
  <c r="AB201" i="5"/>
  <c r="I202" i="5"/>
  <c r="Q202" i="5"/>
  <c r="AG202" i="5"/>
  <c r="F203" i="5"/>
  <c r="N203" i="5"/>
  <c r="V203" i="5"/>
  <c r="C204" i="5"/>
  <c r="K204" i="5"/>
  <c r="S204" i="5"/>
  <c r="AA204" i="5"/>
  <c r="AI204" i="5"/>
  <c r="H205" i="5"/>
  <c r="P205" i="5"/>
  <c r="X205" i="5"/>
  <c r="AF205" i="5"/>
  <c r="K212" i="5"/>
  <c r="AA212" i="5"/>
  <c r="AI212" i="5"/>
  <c r="H213" i="5"/>
  <c r="X213" i="5"/>
  <c r="AF213" i="5"/>
  <c r="I235" i="5"/>
  <c r="Q235" i="5"/>
  <c r="AG235" i="5"/>
  <c r="F236" i="5"/>
  <c r="N236" i="5"/>
  <c r="AD236" i="5"/>
  <c r="C237" i="5"/>
  <c r="S237" i="5"/>
  <c r="AA237" i="5"/>
  <c r="AI237" i="5"/>
  <c r="H238" i="5"/>
  <c r="P238" i="5"/>
  <c r="AF238" i="5"/>
  <c r="E239" i="5"/>
  <c r="M239" i="5"/>
  <c r="U239" i="5"/>
  <c r="AC239" i="5"/>
  <c r="B240" i="5"/>
  <c r="R240" i="5"/>
  <c r="Z240" i="5"/>
  <c r="AH240" i="5"/>
  <c r="G241" i="5"/>
  <c r="O241" i="5"/>
  <c r="W241" i="5"/>
  <c r="AE241" i="5"/>
  <c r="D242" i="5"/>
  <c r="L242" i="5"/>
  <c r="T242" i="5"/>
  <c r="AB242" i="5"/>
  <c r="F244" i="5"/>
  <c r="N244" i="5"/>
  <c r="V244" i="5"/>
  <c r="AD244" i="5"/>
  <c r="K245" i="5"/>
  <c r="S245" i="5"/>
  <c r="AA245" i="5"/>
  <c r="AI245" i="5"/>
  <c r="H246" i="5"/>
  <c r="P246" i="5"/>
  <c r="X246" i="5"/>
  <c r="AF246" i="5"/>
  <c r="M247" i="5"/>
  <c r="U247" i="5"/>
  <c r="AC247" i="5"/>
  <c r="B248" i="5"/>
  <c r="J248" i="5"/>
  <c r="R248" i="5"/>
  <c r="Z248" i="5"/>
  <c r="AH248" i="5"/>
  <c r="G249" i="5"/>
  <c r="O249" i="5"/>
  <c r="AE249" i="5"/>
  <c r="G167" i="5"/>
  <c r="O167" i="5"/>
  <c r="W167" i="5"/>
  <c r="AE167" i="5"/>
  <c r="D168" i="5"/>
  <c r="L168" i="5"/>
  <c r="T168" i="5"/>
  <c r="AB168" i="5"/>
  <c r="I169" i="5"/>
  <c r="Q169" i="5"/>
  <c r="AG169" i="5"/>
  <c r="H172" i="5"/>
  <c r="P172" i="5"/>
  <c r="X172" i="5"/>
  <c r="AF172" i="5"/>
  <c r="D176" i="5"/>
  <c r="L176" i="5"/>
  <c r="T176" i="5"/>
  <c r="AB176" i="5"/>
  <c r="I177" i="5"/>
  <c r="Y177" i="5"/>
  <c r="AG177" i="5"/>
  <c r="K181" i="5"/>
  <c r="S181" i="5"/>
  <c r="AA181" i="5"/>
  <c r="AI181" i="5"/>
  <c r="H182" i="5"/>
  <c r="P182" i="5"/>
  <c r="E183" i="5"/>
  <c r="M183" i="5"/>
  <c r="U183" i="5"/>
  <c r="AC183" i="5"/>
  <c r="J184" i="5"/>
  <c r="R184" i="5"/>
  <c r="AH184" i="5"/>
  <c r="G185" i="5"/>
  <c r="O185" i="5"/>
  <c r="W185" i="5"/>
  <c r="AE185" i="5"/>
  <c r="D186" i="5"/>
  <c r="L186" i="5"/>
  <c r="AB186" i="5"/>
  <c r="I187" i="5"/>
  <c r="Q187" i="5"/>
  <c r="AG187" i="5"/>
  <c r="F188" i="5"/>
  <c r="V188" i="5"/>
  <c r="AD188" i="5"/>
  <c r="P190" i="5"/>
  <c r="X190" i="5"/>
  <c r="AF190" i="5"/>
  <c r="D194" i="5"/>
  <c r="L194" i="5"/>
  <c r="T194" i="5"/>
  <c r="AB194" i="5"/>
  <c r="I195" i="5"/>
  <c r="AG195" i="5"/>
  <c r="K199" i="5"/>
  <c r="S199" i="5"/>
  <c r="AA199" i="5"/>
  <c r="AI199" i="5"/>
  <c r="H200" i="5"/>
  <c r="P200" i="5"/>
  <c r="AF200" i="5"/>
  <c r="E201" i="5"/>
  <c r="M201" i="5"/>
  <c r="U201" i="5"/>
  <c r="AC201" i="5"/>
  <c r="J202" i="5"/>
  <c r="R202" i="5"/>
  <c r="Z202" i="5"/>
  <c r="AH202" i="5"/>
  <c r="G203" i="5"/>
  <c r="O203" i="5"/>
  <c r="W203" i="5"/>
  <c r="AE203" i="5"/>
  <c r="D204" i="5"/>
  <c r="L204" i="5"/>
  <c r="T204" i="5"/>
  <c r="AB204" i="5"/>
  <c r="I205" i="5"/>
  <c r="Q205" i="5"/>
  <c r="AG205" i="5"/>
  <c r="D212" i="5"/>
  <c r="L212" i="5"/>
  <c r="T212" i="5"/>
  <c r="AB212" i="5"/>
  <c r="I213" i="5"/>
  <c r="Q213" i="5"/>
  <c r="Y213" i="5"/>
  <c r="AG213" i="5"/>
  <c r="J217" i="5"/>
  <c r="R217" i="5"/>
  <c r="Z217" i="5"/>
  <c r="Z254" i="5" s="1"/>
  <c r="Z6" i="13" s="1"/>
  <c r="AH217" i="5"/>
  <c r="G218" i="5"/>
  <c r="O218" i="5"/>
  <c r="W218" i="5"/>
  <c r="AE218" i="5"/>
  <c r="D219" i="5"/>
  <c r="L219" i="5"/>
  <c r="T219" i="5"/>
  <c r="AB219" i="5"/>
  <c r="I220" i="5"/>
  <c r="Y220" i="5"/>
  <c r="F221" i="5"/>
  <c r="N221" i="5"/>
  <c r="V221" i="5"/>
  <c r="AD221" i="5"/>
  <c r="C222" i="5"/>
  <c r="K222" i="5"/>
  <c r="S222" i="5"/>
  <c r="AA222" i="5"/>
  <c r="AI222" i="5"/>
  <c r="H223" i="5"/>
  <c r="P223" i="5"/>
  <c r="X223" i="5"/>
  <c r="AF223" i="5"/>
  <c r="G226" i="5"/>
  <c r="W226" i="5"/>
  <c r="AE226" i="5"/>
  <c r="I228" i="5"/>
  <c r="Y228" i="5"/>
  <c r="AG228" i="5"/>
  <c r="K230" i="5"/>
  <c r="S230" i="5"/>
  <c r="AI230" i="5"/>
  <c r="H231" i="5"/>
  <c r="P231" i="5"/>
  <c r="X231" i="5"/>
  <c r="AF231" i="5"/>
  <c r="G162" i="5"/>
  <c r="O162" i="5"/>
  <c r="W162" i="5"/>
  <c r="AE162" i="5"/>
  <c r="L163" i="5"/>
  <c r="T163" i="5"/>
  <c r="I164" i="5"/>
  <c r="Q164" i="5"/>
  <c r="Y164" i="5"/>
  <c r="AG164" i="5"/>
  <c r="F165" i="5"/>
  <c r="N165" i="5"/>
  <c r="V165" i="5"/>
  <c r="AD165" i="5"/>
  <c r="H167" i="5"/>
  <c r="P167" i="5"/>
  <c r="X167" i="5"/>
  <c r="AF167" i="5"/>
  <c r="E168" i="5"/>
  <c r="M168" i="5"/>
  <c r="U168" i="5"/>
  <c r="AC168" i="5"/>
  <c r="B169" i="5"/>
  <c r="R169" i="5"/>
  <c r="Z169" i="5"/>
  <c r="AH169" i="5"/>
  <c r="I172" i="5"/>
  <c r="Q172" i="5"/>
  <c r="Y172" i="5"/>
  <c r="AG172" i="5"/>
  <c r="E176" i="5"/>
  <c r="M176" i="5"/>
  <c r="U176" i="5"/>
  <c r="AC176" i="5"/>
  <c r="Z177" i="5"/>
  <c r="AH177" i="5"/>
  <c r="L181" i="5"/>
  <c r="T181" i="5"/>
  <c r="I182" i="5"/>
  <c r="Q182" i="5"/>
  <c r="Y182" i="5"/>
  <c r="AG182" i="5"/>
  <c r="F183" i="5"/>
  <c r="N183" i="5"/>
  <c r="V183" i="5"/>
  <c r="AD183" i="5"/>
  <c r="K184" i="5"/>
  <c r="S184" i="5"/>
  <c r="AA184" i="5"/>
  <c r="AI184" i="5"/>
  <c r="H185" i="5"/>
  <c r="P185" i="5"/>
  <c r="X185" i="5"/>
  <c r="AF185" i="5"/>
  <c r="E186" i="5"/>
  <c r="M186" i="5"/>
  <c r="U186" i="5"/>
  <c r="AC186" i="5"/>
  <c r="B187" i="5"/>
  <c r="J187" i="5"/>
  <c r="R187" i="5"/>
  <c r="Z187" i="5"/>
  <c r="AH187" i="5"/>
  <c r="O188" i="5"/>
  <c r="W188" i="5"/>
  <c r="AE188" i="5"/>
  <c r="I190" i="5"/>
  <c r="Q190" i="5"/>
  <c r="Y190" i="5"/>
  <c r="AG190" i="5"/>
  <c r="E194" i="5"/>
  <c r="M194" i="5"/>
  <c r="U194" i="5"/>
  <c r="R195" i="5"/>
  <c r="Z195" i="5"/>
  <c r="AH195" i="5"/>
  <c r="L199" i="5"/>
  <c r="T199" i="5"/>
  <c r="I200" i="5"/>
  <c r="Q200" i="5"/>
  <c r="Y200" i="5"/>
  <c r="AG200" i="5"/>
  <c r="F201" i="5"/>
  <c r="N201" i="5"/>
  <c r="V201" i="5"/>
  <c r="AD201" i="5"/>
  <c r="K202" i="5"/>
  <c r="S202" i="5"/>
  <c r="AA202" i="5"/>
  <c r="AI202" i="5"/>
  <c r="H203" i="5"/>
  <c r="P203" i="5"/>
  <c r="X203" i="5"/>
  <c r="AF203" i="5"/>
  <c r="E204" i="5"/>
  <c r="M204" i="5"/>
  <c r="U204" i="5"/>
  <c r="AC204" i="5"/>
  <c r="B205" i="5"/>
  <c r="J205" i="5"/>
  <c r="R205" i="5"/>
  <c r="Z205" i="5"/>
  <c r="AH205" i="5"/>
  <c r="E212" i="5"/>
  <c r="M212" i="5"/>
  <c r="U212" i="5"/>
  <c r="R213" i="5"/>
  <c r="Z213" i="5"/>
  <c r="AH213" i="5"/>
  <c r="H162" i="5"/>
  <c r="P162" i="5"/>
  <c r="X162" i="5"/>
  <c r="AF162" i="5"/>
  <c r="E163" i="5"/>
  <c r="U163" i="5"/>
  <c r="AC163" i="5"/>
  <c r="B164" i="5"/>
  <c r="J164" i="5"/>
  <c r="R164" i="5"/>
  <c r="Z164" i="5"/>
  <c r="AH164" i="5"/>
  <c r="O165" i="5"/>
  <c r="W165" i="5"/>
  <c r="AE165" i="5"/>
  <c r="I167" i="5"/>
  <c r="Q167" i="5"/>
  <c r="Y167" i="5"/>
  <c r="AG167" i="5"/>
  <c r="N168" i="5"/>
  <c r="V168" i="5"/>
  <c r="AD168" i="5"/>
  <c r="C169" i="5"/>
  <c r="K169" i="5"/>
  <c r="S169" i="5"/>
  <c r="AA169" i="5"/>
  <c r="J172" i="5"/>
  <c r="R172" i="5"/>
  <c r="Z172" i="5"/>
  <c r="AH172" i="5"/>
  <c r="F176" i="5"/>
  <c r="N176" i="5"/>
  <c r="V176" i="5"/>
  <c r="AD176" i="5"/>
  <c r="K177" i="5"/>
  <c r="AA177" i="5"/>
  <c r="AI177" i="5"/>
  <c r="E181" i="5"/>
  <c r="U181" i="5"/>
  <c r="AC181" i="5"/>
  <c r="J182" i="5"/>
  <c r="R182" i="5"/>
  <c r="Z182" i="5"/>
  <c r="AH182" i="5"/>
  <c r="O183" i="5"/>
  <c r="W183" i="5"/>
  <c r="AE183" i="5"/>
  <c r="L184" i="5"/>
  <c r="T184" i="5"/>
  <c r="I185" i="5"/>
  <c r="Q185" i="5"/>
  <c r="Y185" i="5"/>
  <c r="AG185" i="5"/>
  <c r="N186" i="5"/>
  <c r="V186" i="5"/>
  <c r="AD186" i="5"/>
  <c r="C187" i="5"/>
  <c r="K187" i="5"/>
  <c r="S187" i="5"/>
  <c r="AA187" i="5"/>
  <c r="H188" i="5"/>
  <c r="P188" i="5"/>
  <c r="X188" i="5"/>
  <c r="AF188" i="5"/>
  <c r="J190" i="5"/>
  <c r="R190" i="5"/>
  <c r="AH190" i="5"/>
  <c r="F194" i="5"/>
  <c r="N194" i="5"/>
  <c r="V194" i="5"/>
  <c r="AD194" i="5"/>
  <c r="K195" i="5"/>
  <c r="AA195" i="5"/>
  <c r="AI195" i="5"/>
  <c r="E199" i="5"/>
  <c r="M199" i="5"/>
  <c r="U199" i="5"/>
  <c r="AC199" i="5"/>
  <c r="J200" i="5"/>
  <c r="R200" i="5"/>
  <c r="Z200" i="5"/>
  <c r="AH200" i="5"/>
  <c r="O201" i="5"/>
  <c r="W201" i="5"/>
  <c r="AE201" i="5"/>
  <c r="L202" i="5"/>
  <c r="I203" i="5"/>
  <c r="Q203" i="5"/>
  <c r="Y203" i="5"/>
  <c r="AG203" i="5"/>
  <c r="N204" i="5"/>
  <c r="V204" i="5"/>
  <c r="AD204" i="5"/>
  <c r="C205" i="5"/>
  <c r="K205" i="5"/>
  <c r="S205" i="5"/>
  <c r="AA205" i="5"/>
  <c r="F212" i="5"/>
  <c r="N212" i="5"/>
  <c r="V212" i="5"/>
  <c r="AD212" i="5"/>
  <c r="K213" i="5"/>
  <c r="AA213" i="5"/>
  <c r="AI213" i="5"/>
  <c r="AH167" i="5"/>
  <c r="G168" i="5"/>
  <c r="W168" i="5"/>
  <c r="AE168" i="5"/>
  <c r="D169" i="5"/>
  <c r="L169" i="5"/>
  <c r="AB169" i="5"/>
  <c r="C172" i="5"/>
  <c r="S172" i="5"/>
  <c r="AA172" i="5"/>
  <c r="AI172" i="5"/>
  <c r="G176" i="5"/>
  <c r="O176" i="5"/>
  <c r="W176" i="5"/>
  <c r="AE176" i="5"/>
  <c r="D177" i="5"/>
  <c r="L177" i="5"/>
  <c r="T177" i="5"/>
  <c r="AB177" i="5"/>
  <c r="F181" i="5"/>
  <c r="N181" i="5"/>
  <c r="V181" i="5"/>
  <c r="AD181" i="5"/>
  <c r="C182" i="5"/>
  <c r="K182" i="5"/>
  <c r="S182" i="5"/>
  <c r="AA182" i="5"/>
  <c r="AI182" i="5"/>
  <c r="P183" i="5"/>
  <c r="X183" i="5"/>
  <c r="AF183" i="5"/>
  <c r="E184" i="5"/>
  <c r="M184" i="5"/>
  <c r="AC184" i="5"/>
  <c r="B185" i="5"/>
  <c r="J185" i="5"/>
  <c r="R185" i="5"/>
  <c r="Z185" i="5"/>
  <c r="AH185" i="5"/>
  <c r="G186" i="5"/>
  <c r="W186" i="5"/>
  <c r="AE186" i="5"/>
  <c r="D187" i="5"/>
  <c r="L187" i="5"/>
  <c r="T187" i="5"/>
  <c r="AB187" i="5"/>
  <c r="I188" i="5"/>
  <c r="Q188" i="5"/>
  <c r="Y188" i="5"/>
  <c r="S190" i="5"/>
  <c r="AA190" i="5"/>
  <c r="AI190" i="5"/>
  <c r="G194" i="5"/>
  <c r="O194" i="5"/>
  <c r="W194" i="5"/>
  <c r="D195" i="5"/>
  <c r="L195" i="5"/>
  <c r="T195" i="5"/>
  <c r="AB195" i="5"/>
  <c r="F199" i="5"/>
  <c r="N199" i="5"/>
  <c r="V199" i="5"/>
  <c r="K200" i="5"/>
  <c r="S200" i="5"/>
  <c r="AA200" i="5"/>
  <c r="AI200" i="5"/>
  <c r="P201" i="5"/>
  <c r="X201" i="5"/>
  <c r="AF201" i="5"/>
  <c r="E202" i="5"/>
  <c r="M202" i="5"/>
  <c r="AC202" i="5"/>
  <c r="J203" i="5"/>
  <c r="R203" i="5"/>
  <c r="Z203" i="5"/>
  <c r="AH203" i="5"/>
  <c r="G204" i="5"/>
  <c r="O204" i="5"/>
  <c r="W204" i="5"/>
  <c r="AE204" i="5"/>
  <c r="D205" i="5"/>
  <c r="L205" i="5"/>
  <c r="T205" i="5"/>
  <c r="AB205" i="5"/>
  <c r="G212" i="5"/>
  <c r="O212" i="5"/>
  <c r="W212" i="5"/>
  <c r="D213" i="5"/>
  <c r="L213" i="5"/>
  <c r="T213" i="5"/>
  <c r="AB213" i="5"/>
  <c r="AC217" i="5"/>
  <c r="M235" i="5"/>
  <c r="X242" i="5"/>
  <c r="L246" i="5"/>
  <c r="AI249" i="5"/>
  <c r="B162" i="5"/>
  <c r="J162" i="5"/>
  <c r="R162" i="5"/>
  <c r="Z162" i="5"/>
  <c r="AH162" i="5"/>
  <c r="O163" i="5"/>
  <c r="W163" i="5"/>
  <c r="AE163" i="5"/>
  <c r="D164" i="5"/>
  <c r="L164" i="5"/>
  <c r="T164" i="5"/>
  <c r="AB164" i="5"/>
  <c r="I165" i="5"/>
  <c r="Q165" i="5"/>
  <c r="Y165" i="5"/>
  <c r="AG165" i="5"/>
  <c r="C167" i="5"/>
  <c r="K167" i="5"/>
  <c r="S167" i="5"/>
  <c r="AA167" i="5"/>
  <c r="H168" i="5"/>
  <c r="P168" i="5"/>
  <c r="X168" i="5"/>
  <c r="AF168" i="5"/>
  <c r="E169" i="5"/>
  <c r="M169" i="5"/>
  <c r="U169" i="5"/>
  <c r="D172" i="5"/>
  <c r="L172" i="5"/>
  <c r="AB172" i="5"/>
  <c r="H176" i="5"/>
  <c r="P176" i="5"/>
  <c r="X176" i="5"/>
  <c r="AF176" i="5"/>
  <c r="E177" i="5"/>
  <c r="M177" i="5"/>
  <c r="U177" i="5"/>
  <c r="O181" i="5"/>
  <c r="W181" i="5"/>
  <c r="AE181" i="5"/>
  <c r="D182" i="5"/>
  <c r="L182" i="5"/>
  <c r="T182" i="5"/>
  <c r="AB182" i="5"/>
  <c r="I183" i="5"/>
  <c r="Q183" i="5"/>
  <c r="Y183" i="5"/>
  <c r="AG183" i="5"/>
  <c r="N184" i="5"/>
  <c r="V184" i="5"/>
  <c r="AD184" i="5"/>
  <c r="C185" i="5"/>
  <c r="K185" i="5"/>
  <c r="S185" i="5"/>
  <c r="AA185" i="5"/>
  <c r="H186" i="5"/>
  <c r="P186" i="5"/>
  <c r="X186" i="5"/>
  <c r="AF186" i="5"/>
  <c r="E187" i="5"/>
  <c r="M187" i="5"/>
  <c r="U187" i="5"/>
  <c r="AC187" i="5"/>
  <c r="J188" i="5"/>
  <c r="R188" i="5"/>
  <c r="AH188" i="5"/>
  <c r="L190" i="5"/>
  <c r="T190" i="5"/>
  <c r="AB190" i="5"/>
  <c r="H194" i="5"/>
  <c r="P194" i="5"/>
  <c r="X194" i="5"/>
  <c r="AF194" i="5"/>
  <c r="E195" i="5"/>
  <c r="M195" i="5"/>
  <c r="U195" i="5"/>
  <c r="O199" i="5"/>
  <c r="W199" i="5"/>
  <c r="AE199" i="5"/>
  <c r="L200" i="5"/>
  <c r="T200" i="5"/>
  <c r="AB200" i="5"/>
  <c r="I201" i="5"/>
  <c r="Q201" i="5"/>
  <c r="Y201" i="5"/>
  <c r="AG201" i="5"/>
  <c r="N202" i="5"/>
  <c r="V202" i="5"/>
  <c r="AD202" i="5"/>
  <c r="K203" i="5"/>
  <c r="S203" i="5"/>
  <c r="AA203" i="5"/>
  <c r="H204" i="5"/>
  <c r="P204" i="5"/>
  <c r="X204" i="5"/>
  <c r="AF204" i="5"/>
  <c r="E205" i="5"/>
  <c r="M205" i="5"/>
  <c r="U205" i="5"/>
  <c r="H212" i="5"/>
  <c r="P212" i="5"/>
  <c r="X212" i="5"/>
  <c r="AF212" i="5"/>
  <c r="E213" i="5"/>
  <c r="M213" i="5"/>
  <c r="U213" i="5"/>
  <c r="K217" i="5"/>
  <c r="S217" i="5"/>
  <c r="AA217" i="5"/>
  <c r="AI217" i="5"/>
  <c r="H218" i="5"/>
  <c r="H254" i="5" s="1"/>
  <c r="H6" i="13" s="1"/>
  <c r="X218" i="5"/>
  <c r="AF218" i="5"/>
  <c r="E219" i="5"/>
  <c r="M219" i="5"/>
  <c r="U219" i="5"/>
  <c r="AC219" i="5"/>
  <c r="B220" i="5"/>
  <c r="J220" i="5"/>
  <c r="Z220" i="5"/>
  <c r="AH220" i="5"/>
  <c r="AH254" i="5" s="1"/>
  <c r="AH6" i="13" s="1"/>
  <c r="O221" i="5"/>
  <c r="W221" i="5"/>
  <c r="AE221" i="5"/>
  <c r="D222" i="5"/>
  <c r="L222" i="5"/>
  <c r="T222" i="5"/>
  <c r="AB222" i="5"/>
  <c r="AB254" i="5" s="1"/>
  <c r="AB6" i="13" s="1"/>
  <c r="I223" i="5"/>
  <c r="Q223" i="5"/>
  <c r="Y223" i="5"/>
  <c r="AG223" i="5"/>
  <c r="H226" i="5"/>
  <c r="P226" i="5"/>
  <c r="X226" i="5"/>
  <c r="AF226" i="5"/>
  <c r="J228" i="5"/>
  <c r="R228" i="5"/>
  <c r="Z228" i="5"/>
  <c r="AH228" i="5"/>
  <c r="D230" i="5"/>
  <c r="L230" i="5"/>
  <c r="AB230" i="5"/>
  <c r="I231" i="5"/>
  <c r="Q231" i="5"/>
  <c r="Y231" i="5"/>
  <c r="AG231" i="5"/>
  <c r="J235" i="5"/>
  <c r="R235" i="5"/>
  <c r="Z235" i="5"/>
  <c r="AH235" i="5"/>
  <c r="G236" i="5"/>
  <c r="O236" i="5"/>
  <c r="W236" i="5"/>
  <c r="AE236" i="5"/>
  <c r="D237" i="5"/>
  <c r="L237" i="5"/>
  <c r="T237" i="5"/>
  <c r="AB237" i="5"/>
  <c r="I238" i="5"/>
  <c r="Y238" i="5"/>
  <c r="F239" i="5"/>
  <c r="N239" i="5"/>
  <c r="V239" i="5"/>
  <c r="AD239" i="5"/>
  <c r="C240" i="5"/>
  <c r="K240" i="5"/>
  <c r="S240" i="5"/>
  <c r="AA240" i="5"/>
  <c r="AI240" i="5"/>
  <c r="H241" i="5"/>
  <c r="P241" i="5"/>
  <c r="X241" i="5"/>
  <c r="AF241" i="5"/>
  <c r="E242" i="5"/>
  <c r="M242" i="5"/>
  <c r="U242" i="5"/>
  <c r="AC242" i="5"/>
  <c r="G244" i="5"/>
  <c r="W244" i="5"/>
  <c r="AE244" i="5"/>
  <c r="L245" i="5"/>
  <c r="T245" i="5"/>
  <c r="AB245" i="5"/>
  <c r="I246" i="5"/>
  <c r="Y246" i="5"/>
  <c r="AG246" i="5"/>
  <c r="F247" i="5"/>
  <c r="N247" i="5"/>
  <c r="V247" i="5"/>
  <c r="AD247" i="5"/>
  <c r="K248" i="5"/>
  <c r="S248" i="5"/>
  <c r="AI248" i="5"/>
  <c r="H249" i="5"/>
  <c r="P249" i="5"/>
  <c r="X249" i="5"/>
  <c r="AF249" i="5"/>
  <c r="V55" i="6"/>
  <c r="L217" i="5"/>
  <c r="T217" i="5"/>
  <c r="AB217" i="5"/>
  <c r="I218" i="5"/>
  <c r="I254" i="5" s="1"/>
  <c r="I6" i="13" s="1"/>
  <c r="Y218" i="5"/>
  <c r="AG218" i="5"/>
  <c r="F219" i="5"/>
  <c r="N219" i="5"/>
  <c r="V219" i="5"/>
  <c r="AD219" i="5"/>
  <c r="C220" i="5"/>
  <c r="K220" i="5"/>
  <c r="S220" i="5"/>
  <c r="AA220" i="5"/>
  <c r="AI220" i="5"/>
  <c r="H221" i="5"/>
  <c r="P221" i="5"/>
  <c r="X221" i="5"/>
  <c r="E222" i="5"/>
  <c r="M222" i="5"/>
  <c r="U222" i="5"/>
  <c r="AC222" i="5"/>
  <c r="B223" i="5"/>
  <c r="J223" i="5"/>
  <c r="R223" i="5"/>
  <c r="Z223" i="5"/>
  <c r="AH223" i="5"/>
  <c r="I226" i="5"/>
  <c r="Q226" i="5"/>
  <c r="Y226" i="5"/>
  <c r="AG226" i="5"/>
  <c r="K228" i="5"/>
  <c r="S228" i="5"/>
  <c r="AA228" i="5"/>
  <c r="AI228" i="5"/>
  <c r="E230" i="5"/>
  <c r="U230" i="5"/>
  <c r="AC230" i="5"/>
  <c r="B231" i="5"/>
  <c r="J231" i="5"/>
  <c r="R231" i="5"/>
  <c r="Z231" i="5"/>
  <c r="AH231" i="5"/>
  <c r="C235" i="5"/>
  <c r="K235" i="5"/>
  <c r="S235" i="5"/>
  <c r="AA235" i="5"/>
  <c r="AI235" i="5"/>
  <c r="H236" i="5"/>
  <c r="X236" i="5"/>
  <c r="AF236" i="5"/>
  <c r="E237" i="5"/>
  <c r="M237" i="5"/>
  <c r="U237" i="5"/>
  <c r="AC237" i="5"/>
  <c r="B238" i="5"/>
  <c r="J238" i="5"/>
  <c r="R238" i="5"/>
  <c r="Z238" i="5"/>
  <c r="O239" i="5"/>
  <c r="W239" i="5"/>
  <c r="AE239" i="5"/>
  <c r="D240" i="5"/>
  <c r="L240" i="5"/>
  <c r="T240" i="5"/>
  <c r="AB240" i="5"/>
  <c r="I241" i="5"/>
  <c r="Q241" i="5"/>
  <c r="Y241" i="5"/>
  <c r="AG241" i="5"/>
  <c r="F242" i="5"/>
  <c r="N242" i="5"/>
  <c r="V242" i="5"/>
  <c r="H244" i="5"/>
  <c r="P244" i="5"/>
  <c r="X244" i="5"/>
  <c r="AF244" i="5"/>
  <c r="E245" i="5"/>
  <c r="M245" i="5"/>
  <c r="U245" i="5"/>
  <c r="AC245" i="5"/>
  <c r="J246" i="5"/>
  <c r="R246" i="5"/>
  <c r="Z246" i="5"/>
  <c r="AH246" i="5"/>
  <c r="G247" i="5"/>
  <c r="O247" i="5"/>
  <c r="W247" i="5"/>
  <c r="AE247" i="5"/>
  <c r="D248" i="5"/>
  <c r="L248" i="5"/>
  <c r="AB248" i="5"/>
  <c r="I249" i="5"/>
  <c r="Q249" i="5"/>
  <c r="Y249" i="5"/>
  <c r="AG249" i="5"/>
  <c r="M217" i="5"/>
  <c r="U217" i="5"/>
  <c r="U254" i="5" s="1"/>
  <c r="U6" i="13" s="1"/>
  <c r="B218" i="5"/>
  <c r="J218" i="5"/>
  <c r="R218" i="5"/>
  <c r="Z218" i="5"/>
  <c r="AH218" i="5"/>
  <c r="G219" i="5"/>
  <c r="O219" i="5"/>
  <c r="W219" i="5"/>
  <c r="D220" i="5"/>
  <c r="L220" i="5"/>
  <c r="T220" i="5"/>
  <c r="AB220" i="5"/>
  <c r="I221" i="5"/>
  <c r="Q221" i="5"/>
  <c r="Y221" i="5"/>
  <c r="AG221" i="5"/>
  <c r="F222" i="5"/>
  <c r="N222" i="5"/>
  <c r="V222" i="5"/>
  <c r="AD222" i="5"/>
  <c r="C223" i="5"/>
  <c r="K223" i="5"/>
  <c r="S223" i="5"/>
  <c r="AA223" i="5"/>
  <c r="AI223" i="5"/>
  <c r="J226" i="5"/>
  <c r="Z226" i="5"/>
  <c r="AH226" i="5"/>
  <c r="L228" i="5"/>
  <c r="T228" i="5"/>
  <c r="AB228" i="5"/>
  <c r="F230" i="5"/>
  <c r="N230" i="5"/>
  <c r="V230" i="5"/>
  <c r="AD230" i="5"/>
  <c r="C231" i="5"/>
  <c r="K231" i="5"/>
  <c r="AA231" i="5"/>
  <c r="AI231" i="5"/>
  <c r="D235" i="5"/>
  <c r="L235" i="5"/>
  <c r="T235" i="5"/>
  <c r="AB235" i="5"/>
  <c r="I236" i="5"/>
  <c r="Y236" i="5"/>
  <c r="AG236" i="5"/>
  <c r="F237" i="5"/>
  <c r="N237" i="5"/>
  <c r="V237" i="5"/>
  <c r="AD237" i="5"/>
  <c r="C238" i="5"/>
  <c r="K238" i="5"/>
  <c r="S238" i="5"/>
  <c r="AA238" i="5"/>
  <c r="AI238" i="5"/>
  <c r="H239" i="5"/>
  <c r="P239" i="5"/>
  <c r="X239" i="5"/>
  <c r="E240" i="5"/>
  <c r="M240" i="5"/>
  <c r="U240" i="5"/>
  <c r="AC240" i="5"/>
  <c r="J241" i="5"/>
  <c r="R241" i="5"/>
  <c r="Z241" i="5"/>
  <c r="AH241" i="5"/>
  <c r="G242" i="5"/>
  <c r="O242" i="5"/>
  <c r="AE242" i="5"/>
  <c r="Q244" i="5"/>
  <c r="Y244" i="5"/>
  <c r="AG244" i="5"/>
  <c r="F245" i="5"/>
  <c r="V245" i="5"/>
  <c r="AD245" i="5"/>
  <c r="K246" i="5"/>
  <c r="S246" i="5"/>
  <c r="AA246" i="5"/>
  <c r="AI246" i="5"/>
  <c r="H247" i="5"/>
  <c r="P247" i="5"/>
  <c r="X247" i="5"/>
  <c r="AF247" i="5"/>
  <c r="E248" i="5"/>
  <c r="U248" i="5"/>
  <c r="AC248" i="5"/>
  <c r="J249" i="5"/>
  <c r="R249" i="5"/>
  <c r="Z249" i="5"/>
  <c r="AH249" i="5"/>
  <c r="N217" i="5"/>
  <c r="V217" i="5"/>
  <c r="AD217" i="5"/>
  <c r="AD254" i="5" s="1"/>
  <c r="AD6" i="13" s="1"/>
  <c r="C218" i="5"/>
  <c r="K218" i="5"/>
  <c r="S218" i="5"/>
  <c r="AA218" i="5"/>
  <c r="AI218" i="5"/>
  <c r="H219" i="5"/>
  <c r="P219" i="5"/>
  <c r="X219" i="5"/>
  <c r="AF219" i="5"/>
  <c r="E220" i="5"/>
  <c r="M220" i="5"/>
  <c r="U220" i="5"/>
  <c r="AC220" i="5"/>
  <c r="B221" i="5"/>
  <c r="J221" i="5"/>
  <c r="R221" i="5"/>
  <c r="Z221" i="5"/>
  <c r="AH221" i="5"/>
  <c r="G222" i="5"/>
  <c r="O222" i="5"/>
  <c r="W222" i="5"/>
  <c r="AE222" i="5"/>
  <c r="L223" i="5"/>
  <c r="T223" i="5"/>
  <c r="AB223" i="5"/>
  <c r="C226" i="5"/>
  <c r="S226" i="5"/>
  <c r="AA226" i="5"/>
  <c r="AI226" i="5"/>
  <c r="E228" i="5"/>
  <c r="U228" i="5"/>
  <c r="AC228" i="5"/>
  <c r="G230" i="5"/>
  <c r="O230" i="5"/>
  <c r="W230" i="5"/>
  <c r="D231" i="5"/>
  <c r="T231" i="5"/>
  <c r="AB231" i="5"/>
  <c r="E235" i="5"/>
  <c r="U235" i="5"/>
  <c r="AC235" i="5"/>
  <c r="B236" i="5"/>
  <c r="J236" i="5"/>
  <c r="R236" i="5"/>
  <c r="Z236" i="5"/>
  <c r="AH236" i="5"/>
  <c r="G237" i="5"/>
  <c r="O237" i="5"/>
  <c r="W237" i="5"/>
  <c r="D238" i="5"/>
  <c r="L238" i="5"/>
  <c r="T238" i="5"/>
  <c r="AB238" i="5"/>
  <c r="I239" i="5"/>
  <c r="Q239" i="5"/>
  <c r="Y239" i="5"/>
  <c r="AG239" i="5"/>
  <c r="F240" i="5"/>
  <c r="N240" i="5"/>
  <c r="V240" i="5"/>
  <c r="AD240" i="5"/>
  <c r="K241" i="5"/>
  <c r="S241" i="5"/>
  <c r="AA241" i="5"/>
  <c r="AI241" i="5"/>
  <c r="P242" i="5"/>
  <c r="AF242" i="5"/>
  <c r="J244" i="5"/>
  <c r="Z244" i="5"/>
  <c r="AH244" i="5"/>
  <c r="G245" i="5"/>
  <c r="O245" i="5"/>
  <c r="W245" i="5"/>
  <c r="AE245" i="5"/>
  <c r="T246" i="5"/>
  <c r="AB246" i="5"/>
  <c r="I247" i="5"/>
  <c r="Q247" i="5"/>
  <c r="Y247" i="5"/>
  <c r="AG247" i="5"/>
  <c r="F248" i="5"/>
  <c r="N248" i="5"/>
  <c r="V248" i="5"/>
  <c r="AD248" i="5"/>
  <c r="K249" i="5"/>
  <c r="AA249" i="5"/>
  <c r="AE217" i="5"/>
  <c r="D218" i="5"/>
  <c r="L218" i="5"/>
  <c r="AB218" i="5"/>
  <c r="Q219" i="5"/>
  <c r="Y219" i="5"/>
  <c r="AG219" i="5"/>
  <c r="F220" i="5"/>
  <c r="N220" i="5"/>
  <c r="V220" i="5"/>
  <c r="AD220" i="5"/>
  <c r="S221" i="5"/>
  <c r="AA221" i="5"/>
  <c r="AI221" i="5"/>
  <c r="H222" i="5"/>
  <c r="P222" i="5"/>
  <c r="X222" i="5"/>
  <c r="E223" i="5"/>
  <c r="M223" i="5"/>
  <c r="U223" i="5"/>
  <c r="AC223" i="5"/>
  <c r="D226" i="5"/>
  <c r="L226" i="5"/>
  <c r="AB226" i="5"/>
  <c r="F228" i="5"/>
  <c r="V228" i="5"/>
  <c r="AD228" i="5"/>
  <c r="P230" i="5"/>
  <c r="X230" i="5"/>
  <c r="AF230" i="5"/>
  <c r="E231" i="5"/>
  <c r="M231" i="5"/>
  <c r="U231" i="5"/>
  <c r="AC231" i="5"/>
  <c r="F235" i="5"/>
  <c r="N235" i="5"/>
  <c r="V235" i="5"/>
  <c r="AD235" i="5"/>
  <c r="C236" i="5"/>
  <c r="K236" i="5"/>
  <c r="S236" i="5"/>
  <c r="AA236" i="5"/>
  <c r="AI236" i="5"/>
  <c r="H237" i="5"/>
  <c r="P237" i="5"/>
  <c r="X237" i="5"/>
  <c r="AF237" i="5"/>
  <c r="E238" i="5"/>
  <c r="U238" i="5"/>
  <c r="AC238" i="5"/>
  <c r="J239" i="5"/>
  <c r="R239" i="5"/>
  <c r="Z239" i="5"/>
  <c r="AH239" i="5"/>
  <c r="G240" i="5"/>
  <c r="O240" i="5"/>
  <c r="W240" i="5"/>
  <c r="AE240" i="5"/>
  <c r="L241" i="5"/>
  <c r="T241" i="5"/>
  <c r="AB241" i="5"/>
  <c r="I242" i="5"/>
  <c r="Q242" i="5"/>
  <c r="AG242" i="5"/>
  <c r="S244" i="5"/>
  <c r="AA244" i="5"/>
  <c r="AI244" i="5"/>
  <c r="H245" i="5"/>
  <c r="P245" i="5"/>
  <c r="X245" i="5"/>
  <c r="AF245" i="5"/>
  <c r="E246" i="5"/>
  <c r="U246" i="5"/>
  <c r="AC246" i="5"/>
  <c r="J247" i="5"/>
  <c r="R247" i="5"/>
  <c r="AH247" i="5"/>
  <c r="G248" i="5"/>
  <c r="O248" i="5"/>
  <c r="W248" i="5"/>
  <c r="L249" i="5"/>
  <c r="T249" i="5"/>
  <c r="AB249" i="5"/>
  <c r="P217" i="5"/>
  <c r="X217" i="5"/>
  <c r="AF217" i="5"/>
  <c r="E218" i="5"/>
  <c r="E254" i="5" s="1"/>
  <c r="E6" i="13" s="1"/>
  <c r="M218" i="5"/>
  <c r="U218" i="5"/>
  <c r="AC218" i="5"/>
  <c r="B219" i="5"/>
  <c r="J219" i="5"/>
  <c r="R219" i="5"/>
  <c r="Z219" i="5"/>
  <c r="AH219" i="5"/>
  <c r="G220" i="5"/>
  <c r="O220" i="5"/>
  <c r="W220" i="5"/>
  <c r="AE220" i="5"/>
  <c r="D221" i="5"/>
  <c r="T221" i="5"/>
  <c r="AB221" i="5"/>
  <c r="I222" i="5"/>
  <c r="Q222" i="5"/>
  <c r="Y222" i="5"/>
  <c r="AG222" i="5"/>
  <c r="F223" i="5"/>
  <c r="N223" i="5"/>
  <c r="V223" i="5"/>
  <c r="AD223" i="5"/>
  <c r="E226" i="5"/>
  <c r="M226" i="5"/>
  <c r="U226" i="5"/>
  <c r="G228" i="5"/>
  <c r="O228" i="5"/>
  <c r="W228" i="5"/>
  <c r="AE228" i="5"/>
  <c r="I230" i="5"/>
  <c r="Q230" i="5"/>
  <c r="Y230" i="5"/>
  <c r="AG230" i="5"/>
  <c r="F231" i="5"/>
  <c r="N231" i="5"/>
  <c r="AD231" i="5"/>
  <c r="G235" i="5"/>
  <c r="AE235" i="5"/>
  <c r="D236" i="5"/>
  <c r="L236" i="5"/>
  <c r="AB236" i="5"/>
  <c r="I237" i="5"/>
  <c r="Q237" i="5"/>
  <c r="Y237" i="5"/>
  <c r="AG237" i="5"/>
  <c r="F238" i="5"/>
  <c r="N238" i="5"/>
  <c r="V238" i="5"/>
  <c r="AD238" i="5"/>
  <c r="K239" i="5"/>
  <c r="S239" i="5"/>
  <c r="AA239" i="5"/>
  <c r="AI239" i="5"/>
  <c r="H240" i="5"/>
  <c r="P240" i="5"/>
  <c r="X240" i="5"/>
  <c r="AF240" i="5"/>
  <c r="E241" i="5"/>
  <c r="M241" i="5"/>
  <c r="U241" i="5"/>
  <c r="AC241" i="5"/>
  <c r="J242" i="5"/>
  <c r="R242" i="5"/>
  <c r="Z242" i="5"/>
  <c r="AH242" i="5"/>
  <c r="L244" i="5"/>
  <c r="T244" i="5"/>
  <c r="AB244" i="5"/>
  <c r="I245" i="5"/>
  <c r="Q245" i="5"/>
  <c r="Y245" i="5"/>
  <c r="AG245" i="5"/>
  <c r="F246" i="5"/>
  <c r="N246" i="5"/>
  <c r="V246" i="5"/>
  <c r="AD246" i="5"/>
  <c r="K247" i="5"/>
  <c r="S247" i="5"/>
  <c r="AA247" i="5"/>
  <c r="AI247" i="5"/>
  <c r="H248" i="5"/>
  <c r="P248" i="5"/>
  <c r="X248" i="5"/>
  <c r="AF248" i="5"/>
  <c r="E249" i="5"/>
  <c r="M249" i="5"/>
  <c r="U249" i="5"/>
  <c r="AC249" i="5"/>
  <c r="Q217" i="5"/>
  <c r="AG217" i="5"/>
  <c r="F218" i="5"/>
  <c r="F254" i="5" s="1"/>
  <c r="F6" i="13" s="1"/>
  <c r="N218" i="5"/>
  <c r="V218" i="5"/>
  <c r="AD218" i="5"/>
  <c r="C219" i="5"/>
  <c r="K219" i="5"/>
  <c r="S219" i="5"/>
  <c r="AA219" i="5"/>
  <c r="AI219" i="5"/>
  <c r="AI254" i="5" s="1"/>
  <c r="AI6" i="13" s="1"/>
  <c r="H220" i="5"/>
  <c r="P220" i="5"/>
  <c r="AF220" i="5"/>
  <c r="E221" i="5"/>
  <c r="M221" i="5"/>
  <c r="U221" i="5"/>
  <c r="AC221" i="5"/>
  <c r="B222" i="5"/>
  <c r="R222" i="5"/>
  <c r="Z222" i="5"/>
  <c r="AH222" i="5"/>
  <c r="G223" i="5"/>
  <c r="O223" i="5"/>
  <c r="W223" i="5"/>
  <c r="AE223" i="5"/>
  <c r="F226" i="5"/>
  <c r="N226" i="5"/>
  <c r="V226" i="5"/>
  <c r="AD226" i="5"/>
  <c r="H228" i="5"/>
  <c r="P228" i="5"/>
  <c r="AF228" i="5"/>
  <c r="B230" i="5"/>
  <c r="J230" i="5"/>
  <c r="Z230" i="5"/>
  <c r="AH230" i="5"/>
  <c r="G231" i="5"/>
  <c r="O231" i="5"/>
  <c r="AE231" i="5"/>
  <c r="H235" i="5"/>
  <c r="P235" i="5"/>
  <c r="X235" i="5"/>
  <c r="AF235" i="5"/>
  <c r="E236" i="5"/>
  <c r="U236" i="5"/>
  <c r="AC236" i="5"/>
  <c r="B237" i="5"/>
  <c r="J237" i="5"/>
  <c r="R237" i="5"/>
  <c r="Z237" i="5"/>
  <c r="AH237" i="5"/>
  <c r="G238" i="5"/>
  <c r="O238" i="5"/>
  <c r="W238" i="5"/>
  <c r="AE238" i="5"/>
  <c r="T239" i="5"/>
  <c r="AB239" i="5"/>
  <c r="I240" i="5"/>
  <c r="Q240" i="5"/>
  <c r="Y240" i="5"/>
  <c r="AG240" i="5"/>
  <c r="F241" i="5"/>
  <c r="N241" i="5"/>
  <c r="V241" i="5"/>
  <c r="AD241" i="5"/>
  <c r="K242" i="5"/>
  <c r="S242" i="5"/>
  <c r="AI242" i="5"/>
  <c r="E244" i="5"/>
  <c r="M244" i="5"/>
  <c r="U244" i="5"/>
  <c r="J245" i="5"/>
  <c r="R245" i="5"/>
  <c r="Z245" i="5"/>
  <c r="AH245" i="5"/>
  <c r="G246" i="5"/>
  <c r="O246" i="5"/>
  <c r="W246" i="5"/>
  <c r="AE246" i="5"/>
  <c r="L247" i="5"/>
  <c r="T247" i="5"/>
  <c r="AB247" i="5"/>
  <c r="I248" i="5"/>
  <c r="Q248" i="5"/>
  <c r="Y248" i="5"/>
  <c r="AG248" i="5"/>
  <c r="F249" i="5"/>
  <c r="N249" i="5"/>
  <c r="AD249" i="5"/>
  <c r="U56" i="6"/>
  <c r="U42" i="6"/>
  <c r="F109" i="6"/>
  <c r="F89" i="6"/>
  <c r="F77" i="6"/>
  <c r="F29" i="6" a="1"/>
  <c r="F29" i="6" s="1"/>
  <c r="F18" i="6" a="1"/>
  <c r="F18" i="6" s="1"/>
  <c r="F28" i="6" a="1"/>
  <c r="F28" i="6" s="1"/>
  <c r="F19" i="6" a="1"/>
  <c r="F19" i="6" s="1"/>
  <c r="F17" i="6" a="1"/>
  <c r="F17" i="6" s="1"/>
  <c r="F13" i="6" a="1"/>
  <c r="F13" i="6" s="1"/>
  <c r="F16" i="6" a="1"/>
  <c r="F16" i="6" s="1"/>
  <c r="F4" i="6" a="1"/>
  <c r="F4" i="6" s="1"/>
  <c r="F11" i="6"/>
  <c r="F21" i="6" s="1"/>
  <c r="F36" i="6" s="1"/>
  <c r="F54" i="6" s="1"/>
  <c r="F9" i="6" a="1"/>
  <c r="F9" i="6" s="1"/>
  <c r="F68" i="6" s="1"/>
  <c r="F7" i="6"/>
  <c r="F5" i="6" a="1"/>
  <c r="F5" i="6" s="1"/>
  <c r="F15" i="6" a="1"/>
  <c r="F15" i="6" s="1"/>
  <c r="F12" i="6" a="1"/>
  <c r="F12" i="6" s="1"/>
  <c r="F8" i="6" a="1"/>
  <c r="F8" i="6" s="1"/>
  <c r="F14" i="6" a="1"/>
  <c r="F14" i="6" s="1"/>
  <c r="N89" i="6"/>
  <c r="N109" i="6"/>
  <c r="N29" i="6" a="1"/>
  <c r="N29" i="6" s="1"/>
  <c r="N18" i="6" a="1"/>
  <c r="N18" i="6" s="1"/>
  <c r="N77" i="6"/>
  <c r="N28" i="6" a="1"/>
  <c r="N28" i="6" s="1"/>
  <c r="N19" i="6" a="1"/>
  <c r="N19" i="6" s="1"/>
  <c r="N17" i="6" a="1"/>
  <c r="N17" i="6" s="1"/>
  <c r="N16" i="6" a="1"/>
  <c r="N16" i="6" s="1"/>
  <c r="N9" i="6" a="1"/>
  <c r="N9" i="6" s="1"/>
  <c r="N15" i="6" a="1"/>
  <c r="N15" i="6" s="1"/>
  <c r="N12" i="6" a="1"/>
  <c r="N12" i="6" s="1"/>
  <c r="N4" i="6" a="1"/>
  <c r="N4" i="6" s="1"/>
  <c r="N8" i="6" a="1"/>
  <c r="N8" i="6" s="1"/>
  <c r="N14" i="6" a="1"/>
  <c r="N14" i="6" s="1"/>
  <c r="N7" i="6"/>
  <c r="N11" i="6"/>
  <c r="N21" i="6" s="1"/>
  <c r="N36" i="6" s="1"/>
  <c r="N54" i="6" s="1"/>
  <c r="N13" i="6" a="1"/>
  <c r="N13" i="6" s="1"/>
  <c r="N5" i="6" a="1"/>
  <c r="N5" i="6" s="1"/>
  <c r="V109" i="6"/>
  <c r="V89" i="6"/>
  <c r="V77" i="6"/>
  <c r="V29" i="6" a="1"/>
  <c r="V29" i="6" s="1"/>
  <c r="V18" i="6" a="1"/>
  <c r="V18" i="6" s="1"/>
  <c r="V28" i="6" a="1"/>
  <c r="V28" i="6" s="1"/>
  <c r="V19" i="6" a="1"/>
  <c r="V19" i="6" s="1"/>
  <c r="V17" i="6" a="1"/>
  <c r="V17" i="6" s="1"/>
  <c r="V16" i="6" a="1"/>
  <c r="V16" i="6" s="1"/>
  <c r="V11" i="6"/>
  <c r="V21" i="6" s="1"/>
  <c r="V36" i="6" s="1"/>
  <c r="V54" i="6" s="1"/>
  <c r="V8" i="6" a="1"/>
  <c r="V8" i="6" s="1"/>
  <c r="V4" i="6" a="1"/>
  <c r="V4" i="6" s="1"/>
  <c r="V37" i="6" s="1"/>
  <c r="V14" i="6" a="1"/>
  <c r="V14" i="6" s="1"/>
  <c r="V5" i="6" a="1"/>
  <c r="V5" i="6" s="1"/>
  <c r="V50" i="6" s="1"/>
  <c r="V13" i="6" a="1"/>
  <c r="V13" i="6" s="1"/>
  <c r="V110" i="6" s="1"/>
  <c r="V9" i="6" a="1"/>
  <c r="V9" i="6" s="1"/>
  <c r="V15" i="6" a="1"/>
  <c r="V15" i="6" s="1"/>
  <c r="V7" i="6"/>
  <c r="AD109" i="6"/>
  <c r="AD89" i="6"/>
  <c r="AD77" i="6"/>
  <c r="AD29" i="6" a="1"/>
  <c r="AD29" i="6" s="1"/>
  <c r="AD18" i="6" a="1"/>
  <c r="AD18" i="6" s="1"/>
  <c r="AD28" i="6" a="1"/>
  <c r="AD28" i="6" s="1"/>
  <c r="AD19" i="6" a="1"/>
  <c r="AD19" i="6" s="1"/>
  <c r="AD17" i="6" a="1"/>
  <c r="AD17" i="6" s="1"/>
  <c r="AD16" i="6" a="1"/>
  <c r="AD16" i="6" s="1"/>
  <c r="AD14" i="6" a="1"/>
  <c r="AD14" i="6" s="1"/>
  <c r="AD7" i="6"/>
  <c r="AD4" i="6" a="1"/>
  <c r="AD4" i="6" s="1"/>
  <c r="AD13" i="6" a="1"/>
  <c r="AD13" i="6" s="1"/>
  <c r="AD11" i="6"/>
  <c r="AD21" i="6" s="1"/>
  <c r="AD36" i="6" s="1"/>
  <c r="AD54" i="6" s="1"/>
  <c r="AD9" i="6" a="1"/>
  <c r="AD9" i="6" s="1"/>
  <c r="AD15" i="6" a="1"/>
  <c r="AD15" i="6" s="1"/>
  <c r="AD12" i="6" a="1"/>
  <c r="AD12" i="6" s="1"/>
  <c r="AD8" i="6" a="1"/>
  <c r="AD8" i="6" s="1"/>
  <c r="AD5" i="6" a="1"/>
  <c r="AD5" i="6" s="1"/>
  <c r="AD99" i="6" s="1"/>
  <c r="G109" i="6"/>
  <c r="G89" i="6"/>
  <c r="G77" i="6"/>
  <c r="G28" i="6" a="1"/>
  <c r="G28" i="6" s="1"/>
  <c r="G19" i="6" a="1"/>
  <c r="G19" i="6" s="1"/>
  <c r="G11" i="6"/>
  <c r="G21" i="6" s="1"/>
  <c r="G36" i="6" s="1"/>
  <c r="G54" i="6" s="1"/>
  <c r="G5" i="6" a="1"/>
  <c r="G5" i="6" s="1"/>
  <c r="G45" i="6" s="1"/>
  <c r="G18" i="6" a="1"/>
  <c r="G18" i="6" s="1"/>
  <c r="G12" i="6" a="1"/>
  <c r="G12" i="6" s="1"/>
  <c r="G9" i="6" a="1"/>
  <c r="G9" i="6" s="1"/>
  <c r="G7" i="6"/>
  <c r="G15" i="6" a="1"/>
  <c r="G15" i="6" s="1"/>
  <c r="G29" i="6" a="1"/>
  <c r="G29" i="6" s="1"/>
  <c r="G14" i="6" a="1"/>
  <c r="G14" i="6" s="1"/>
  <c r="G8" i="6" a="1"/>
  <c r="G8" i="6" s="1"/>
  <c r="G17" i="6" a="1"/>
  <c r="G17" i="6" s="1"/>
  <c r="O89" i="6"/>
  <c r="O109" i="6"/>
  <c r="O77" i="6"/>
  <c r="O28" i="6" a="1"/>
  <c r="O28" i="6" s="1"/>
  <c r="O19" i="6" a="1"/>
  <c r="O19" i="6" s="1"/>
  <c r="O11" i="6"/>
  <c r="O21" i="6" s="1"/>
  <c r="O36" i="6" s="1"/>
  <c r="O54" i="6" s="1"/>
  <c r="O29" i="6" a="1"/>
  <c r="O29" i="6" s="1"/>
  <c r="O15" i="6" a="1"/>
  <c r="O15" i="6" s="1"/>
  <c r="O14" i="6" a="1"/>
  <c r="O14" i="6" s="1"/>
  <c r="O8" i="6" a="1"/>
  <c r="O8" i="6" s="1"/>
  <c r="O7" i="6"/>
  <c r="O5" i="6" a="1"/>
  <c r="O5" i="6" s="1"/>
  <c r="O18" i="6" a="1"/>
  <c r="O18" i="6" s="1"/>
  <c r="O17" i="6" a="1"/>
  <c r="O17" i="6" s="1"/>
  <c r="O13" i="6" a="1"/>
  <c r="O13" i="6" s="1"/>
  <c r="O16" i="6" a="1"/>
  <c r="O16" i="6" s="1"/>
  <c r="W89" i="6"/>
  <c r="W77" i="6"/>
  <c r="W109" i="6"/>
  <c r="W28" i="6" a="1"/>
  <c r="W28" i="6" s="1"/>
  <c r="W19" i="6" a="1"/>
  <c r="W19" i="6" s="1"/>
  <c r="W11" i="6"/>
  <c r="W21" i="6" s="1"/>
  <c r="W36" i="6" s="1"/>
  <c r="W54" i="6" s="1"/>
  <c r="W14" i="6" a="1"/>
  <c r="W14" i="6" s="1"/>
  <c r="W8" i="6" a="1"/>
  <c r="W8" i="6" s="1"/>
  <c r="W5" i="6" a="1"/>
  <c r="W5" i="6" s="1"/>
  <c r="W18" i="6" a="1"/>
  <c r="W18" i="6" s="1"/>
  <c r="W13" i="6" a="1"/>
  <c r="W13" i="6" s="1"/>
  <c r="W29" i="6" a="1"/>
  <c r="W29" i="6" s="1"/>
  <c r="W12" i="6" a="1"/>
  <c r="W12" i="6" s="1"/>
  <c r="W9" i="6" a="1"/>
  <c r="W9" i="6" s="1"/>
  <c r="W7" i="6"/>
  <c r="W17" i="6" a="1"/>
  <c r="W17" i="6" s="1"/>
  <c r="W16" i="6" a="1"/>
  <c r="W16" i="6" s="1"/>
  <c r="W15" i="6" a="1"/>
  <c r="W15" i="6" s="1"/>
  <c r="AE109" i="6"/>
  <c r="AE89" i="6"/>
  <c r="AE77" i="6"/>
  <c r="AE28" i="6" a="1"/>
  <c r="AE28" i="6" s="1"/>
  <c r="AE19" i="6" a="1"/>
  <c r="AE19" i="6" s="1"/>
  <c r="AE11" i="6"/>
  <c r="AE21" i="6" s="1"/>
  <c r="AE36" i="6" s="1"/>
  <c r="AE54" i="6" s="1"/>
  <c r="AE29" i="6" a="1"/>
  <c r="AE29" i="6" s="1"/>
  <c r="AE17" i="6" a="1"/>
  <c r="AE17" i="6" s="1"/>
  <c r="AE13" i="6" a="1"/>
  <c r="AE13" i="6" s="1"/>
  <c r="AE12" i="6" a="1"/>
  <c r="AE12" i="6" s="1"/>
  <c r="AE9" i="6" a="1"/>
  <c r="AE9" i="6" s="1"/>
  <c r="AE15" i="6" a="1"/>
  <c r="AE15" i="6" s="1"/>
  <c r="AE5" i="6" a="1"/>
  <c r="AE5" i="6" s="1"/>
  <c r="AE49" i="6" s="1"/>
  <c r="AE18" i="6" a="1"/>
  <c r="AE18" i="6" s="1"/>
  <c r="AE16" i="6" a="1"/>
  <c r="AE16" i="6" s="1"/>
  <c r="AE14" i="6" a="1"/>
  <c r="AE14" i="6" s="1"/>
  <c r="AE8" i="6" a="1"/>
  <c r="AE8" i="6" s="1"/>
  <c r="G46" i="7"/>
  <c r="C40" i="6"/>
  <c r="G16" i="6" a="1"/>
  <c r="G16" i="6" s="1"/>
  <c r="K43" i="6"/>
  <c r="I94" i="6"/>
  <c r="I41" i="6"/>
  <c r="Q41" i="6"/>
  <c r="Y94" i="6"/>
  <c r="Y41" i="6"/>
  <c r="O9" i="6" a="1"/>
  <c r="O9" i="6" s="1"/>
  <c r="E39" i="6"/>
  <c r="AA43" i="6"/>
  <c r="J109" i="6"/>
  <c r="J77" i="6"/>
  <c r="J89" i="6"/>
  <c r="J29" i="6" a="1"/>
  <c r="J29" i="6" s="1"/>
  <c r="J18" i="6" a="1"/>
  <c r="J18" i="6" s="1"/>
  <c r="J28" i="6" a="1"/>
  <c r="J28" i="6" s="1"/>
  <c r="J19" i="6" a="1"/>
  <c r="J19" i="6" s="1"/>
  <c r="J17" i="6" a="1"/>
  <c r="J17" i="6" s="1"/>
  <c r="J11" i="6"/>
  <c r="J21" i="6" s="1"/>
  <c r="J36" i="6" s="1"/>
  <c r="J54" i="6" s="1"/>
  <c r="J8" i="6" a="1"/>
  <c r="J8" i="6" s="1"/>
  <c r="J14" i="6" a="1"/>
  <c r="J14" i="6" s="1"/>
  <c r="J4" i="6" a="1"/>
  <c r="J4" i="6" s="1"/>
  <c r="J13" i="6" a="1"/>
  <c r="J13" i="6" s="1"/>
  <c r="J16" i="6" a="1"/>
  <c r="J16" i="6" s="1"/>
  <c r="J5" i="6" a="1"/>
  <c r="J5" i="6" s="1"/>
  <c r="J9" i="6" a="1"/>
  <c r="J9" i="6" s="1"/>
  <c r="J15" i="6" a="1"/>
  <c r="J15" i="6" s="1"/>
  <c r="J12" i="6" a="1"/>
  <c r="J12" i="6" s="1"/>
  <c r="R109" i="6"/>
  <c r="R77" i="6"/>
  <c r="R89" i="6"/>
  <c r="R29" i="6" a="1"/>
  <c r="R29" i="6" s="1"/>
  <c r="R18" i="6" a="1"/>
  <c r="R18" i="6" s="1"/>
  <c r="R28" i="6" a="1"/>
  <c r="R28" i="6" s="1"/>
  <c r="R19" i="6" a="1"/>
  <c r="R19" i="6" s="1"/>
  <c r="R17" i="6" a="1"/>
  <c r="R17" i="6" s="1"/>
  <c r="R7" i="6"/>
  <c r="R5" i="6" a="1"/>
  <c r="R5" i="6" s="1"/>
  <c r="R13" i="6" a="1"/>
  <c r="R13" i="6" s="1"/>
  <c r="R4" i="6" a="1"/>
  <c r="R4" i="6" s="1"/>
  <c r="R11" i="6"/>
  <c r="R21" i="6" s="1"/>
  <c r="R36" i="6" s="1"/>
  <c r="R54" i="6" s="1"/>
  <c r="R9" i="6" a="1"/>
  <c r="R9" i="6" s="1"/>
  <c r="R16" i="6" a="1"/>
  <c r="R16" i="6" s="1"/>
  <c r="R15" i="6" a="1"/>
  <c r="R15" i="6" s="1"/>
  <c r="R12" i="6" a="1"/>
  <c r="R12" i="6" s="1"/>
  <c r="Z109" i="6"/>
  <c r="Z77" i="6"/>
  <c r="Z89" i="6"/>
  <c r="Z29" i="6" a="1"/>
  <c r="Z29" i="6" s="1"/>
  <c r="Z18" i="6" a="1"/>
  <c r="Z18" i="6" s="1"/>
  <c r="Z28" i="6" a="1"/>
  <c r="Z28" i="6" s="1"/>
  <c r="Z19" i="6" a="1"/>
  <c r="Z19" i="6" s="1"/>
  <c r="Z17" i="6" a="1"/>
  <c r="Z17" i="6" s="1"/>
  <c r="Z9" i="6" a="1"/>
  <c r="Z9" i="6" s="1"/>
  <c r="Z4" i="6" a="1"/>
  <c r="Z4" i="6" s="1"/>
  <c r="Z38" i="6" s="1"/>
  <c r="Z15" i="6" a="1"/>
  <c r="Z15" i="6" s="1"/>
  <c r="Z12" i="6" a="1"/>
  <c r="Z12" i="6" s="1"/>
  <c r="Z7" i="6"/>
  <c r="Z16" i="6" a="1"/>
  <c r="Z16" i="6" s="1"/>
  <c r="Z8" i="6" a="1"/>
  <c r="Z8" i="6" s="1"/>
  <c r="Z5" i="6" a="1"/>
  <c r="Z5" i="6" s="1"/>
  <c r="Z48" i="6" s="1"/>
  <c r="Z14" i="6" a="1"/>
  <c r="Z14" i="6" s="1"/>
  <c r="Y43" i="7" s="1"/>
  <c r="Z11" i="6"/>
  <c r="Z21" i="6" s="1"/>
  <c r="Z36" i="6" s="1"/>
  <c r="Z54" i="6" s="1"/>
  <c r="AH109" i="6"/>
  <c r="AH77" i="6"/>
  <c r="AH89" i="6"/>
  <c r="AH29" i="6" a="1"/>
  <c r="AH29" i="6" s="1"/>
  <c r="AH18" i="6" a="1"/>
  <c r="AH18" i="6" s="1"/>
  <c r="AH28" i="6" a="1"/>
  <c r="AH28" i="6" s="1"/>
  <c r="AH19" i="6" a="1"/>
  <c r="AH19" i="6" s="1"/>
  <c r="AH17" i="6" a="1"/>
  <c r="AH17" i="6" s="1"/>
  <c r="AH15" i="6" a="1"/>
  <c r="AH15" i="6" s="1"/>
  <c r="AH12" i="6" a="1"/>
  <c r="AH12" i="6" s="1"/>
  <c r="AH5" i="6" a="1"/>
  <c r="AH5" i="6" s="1"/>
  <c r="AH11" i="6"/>
  <c r="AH21" i="6" s="1"/>
  <c r="AH36" i="6" s="1"/>
  <c r="AH54" i="6" s="1"/>
  <c r="AH8" i="6" a="1"/>
  <c r="AH8" i="6" s="1"/>
  <c r="AH4" i="6" a="1"/>
  <c r="AH4" i="6" s="1"/>
  <c r="AH14" i="6" a="1"/>
  <c r="AH14" i="6" s="1"/>
  <c r="AH16" i="6" a="1"/>
  <c r="AH16" i="6" s="1"/>
  <c r="AH7" i="6"/>
  <c r="AH13" i="6" a="1"/>
  <c r="AH13" i="6" s="1"/>
  <c r="AE4" i="6" a="1"/>
  <c r="AE4" i="6" s="1"/>
  <c r="G13" i="6" a="1"/>
  <c r="G13" i="6" s="1"/>
  <c r="K39" i="6"/>
  <c r="I40" i="6"/>
  <c r="I44" i="6"/>
  <c r="C43" i="6"/>
  <c r="K55" i="6"/>
  <c r="K37" i="6"/>
  <c r="S43" i="6"/>
  <c r="AA42" i="6"/>
  <c r="I55" i="6"/>
  <c r="I37" i="6"/>
  <c r="Y44" i="6"/>
  <c r="AB92" i="6"/>
  <c r="O12" i="6" a="1"/>
  <c r="O12" i="6" s="1"/>
  <c r="M38" i="6"/>
  <c r="R14" i="6" a="1"/>
  <c r="R14" i="6" s="1"/>
  <c r="H101" i="6"/>
  <c r="H48" i="6"/>
  <c r="P101" i="6"/>
  <c r="P69" i="6"/>
  <c r="P48" i="6"/>
  <c r="X101" i="6"/>
  <c r="X48" i="6"/>
  <c r="AF101" i="6"/>
  <c r="AF48" i="6"/>
  <c r="E44" i="6"/>
  <c r="M41" i="6"/>
  <c r="U44" i="6"/>
  <c r="AC42" i="6"/>
  <c r="AE7" i="6"/>
  <c r="AC40" i="6"/>
  <c r="AI9" i="6" a="1"/>
  <c r="AI9" i="6" s="1"/>
  <c r="AI69" i="6" s="1"/>
  <c r="C12" i="6" a="1"/>
  <c r="C12" i="6" s="1"/>
  <c r="C113" i="6" s="1"/>
  <c r="AI12" i="6" a="1"/>
  <c r="AI12" i="6" s="1"/>
  <c r="H111" i="6"/>
  <c r="AA13" i="6" a="1"/>
  <c r="AA13" i="6" s="1"/>
  <c r="Y92" i="6"/>
  <c r="Y39" i="6"/>
  <c r="D40" i="6"/>
  <c r="AJ15" i="6" a="1"/>
  <c r="AJ15" i="6" s="1"/>
  <c r="E17" i="6" a="1"/>
  <c r="E17" i="6" s="1"/>
  <c r="M17" i="6" a="1"/>
  <c r="M17" i="6" s="1"/>
  <c r="AG17" i="6" a="1"/>
  <c r="AG17" i="6" s="1"/>
  <c r="E99" i="6"/>
  <c r="M99" i="6"/>
  <c r="M46" i="6"/>
  <c r="U99" i="6"/>
  <c r="U46" i="6"/>
  <c r="AC99" i="6"/>
  <c r="AC67" i="6"/>
  <c r="AC46" i="6"/>
  <c r="J68" i="6"/>
  <c r="J47" i="6"/>
  <c r="R68" i="6"/>
  <c r="R47" i="6"/>
  <c r="Z47" i="6"/>
  <c r="Z68" i="6"/>
  <c r="AH68" i="6"/>
  <c r="AH47" i="6"/>
  <c r="AF49" i="6"/>
  <c r="F50" i="6"/>
  <c r="E28" i="6" a="1"/>
  <c r="E28" i="6" s="1"/>
  <c r="U28" i="6" a="1"/>
  <c r="U28" i="6" s="1"/>
  <c r="C29" i="6" a="1"/>
  <c r="C29" i="6" s="1"/>
  <c r="S29" i="6" a="1"/>
  <c r="S29" i="6" s="1"/>
  <c r="AI29" i="6" a="1"/>
  <c r="AI29" i="6" s="1"/>
  <c r="H77" i="6"/>
  <c r="H109" i="6"/>
  <c r="H89" i="6"/>
  <c r="H28" i="6" a="1"/>
  <c r="H28" i="6" s="1"/>
  <c r="H19" i="6" a="1"/>
  <c r="H19" i="6" s="1"/>
  <c r="H29" i="6" a="1"/>
  <c r="H29" i="6" s="1"/>
  <c r="H18" i="6" a="1"/>
  <c r="H18" i="6" s="1"/>
  <c r="P109" i="6"/>
  <c r="P77" i="6"/>
  <c r="P89" i="6"/>
  <c r="P28" i="6" a="1"/>
  <c r="P28" i="6" s="1"/>
  <c r="P19" i="6" a="1"/>
  <c r="P19" i="6" s="1"/>
  <c r="P29" i="6" a="1"/>
  <c r="P29" i="6" s="1"/>
  <c r="P18" i="6" a="1"/>
  <c r="P18" i="6" s="1"/>
  <c r="P16" i="6" a="1"/>
  <c r="P16" i="6" s="1"/>
  <c r="X109" i="6"/>
  <c r="X77" i="6"/>
  <c r="X89" i="6"/>
  <c r="X28" i="6" a="1"/>
  <c r="X28" i="6" s="1"/>
  <c r="X19" i="6" a="1"/>
  <c r="X19" i="6" s="1"/>
  <c r="X17" i="6" a="1"/>
  <c r="X17" i="6" s="1"/>
  <c r="X29" i="6" a="1"/>
  <c r="X29" i="6" s="1"/>
  <c r="X18" i="6" a="1"/>
  <c r="X18" i="6" s="1"/>
  <c r="X16" i="6" a="1"/>
  <c r="X16" i="6" s="1"/>
  <c r="AF77" i="6"/>
  <c r="AF109" i="6"/>
  <c r="AF89" i="6"/>
  <c r="AF28" i="6" a="1"/>
  <c r="AF28" i="6" s="1"/>
  <c r="AF19" i="6" a="1"/>
  <c r="AF19" i="6" s="1"/>
  <c r="AF17" i="6" a="1"/>
  <c r="AF17" i="6" s="1"/>
  <c r="AF29" i="6" a="1"/>
  <c r="AF29" i="6" s="1"/>
  <c r="AF18" i="6" a="1"/>
  <c r="AF18" i="6" s="1"/>
  <c r="AF16" i="6" a="1"/>
  <c r="AF16" i="6" s="1"/>
  <c r="D4" i="6" a="1"/>
  <c r="D4" i="6" s="1"/>
  <c r="D41" i="6" s="1"/>
  <c r="H4" i="6" a="1"/>
  <c r="H4" i="6" s="1"/>
  <c r="H94" i="6" s="1"/>
  <c r="L4" i="6" a="1"/>
  <c r="L4" i="6" s="1"/>
  <c r="L39" i="6" s="1"/>
  <c r="P4" i="6" a="1"/>
  <c r="P4" i="6" s="1"/>
  <c r="P37" i="6" s="1"/>
  <c r="T4" i="6" a="1"/>
  <c r="T4" i="6" s="1"/>
  <c r="T38" i="6" s="1"/>
  <c r="X4" i="6" a="1"/>
  <c r="X4" i="6" s="1"/>
  <c r="X39" i="6" s="1"/>
  <c r="AB4" i="6" a="1"/>
  <c r="AB4" i="6" s="1"/>
  <c r="AB39" i="6" s="1"/>
  <c r="I5" i="6" a="1"/>
  <c r="I5" i="6" s="1"/>
  <c r="Y5" i="6" a="1"/>
  <c r="Y5" i="6" s="1"/>
  <c r="L7" i="6"/>
  <c r="AG7" i="6"/>
  <c r="L8" i="6" a="1"/>
  <c r="L8" i="6" s="1"/>
  <c r="S8" i="6" a="1"/>
  <c r="S8" i="6" s="1"/>
  <c r="Y8" i="6" a="1"/>
  <c r="Y8" i="6" s="1"/>
  <c r="D9" i="6" a="1"/>
  <c r="D9" i="6" s="1"/>
  <c r="Q9" i="6" a="1"/>
  <c r="Q9" i="6" s="1"/>
  <c r="AJ9" i="6" a="1"/>
  <c r="AJ9" i="6" s="1"/>
  <c r="AB11" i="6"/>
  <c r="AB21" i="6" s="1"/>
  <c r="AB36" i="6" s="1"/>
  <c r="AB54" i="6" s="1"/>
  <c r="D12" i="6" a="1"/>
  <c r="D12" i="6" s="1"/>
  <c r="Q12" i="6" a="1"/>
  <c r="Q12" i="6" s="1"/>
  <c r="AJ12" i="6" a="1"/>
  <c r="AJ12" i="6" s="1"/>
  <c r="AJ111" i="6" s="1"/>
  <c r="U13" i="6" a="1"/>
  <c r="U13" i="6" s="1"/>
  <c r="AB13" i="6" a="1"/>
  <c r="AB13" i="6" s="1"/>
  <c r="AB112" i="6" s="1"/>
  <c r="M14" i="6" a="1"/>
  <c r="M14" i="6" s="1"/>
  <c r="M94" i="6" s="1"/>
  <c r="S14" i="6" a="1"/>
  <c r="S14" i="6" s="1"/>
  <c r="AF14" i="6" a="1"/>
  <c r="AF14" i="6" s="1"/>
  <c r="K15" i="6" a="1"/>
  <c r="K15" i="6" s="1"/>
  <c r="Q15" i="6" a="1"/>
  <c r="Q15" i="6" s="1"/>
  <c r="X15" i="6" a="1"/>
  <c r="X15" i="6" s="1"/>
  <c r="X80" i="6" s="1"/>
  <c r="AI17" i="6" a="1"/>
  <c r="AI17" i="6" s="1"/>
  <c r="M19" i="6" a="1"/>
  <c r="M19" i="6" s="1"/>
  <c r="AC19" i="6" a="1"/>
  <c r="AC19" i="6" s="1"/>
  <c r="O45" i="6"/>
  <c r="W45" i="6"/>
  <c r="F99" i="6"/>
  <c r="F67" i="6"/>
  <c r="F46" i="6"/>
  <c r="N67" i="6"/>
  <c r="N99" i="6"/>
  <c r="N46" i="6"/>
  <c r="V99" i="6"/>
  <c r="V67" i="6"/>
  <c r="V46" i="6"/>
  <c r="AD67" i="6"/>
  <c r="C24" i="6" a="1"/>
  <c r="C24" i="6" s="1"/>
  <c r="S47" i="6"/>
  <c r="AH48" i="6"/>
  <c r="I109" i="6"/>
  <c r="I89" i="6"/>
  <c r="I77" i="6"/>
  <c r="I29" i="6" a="1"/>
  <c r="I29" i="6" s="1"/>
  <c r="I18" i="6" a="1"/>
  <c r="I18" i="6" s="1"/>
  <c r="I11" i="6"/>
  <c r="I21" i="6" s="1"/>
  <c r="I36" i="6" s="1"/>
  <c r="I54" i="6" s="1"/>
  <c r="Q109" i="6"/>
  <c r="Q89" i="6"/>
  <c r="Q77" i="6"/>
  <c r="Q29" i="6" a="1"/>
  <c r="Q29" i="6" s="1"/>
  <c r="Q18" i="6" a="1"/>
  <c r="Q18" i="6" s="1"/>
  <c r="Q11" i="6"/>
  <c r="Q21" i="6" s="1"/>
  <c r="Q36" i="6" s="1"/>
  <c r="Q54" i="6" s="1"/>
  <c r="Y109" i="6"/>
  <c r="Y89" i="6"/>
  <c r="Y77" i="6"/>
  <c r="Y29" i="6" a="1"/>
  <c r="Y29" i="6" s="1"/>
  <c r="Y18" i="6" a="1"/>
  <c r="Y18" i="6" s="1"/>
  <c r="Y11" i="6"/>
  <c r="Y21" i="6" s="1"/>
  <c r="Y36" i="6" s="1"/>
  <c r="Y54" i="6" s="1"/>
  <c r="AG109" i="6"/>
  <c r="AG89" i="6"/>
  <c r="AG77" i="6"/>
  <c r="AG29" i="6" a="1"/>
  <c r="AG29" i="6" s="1"/>
  <c r="AG18" i="6" a="1"/>
  <c r="AG18" i="6" s="1"/>
  <c r="AG11" i="6"/>
  <c r="AG21" i="6" s="1"/>
  <c r="AG36" i="6" s="1"/>
  <c r="AG54" i="6" s="1"/>
  <c r="AG4" i="6" a="1"/>
  <c r="AG4" i="6" s="1"/>
  <c r="AG38" i="6" s="1"/>
  <c r="D5" i="6" a="1"/>
  <c r="D5" i="6" s="1"/>
  <c r="T5" i="6" a="1"/>
  <c r="T5" i="6" s="1"/>
  <c r="AJ5" i="6" a="1"/>
  <c r="AJ5" i="6" s="1"/>
  <c r="X7" i="6"/>
  <c r="M8" i="6" a="1"/>
  <c r="M8" i="6" s="1"/>
  <c r="AF8" i="6" a="1"/>
  <c r="AF8" i="6" s="1"/>
  <c r="E9" i="6" a="1"/>
  <c r="E9" i="6" s="1"/>
  <c r="E67" i="6" s="1"/>
  <c r="K9" i="6" a="1"/>
  <c r="K9" i="6" s="1"/>
  <c r="K68" i="6" s="1"/>
  <c r="X9" i="6" a="1"/>
  <c r="X9" i="6" s="1"/>
  <c r="X69" i="6" s="1"/>
  <c r="D11" i="6"/>
  <c r="D21" i="6" s="1"/>
  <c r="D36" i="6" s="1"/>
  <c r="D54" i="6" s="1"/>
  <c r="P11" i="6"/>
  <c r="P21" i="6" s="1"/>
  <c r="P36" i="6" s="1"/>
  <c r="P54" i="6" s="1"/>
  <c r="AC11" i="6"/>
  <c r="AC21" i="6" s="1"/>
  <c r="AC36" i="6" s="1"/>
  <c r="AC54" i="6" s="1"/>
  <c r="E12" i="6" a="1"/>
  <c r="E12" i="6" s="1"/>
  <c r="E117" i="6" s="1"/>
  <c r="X12" i="6" a="1"/>
  <c r="X12" i="6" s="1"/>
  <c r="C13" i="6" a="1"/>
  <c r="C13" i="6" s="1"/>
  <c r="B45" i="7" s="1"/>
  <c r="I13" i="6" a="1"/>
  <c r="I13" i="6" s="1"/>
  <c r="H45" i="7" s="1"/>
  <c r="P13" i="6" a="1"/>
  <c r="P13" i="6" s="1"/>
  <c r="AI13" i="6" a="1"/>
  <c r="AI13" i="6" s="1"/>
  <c r="T14" i="6" a="1"/>
  <c r="T14" i="6" s="1"/>
  <c r="AG14" i="6" a="1"/>
  <c r="AG14" i="6" s="1"/>
  <c r="E15" i="6" a="1"/>
  <c r="E15" i="6" s="1"/>
  <c r="E80" i="6" s="1"/>
  <c r="L15" i="6" a="1"/>
  <c r="L15" i="6" s="1"/>
  <c r="C16" i="6" a="1"/>
  <c r="C16" i="6" s="1"/>
  <c r="H17" i="6" a="1"/>
  <c r="H17" i="6" s="1"/>
  <c r="P17" i="6" a="1"/>
  <c r="P17" i="6" s="1"/>
  <c r="Y17" i="6" a="1"/>
  <c r="Y17" i="6" s="1"/>
  <c r="H45" i="6"/>
  <c r="P66" i="6"/>
  <c r="P45" i="6"/>
  <c r="X66" i="6"/>
  <c r="X45" i="6"/>
  <c r="I28" i="6" a="1"/>
  <c r="I28" i="6" s="1"/>
  <c r="Y28" i="6" a="1"/>
  <c r="Y28" i="6" s="1"/>
  <c r="AA8" i="6" a="1"/>
  <c r="AA8" i="6" s="1"/>
  <c r="AA56" i="6" s="1"/>
  <c r="L9" i="6" a="1"/>
  <c r="L9" i="6" s="1"/>
  <c r="Y9" i="6" a="1"/>
  <c r="Y9" i="6" s="1"/>
  <c r="E11" i="6"/>
  <c r="E21" i="6" s="1"/>
  <c r="E36" i="6" s="1"/>
  <c r="E54" i="6" s="1"/>
  <c r="Y12" i="6" a="1"/>
  <c r="Y12" i="6" s="1"/>
  <c r="Y117" i="6" s="1"/>
  <c r="D13" i="6" a="1"/>
  <c r="D13" i="6" s="1"/>
  <c r="AC13" i="6" a="1"/>
  <c r="AC13" i="6" s="1"/>
  <c r="H14" i="6" a="1"/>
  <c r="H14" i="6" s="1"/>
  <c r="U14" i="6" a="1"/>
  <c r="U14" i="6" s="1"/>
  <c r="AA14" i="6" a="1"/>
  <c r="AA14" i="6" s="1"/>
  <c r="AA84" i="6" s="1"/>
  <c r="S15" i="6" a="1"/>
  <c r="S15" i="6" s="1"/>
  <c r="Y15" i="6" a="1"/>
  <c r="Y15" i="6" s="1"/>
  <c r="Y80" i="6" s="1"/>
  <c r="AF15" i="6" a="1"/>
  <c r="AF15" i="6" s="1"/>
  <c r="Q19" i="6" a="1"/>
  <c r="Q19" i="6" s="1"/>
  <c r="AG19" i="6" a="1"/>
  <c r="AG19" i="6" s="1"/>
  <c r="I66" i="6"/>
  <c r="I45" i="6"/>
  <c r="Q66" i="6"/>
  <c r="Y45" i="6"/>
  <c r="Y66" i="6"/>
  <c r="L69" i="6"/>
  <c r="I71" i="6"/>
  <c r="I50" i="6"/>
  <c r="Q71" i="6"/>
  <c r="Q50" i="6"/>
  <c r="Y71" i="6"/>
  <c r="Y50" i="6"/>
  <c r="AF45" i="6"/>
  <c r="C109" i="6"/>
  <c r="C89" i="6"/>
  <c r="C77" i="6"/>
  <c r="C26" i="6" a="1"/>
  <c r="C26" i="6" s="1"/>
  <c r="C23" i="6" a="1"/>
  <c r="C23" i="6" s="1"/>
  <c r="C11" i="6"/>
  <c r="C21" i="6" s="1"/>
  <c r="C36" i="6" s="1"/>
  <c r="C54" i="6" s="1"/>
  <c r="C28" i="6" a="1"/>
  <c r="C28" i="6" s="1"/>
  <c r="C19" i="6" a="1"/>
  <c r="C19" i="6" s="1"/>
  <c r="C25" i="6" a="1"/>
  <c r="C25" i="6" s="1"/>
  <c r="C7" i="6"/>
  <c r="C22" i="6" a="1"/>
  <c r="C22" i="6" s="1"/>
  <c r="C27" i="6" a="1"/>
  <c r="C27" i="6" s="1"/>
  <c r="K109" i="6"/>
  <c r="K89" i="6"/>
  <c r="K77" i="6"/>
  <c r="K11" i="6"/>
  <c r="K21" i="6" s="1"/>
  <c r="K36" i="6" s="1"/>
  <c r="K54" i="6" s="1"/>
  <c r="K28" i="6" a="1"/>
  <c r="K28" i="6" s="1"/>
  <c r="K19" i="6" a="1"/>
  <c r="K19" i="6" s="1"/>
  <c r="K7" i="6"/>
  <c r="S109" i="6"/>
  <c r="S89" i="6"/>
  <c r="S77" i="6"/>
  <c r="S11" i="6"/>
  <c r="S21" i="6" s="1"/>
  <c r="S36" i="6" s="1"/>
  <c r="S54" i="6" s="1"/>
  <c r="S28" i="6" a="1"/>
  <c r="S28" i="6" s="1"/>
  <c r="S19" i="6" a="1"/>
  <c r="S19" i="6" s="1"/>
  <c r="S7" i="6"/>
  <c r="AA109" i="6"/>
  <c r="AA89" i="6"/>
  <c r="AA77" i="6"/>
  <c r="AA11" i="6"/>
  <c r="AA21" i="6" s="1"/>
  <c r="AA36" i="6" s="1"/>
  <c r="AA54" i="6" s="1"/>
  <c r="AA28" i="6" a="1"/>
  <c r="AA28" i="6" s="1"/>
  <c r="AA19" i="6" a="1"/>
  <c r="AA19" i="6" s="1"/>
  <c r="AA7" i="6"/>
  <c r="AI109" i="6"/>
  <c r="AI89" i="6"/>
  <c r="AI77" i="6"/>
  <c r="AI11" i="6"/>
  <c r="AI21" i="6" s="1"/>
  <c r="AI36" i="6" s="1"/>
  <c r="AI54" i="6" s="1"/>
  <c r="AI28" i="6" a="1"/>
  <c r="AI28" i="6" s="1"/>
  <c r="AI19" i="6" a="1"/>
  <c r="AI19" i="6" s="1"/>
  <c r="AI7" i="6"/>
  <c r="K5" i="6" a="1"/>
  <c r="K5" i="6" s="1"/>
  <c r="K47" i="6" s="1"/>
  <c r="AA5" i="6" a="1"/>
  <c r="AA5" i="6" s="1"/>
  <c r="AA47" i="6" s="1"/>
  <c r="C8" i="6" a="1"/>
  <c r="C8" i="6" s="1"/>
  <c r="M9" i="6" a="1"/>
  <c r="M9" i="6" s="1"/>
  <c r="M67" i="6" s="1"/>
  <c r="S9" i="6" a="1"/>
  <c r="S9" i="6" s="1"/>
  <c r="S68" i="6" s="1"/>
  <c r="AF9" i="6" a="1"/>
  <c r="AF9" i="6" s="1"/>
  <c r="AF66" i="6" s="1"/>
  <c r="T11" i="6"/>
  <c r="T21" i="6" s="1"/>
  <c r="T36" i="6" s="1"/>
  <c r="T54" i="6" s="1"/>
  <c r="AF11" i="6"/>
  <c r="AF21" i="6" s="1"/>
  <c r="AF36" i="6" s="1"/>
  <c r="AF54" i="6" s="1"/>
  <c r="M12" i="6" a="1"/>
  <c r="M12" i="6" s="1"/>
  <c r="M111" i="6" s="1"/>
  <c r="S12" i="6" a="1"/>
  <c r="S12" i="6" s="1"/>
  <c r="S116" i="6" s="1"/>
  <c r="AF12" i="6" a="1"/>
  <c r="AF12" i="6" s="1"/>
  <c r="K13" i="6" a="1"/>
  <c r="K13" i="6" s="1"/>
  <c r="J44" i="7" s="1"/>
  <c r="Q13" i="6" a="1"/>
  <c r="Q13" i="6" s="1"/>
  <c r="X13" i="6" a="1"/>
  <c r="X13" i="6" s="1"/>
  <c r="I14" i="6" a="1"/>
  <c r="I14" i="6" s="1"/>
  <c r="M15" i="6" a="1"/>
  <c r="M15" i="6" s="1"/>
  <c r="E16" i="6" a="1"/>
  <c r="E16" i="6" s="1"/>
  <c r="E92" i="6" s="1"/>
  <c r="K16" i="6" a="1"/>
  <c r="K16" i="6" s="1"/>
  <c r="S16" i="6" a="1"/>
  <c r="S16" i="6" s="1"/>
  <c r="AA16" i="6" a="1"/>
  <c r="AA16" i="6" s="1"/>
  <c r="AI16" i="6" a="1"/>
  <c r="AI16" i="6" s="1"/>
  <c r="I17" i="6" a="1"/>
  <c r="I17" i="6" s="1"/>
  <c r="Q17" i="6" a="1"/>
  <c r="Q17" i="6" s="1"/>
  <c r="D70" i="6"/>
  <c r="D49" i="6"/>
  <c r="L70" i="6"/>
  <c r="T49" i="6"/>
  <c r="AB70" i="6"/>
  <c r="AJ70" i="6"/>
  <c r="AJ49" i="6"/>
  <c r="J71" i="6"/>
  <c r="J50" i="6"/>
  <c r="R71" i="6"/>
  <c r="R50" i="6"/>
  <c r="Z71" i="6"/>
  <c r="AH71" i="6"/>
  <c r="AH50" i="6"/>
  <c r="M28" i="6" a="1"/>
  <c r="M28" i="6" s="1"/>
  <c r="AC28" i="6" a="1"/>
  <c r="AC28" i="6" s="1"/>
  <c r="K29" i="6" a="1"/>
  <c r="K29" i="6" s="1"/>
  <c r="AA29" i="6" a="1"/>
  <c r="AA29" i="6" s="1"/>
  <c r="E46" i="6"/>
  <c r="D109" i="6"/>
  <c r="D89" i="6"/>
  <c r="D77" i="6"/>
  <c r="D28" i="6" a="1"/>
  <c r="D28" i="6" s="1"/>
  <c r="D19" i="6" a="1"/>
  <c r="D19" i="6" s="1"/>
  <c r="D29" i="6" a="1"/>
  <c r="D29" i="6" s="1"/>
  <c r="D18" i="6" a="1"/>
  <c r="D18" i="6" s="1"/>
  <c r="L77" i="6"/>
  <c r="L89" i="6"/>
  <c r="L109" i="6"/>
  <c r="L28" i="6" a="1"/>
  <c r="L28" i="6" s="1"/>
  <c r="L19" i="6" a="1"/>
  <c r="L19" i="6" s="1"/>
  <c r="L29" i="6" a="1"/>
  <c r="L29" i="6" s="1"/>
  <c r="L18" i="6" a="1"/>
  <c r="L18" i="6" s="1"/>
  <c r="L16" i="6" a="1"/>
  <c r="L16" i="6" s="1"/>
  <c r="T109" i="6"/>
  <c r="T77" i="6"/>
  <c r="T89" i="6"/>
  <c r="T28" i="6" a="1"/>
  <c r="T28" i="6" s="1"/>
  <c r="T19" i="6" a="1"/>
  <c r="T19" i="6" s="1"/>
  <c r="T17" i="6" a="1"/>
  <c r="T17" i="6" s="1"/>
  <c r="T29" i="6" a="1"/>
  <c r="T29" i="6" s="1"/>
  <c r="T18" i="6" a="1"/>
  <c r="T18" i="6" s="1"/>
  <c r="T16" i="6" a="1"/>
  <c r="T16" i="6" s="1"/>
  <c r="AB109" i="6"/>
  <c r="AB89" i="6"/>
  <c r="AB77" i="6"/>
  <c r="AB28" i="6" a="1"/>
  <c r="AB28" i="6" s="1"/>
  <c r="AB19" i="6" a="1"/>
  <c r="AB19" i="6" s="1"/>
  <c r="AB17" i="6" a="1"/>
  <c r="AB17" i="6" s="1"/>
  <c r="AB29" i="6" a="1"/>
  <c r="AB29" i="6" s="1"/>
  <c r="AB18" i="6" a="1"/>
  <c r="AB18" i="6" s="1"/>
  <c r="AB16" i="6" a="1"/>
  <c r="AB16" i="6" s="1"/>
  <c r="AJ109" i="6"/>
  <c r="AJ77" i="6"/>
  <c r="AJ89" i="6"/>
  <c r="AJ28" i="6" a="1"/>
  <c r="AJ28" i="6" s="1"/>
  <c r="AJ19" i="6" a="1"/>
  <c r="AJ19" i="6" s="1"/>
  <c r="AJ17" i="6" a="1"/>
  <c r="AJ17" i="6" s="1"/>
  <c r="AJ29" i="6" a="1"/>
  <c r="AJ29" i="6" s="1"/>
  <c r="AJ18" i="6" a="1"/>
  <c r="AJ18" i="6" s="1"/>
  <c r="AJ16" i="6" a="1"/>
  <c r="AJ16" i="6" s="1"/>
  <c r="AI4" i="6" a="1"/>
  <c r="AI4" i="6" s="1"/>
  <c r="AI43" i="6" s="1"/>
  <c r="Q5" i="6" a="1"/>
  <c r="Q5" i="6" s="1"/>
  <c r="Q45" i="6" s="1"/>
  <c r="AG5" i="6" a="1"/>
  <c r="AG5" i="6" s="1"/>
  <c r="AG48" i="6" s="1"/>
  <c r="Q7" i="6"/>
  <c r="AB7" i="6"/>
  <c r="I8" i="6" a="1"/>
  <c r="I8" i="6" s="1"/>
  <c r="AB8" i="6" a="1"/>
  <c r="AB8" i="6" s="1"/>
  <c r="AI8" i="6" a="1"/>
  <c r="AI8" i="6" s="1"/>
  <c r="T9" i="6" a="1"/>
  <c r="T9" i="6" s="1"/>
  <c r="T70" i="6" s="1"/>
  <c r="AG9" i="6" a="1"/>
  <c r="AG9" i="6" s="1"/>
  <c r="AG66" i="6" s="1"/>
  <c r="H11" i="6"/>
  <c r="H21" i="6" s="1"/>
  <c r="H36" i="6" s="1"/>
  <c r="H54" i="6" s="1"/>
  <c r="U11" i="6"/>
  <c r="U21" i="6" s="1"/>
  <c r="U36" i="6" s="1"/>
  <c r="U54" i="6" s="1"/>
  <c r="T12" i="6" a="1"/>
  <c r="T12" i="6" s="1"/>
  <c r="AG12" i="6" a="1"/>
  <c r="AG12" i="6" s="1"/>
  <c r="AG111" i="6" s="1"/>
  <c r="E13" i="6" a="1"/>
  <c r="E13" i="6" s="1"/>
  <c r="L13" i="6" a="1"/>
  <c r="L13" i="6" s="1"/>
  <c r="L112" i="6" s="1"/>
  <c r="C14" i="6" a="1"/>
  <c r="C14" i="6" s="1"/>
  <c r="C84" i="6" s="1"/>
  <c r="P14" i="6" a="1"/>
  <c r="P14" i="6" s="1"/>
  <c r="P81" i="6" s="1"/>
  <c r="AC14" i="6" a="1"/>
  <c r="AC14" i="6" s="1"/>
  <c r="AC81" i="6" s="1"/>
  <c r="AI14" i="6" a="1"/>
  <c r="AI14" i="6" s="1"/>
  <c r="AI81" i="6" s="1"/>
  <c r="H15" i="6" a="1"/>
  <c r="H15" i="6" s="1"/>
  <c r="AA15" i="6" a="1"/>
  <c r="AA15" i="6" s="1"/>
  <c r="AG15" i="6" a="1"/>
  <c r="AG15" i="6" s="1"/>
  <c r="U16" i="6" a="1"/>
  <c r="U16" i="6" s="1"/>
  <c r="AC16" i="6" a="1"/>
  <c r="AC16" i="6" s="1"/>
  <c r="C17" i="6" a="1"/>
  <c r="C17" i="6" s="1"/>
  <c r="K17" i="6" a="1"/>
  <c r="K17" i="6" s="1"/>
  <c r="S17" i="6" a="1"/>
  <c r="S17" i="6" s="1"/>
  <c r="E49" i="6"/>
  <c r="M70" i="6"/>
  <c r="M49" i="6"/>
  <c r="U70" i="6"/>
  <c r="U49" i="6"/>
  <c r="AC70" i="6"/>
  <c r="AC49" i="6"/>
  <c r="AC37" i="6"/>
  <c r="E77" i="6"/>
  <c r="E109" i="6"/>
  <c r="E89" i="6"/>
  <c r="E7" i="6"/>
  <c r="E29" i="6" a="1"/>
  <c r="E29" i="6" s="1"/>
  <c r="E18" i="6" a="1"/>
  <c r="E18" i="6" s="1"/>
  <c r="M109" i="6"/>
  <c r="M77" i="6"/>
  <c r="M89" i="6"/>
  <c r="M7" i="6"/>
  <c r="M29" i="6" a="1"/>
  <c r="M29" i="6" s="1"/>
  <c r="M18" i="6" a="1"/>
  <c r="M18" i="6" s="1"/>
  <c r="U77" i="6"/>
  <c r="U109" i="6"/>
  <c r="U89" i="6"/>
  <c r="U7" i="6"/>
  <c r="U29" i="6" a="1"/>
  <c r="U29" i="6" s="1"/>
  <c r="U18" i="6" a="1"/>
  <c r="U18" i="6" s="1"/>
  <c r="AC77" i="6"/>
  <c r="AC109" i="6"/>
  <c r="AC89" i="6"/>
  <c r="AC7" i="6"/>
  <c r="AC29" i="6" a="1"/>
  <c r="AC29" i="6" s="1"/>
  <c r="AC18" i="6" a="1"/>
  <c r="AC18" i="6" s="1"/>
  <c r="AJ4" i="6" a="1"/>
  <c r="AJ4" i="6" s="1"/>
  <c r="AJ38" i="6" s="1"/>
  <c r="L5" i="6" a="1"/>
  <c r="L5" i="6" s="1"/>
  <c r="L50" i="6" s="1"/>
  <c r="AB5" i="6" a="1"/>
  <c r="AB5" i="6" s="1"/>
  <c r="AB47" i="6" s="1"/>
  <c r="H7" i="6"/>
  <c r="D8" i="6" a="1"/>
  <c r="D8" i="6" s="1"/>
  <c r="P8" i="6" a="1"/>
  <c r="P8" i="6" s="1"/>
  <c r="P55" i="6" s="1"/>
  <c r="AC8" i="6" a="1"/>
  <c r="AC8" i="6" s="1"/>
  <c r="AC56" i="6" s="1"/>
  <c r="H9" i="6" a="1"/>
  <c r="H9" i="6" s="1"/>
  <c r="H67" i="6" s="1"/>
  <c r="U9" i="6" a="1"/>
  <c r="U9" i="6" s="1"/>
  <c r="U67" i="6" s="1"/>
  <c r="AA9" i="6" a="1"/>
  <c r="AA9" i="6" s="1"/>
  <c r="AA71" i="6" s="1"/>
  <c r="AJ11" i="6"/>
  <c r="AJ21" i="6" s="1"/>
  <c r="AJ36" i="6" s="1"/>
  <c r="AJ54" i="6" s="1"/>
  <c r="H12" i="6" a="1"/>
  <c r="H12" i="6" s="1"/>
  <c r="U12" i="6" a="1"/>
  <c r="U12" i="6" s="1"/>
  <c r="U115" i="6" s="1"/>
  <c r="AA12" i="6" a="1"/>
  <c r="AA12" i="6" s="1"/>
  <c r="S13" i="6" a="1"/>
  <c r="S13" i="6" s="1"/>
  <c r="Y13" i="6" a="1"/>
  <c r="Y13" i="6" s="1"/>
  <c r="AF13" i="6" a="1"/>
  <c r="AF13" i="6" s="1"/>
  <c r="D14" i="6" a="1"/>
  <c r="D14" i="6" s="1"/>
  <c r="Q14" i="6" a="1"/>
  <c r="Q14" i="6" s="1"/>
  <c r="Q82" i="6" s="1"/>
  <c r="AJ14" i="6" a="1"/>
  <c r="AJ14" i="6" s="1"/>
  <c r="AI43" i="7" s="1"/>
  <c r="U15" i="6" a="1"/>
  <c r="U15" i="6" s="1"/>
  <c r="AB15" i="6" a="1"/>
  <c r="AB15" i="6" s="1"/>
  <c r="D17" i="6" a="1"/>
  <c r="D17" i="6" s="1"/>
  <c r="L17" i="6" a="1"/>
  <c r="L17" i="6" s="1"/>
  <c r="G69" i="6"/>
  <c r="G101" i="6"/>
  <c r="G48" i="6"/>
  <c r="O69" i="6"/>
  <c r="O101" i="6"/>
  <c r="O48" i="6"/>
  <c r="W69" i="6"/>
  <c r="W101" i="6"/>
  <c r="W48" i="6"/>
  <c r="AE69" i="6"/>
  <c r="AE101" i="6"/>
  <c r="AE48" i="6"/>
  <c r="Q28" i="6" a="1"/>
  <c r="Q28" i="6" s="1"/>
  <c r="AG28" i="6" a="1"/>
  <c r="AG28" i="6" s="1"/>
  <c r="J66" i="6"/>
  <c r="J45" i="6"/>
  <c r="R66" i="6"/>
  <c r="R45" i="6"/>
  <c r="Z66" i="6"/>
  <c r="AH66" i="6"/>
  <c r="AH45" i="6"/>
  <c r="G99" i="6"/>
  <c r="G67" i="6"/>
  <c r="G46" i="6"/>
  <c r="O67" i="6"/>
  <c r="O99" i="6"/>
  <c r="O46" i="6"/>
  <c r="W99" i="6"/>
  <c r="W67" i="6"/>
  <c r="W46" i="6"/>
  <c r="AE67" i="6"/>
  <c r="AE99" i="6"/>
  <c r="AE46" i="6"/>
  <c r="D68" i="6"/>
  <c r="L68" i="6"/>
  <c r="T68" i="6"/>
  <c r="AB68" i="6"/>
  <c r="AJ68" i="6"/>
  <c r="I101" i="6"/>
  <c r="I69" i="6"/>
  <c r="Q101" i="6"/>
  <c r="Q69" i="6"/>
  <c r="Y101" i="6"/>
  <c r="Y69" i="6"/>
  <c r="AG69" i="6"/>
  <c r="F70" i="6"/>
  <c r="F49" i="6"/>
  <c r="N70" i="6"/>
  <c r="N49" i="6"/>
  <c r="V49" i="6"/>
  <c r="V70" i="6"/>
  <c r="AD70" i="6"/>
  <c r="K71" i="6"/>
  <c r="K50" i="6"/>
  <c r="S71" i="6"/>
  <c r="S50" i="6"/>
  <c r="AA50" i="6"/>
  <c r="AI50" i="6"/>
  <c r="D47" i="6"/>
  <c r="AJ47" i="6"/>
  <c r="K66" i="6"/>
  <c r="K45" i="6"/>
  <c r="S45" i="6"/>
  <c r="AA45" i="6"/>
  <c r="AI45" i="6"/>
  <c r="H99" i="6"/>
  <c r="H46" i="6"/>
  <c r="P99" i="6"/>
  <c r="P46" i="6"/>
  <c r="P67" i="6"/>
  <c r="X99" i="6"/>
  <c r="X67" i="6"/>
  <c r="X46" i="6"/>
  <c r="AF99" i="6"/>
  <c r="AF67" i="6"/>
  <c r="AF46" i="6"/>
  <c r="E47" i="6"/>
  <c r="M68" i="6"/>
  <c r="M47" i="6"/>
  <c r="U68" i="6"/>
  <c r="U47" i="6"/>
  <c r="AC68" i="6"/>
  <c r="AC47" i="6"/>
  <c r="J69" i="6"/>
  <c r="J101" i="6"/>
  <c r="R69" i="6"/>
  <c r="R101" i="6"/>
  <c r="Z69" i="6"/>
  <c r="AH69" i="6"/>
  <c r="AH101" i="6"/>
  <c r="G70" i="6"/>
  <c r="O70" i="6"/>
  <c r="W70" i="6"/>
  <c r="AE70" i="6"/>
  <c r="D71" i="6"/>
  <c r="D50" i="6"/>
  <c r="L71" i="6"/>
  <c r="T71" i="6"/>
  <c r="T50" i="6"/>
  <c r="AB71" i="6"/>
  <c r="AB50" i="6"/>
  <c r="AJ71" i="6"/>
  <c r="AJ50" i="6"/>
  <c r="I48" i="6"/>
  <c r="G49" i="6"/>
  <c r="D66" i="6"/>
  <c r="D45" i="6"/>
  <c r="L66" i="6"/>
  <c r="T66" i="6"/>
  <c r="T45" i="6"/>
  <c r="AB66" i="6"/>
  <c r="AB45" i="6"/>
  <c r="AJ66" i="6"/>
  <c r="AJ45" i="6"/>
  <c r="I99" i="6"/>
  <c r="I46" i="6"/>
  <c r="I67" i="6"/>
  <c r="Q99" i="6"/>
  <c r="Q46" i="6"/>
  <c r="Q67" i="6"/>
  <c r="Y99" i="6"/>
  <c r="Y67" i="6"/>
  <c r="Y46" i="6"/>
  <c r="AG67" i="6"/>
  <c r="F47" i="6"/>
  <c r="N47" i="6"/>
  <c r="N68" i="6"/>
  <c r="V68" i="6"/>
  <c r="V47" i="6"/>
  <c r="AD68" i="6"/>
  <c r="K101" i="6"/>
  <c r="K69" i="6"/>
  <c r="K48" i="6"/>
  <c r="S101" i="6"/>
  <c r="S69" i="6"/>
  <c r="S48" i="6"/>
  <c r="AA101" i="6"/>
  <c r="AA48" i="6"/>
  <c r="AI101" i="6"/>
  <c r="AI48" i="6"/>
  <c r="H70" i="6"/>
  <c r="P70" i="6"/>
  <c r="X70" i="6"/>
  <c r="AF70" i="6"/>
  <c r="E71" i="6"/>
  <c r="M71" i="6"/>
  <c r="U71" i="6"/>
  <c r="J48" i="6"/>
  <c r="H49" i="6"/>
  <c r="E45" i="6"/>
  <c r="M66" i="6"/>
  <c r="M45" i="6"/>
  <c r="U66" i="6"/>
  <c r="U45" i="6"/>
  <c r="AC66" i="6"/>
  <c r="AC45" i="6"/>
  <c r="J99" i="6"/>
  <c r="J67" i="6"/>
  <c r="J46" i="6"/>
  <c r="R99" i="6"/>
  <c r="R67" i="6"/>
  <c r="R46" i="6"/>
  <c r="Z67" i="6"/>
  <c r="AH99" i="6"/>
  <c r="AH67" i="6"/>
  <c r="AH46" i="6"/>
  <c r="G47" i="6"/>
  <c r="G68" i="6"/>
  <c r="O47" i="6"/>
  <c r="O68" i="6"/>
  <c r="W68" i="6"/>
  <c r="W47" i="6"/>
  <c r="AE68" i="6"/>
  <c r="AE47" i="6"/>
  <c r="D101" i="6"/>
  <c r="D69" i="6"/>
  <c r="D48" i="6"/>
  <c r="T101" i="6"/>
  <c r="T69" i="6"/>
  <c r="T48" i="6"/>
  <c r="AB69" i="6"/>
  <c r="AB48" i="6"/>
  <c r="AJ101" i="6"/>
  <c r="AJ69" i="6"/>
  <c r="AJ48" i="6"/>
  <c r="I70" i="6"/>
  <c r="I49" i="6"/>
  <c r="Q70" i="6"/>
  <c r="Q49" i="6"/>
  <c r="Y70" i="6"/>
  <c r="Y49" i="6"/>
  <c r="AG70" i="6"/>
  <c r="F71" i="6"/>
  <c r="N71" i="6"/>
  <c r="V71" i="6"/>
  <c r="AD71" i="6"/>
  <c r="Q48" i="6"/>
  <c r="O49" i="6"/>
  <c r="M50" i="6"/>
  <c r="F66" i="6"/>
  <c r="F45" i="6"/>
  <c r="N66" i="6"/>
  <c r="N45" i="6"/>
  <c r="V66" i="6"/>
  <c r="V45" i="6"/>
  <c r="AD66" i="6"/>
  <c r="K99" i="6"/>
  <c r="K67" i="6"/>
  <c r="K46" i="6"/>
  <c r="S99" i="6"/>
  <c r="S67" i="6"/>
  <c r="S46" i="6"/>
  <c r="AA99" i="6"/>
  <c r="AA46" i="6"/>
  <c r="AI99" i="6"/>
  <c r="AI67" i="6"/>
  <c r="AI46" i="6"/>
  <c r="H68" i="6"/>
  <c r="H47" i="6"/>
  <c r="P68" i="6"/>
  <c r="P47" i="6"/>
  <c r="X47" i="6"/>
  <c r="X68" i="6"/>
  <c r="AF68" i="6"/>
  <c r="AF47" i="6"/>
  <c r="E101" i="6"/>
  <c r="E69" i="6"/>
  <c r="E48" i="6"/>
  <c r="M101" i="6"/>
  <c r="M48" i="6"/>
  <c r="M69" i="6"/>
  <c r="U101" i="6"/>
  <c r="U69" i="6"/>
  <c r="U48" i="6"/>
  <c r="AC69" i="6"/>
  <c r="AC101" i="6"/>
  <c r="AC48" i="6"/>
  <c r="J70" i="6"/>
  <c r="J49" i="6"/>
  <c r="R70" i="6"/>
  <c r="R49" i="6"/>
  <c r="Z70" i="6"/>
  <c r="AH70" i="6"/>
  <c r="AH49" i="6"/>
  <c r="G71" i="6"/>
  <c r="G50" i="6"/>
  <c r="O71" i="6"/>
  <c r="O50" i="6"/>
  <c r="W71" i="6"/>
  <c r="W50" i="6"/>
  <c r="AE50" i="6"/>
  <c r="AE71" i="6"/>
  <c r="T47" i="6"/>
  <c r="R48" i="6"/>
  <c r="P49" i="6"/>
  <c r="N50" i="6"/>
  <c r="G66" i="6"/>
  <c r="O66" i="6"/>
  <c r="W66" i="6"/>
  <c r="AE66" i="6"/>
  <c r="D99" i="6"/>
  <c r="D67" i="6"/>
  <c r="D46" i="6"/>
  <c r="L67" i="6"/>
  <c r="T99" i="6"/>
  <c r="T67" i="6"/>
  <c r="T46" i="6"/>
  <c r="AB67" i="6"/>
  <c r="AB46" i="6"/>
  <c r="AB99" i="6"/>
  <c r="AJ99" i="6"/>
  <c r="AJ67" i="6"/>
  <c r="AJ46" i="6"/>
  <c r="I68" i="6"/>
  <c r="I47" i="6"/>
  <c r="Q68" i="6"/>
  <c r="Q47" i="6"/>
  <c r="Y68" i="6"/>
  <c r="Y47" i="6"/>
  <c r="AG68" i="6"/>
  <c r="F101" i="6"/>
  <c r="F69" i="6"/>
  <c r="F48" i="6"/>
  <c r="N101" i="6"/>
  <c r="N69" i="6"/>
  <c r="N48" i="6"/>
  <c r="V101" i="6"/>
  <c r="V48" i="6"/>
  <c r="V69" i="6"/>
  <c r="AD69" i="6"/>
  <c r="AD48" i="6"/>
  <c r="K70" i="6"/>
  <c r="K49" i="6"/>
  <c r="S70" i="6"/>
  <c r="S49" i="6"/>
  <c r="AA49" i="6"/>
  <c r="AI49" i="6"/>
  <c r="H71" i="6"/>
  <c r="H50" i="6"/>
  <c r="P71" i="6"/>
  <c r="P50" i="6"/>
  <c r="X71" i="6"/>
  <c r="X50" i="6"/>
  <c r="AF71" i="6"/>
  <c r="AF50" i="6"/>
  <c r="AE45" i="6"/>
  <c r="Y48" i="6"/>
  <c r="W49" i="6"/>
  <c r="U50" i="6"/>
  <c r="S66" i="6"/>
  <c r="C5" i="7"/>
  <c r="B5" i="7"/>
  <c r="D5" i="7"/>
  <c r="C17" i="7"/>
  <c r="B17" i="7"/>
  <c r="F18" i="7"/>
  <c r="E18" i="7"/>
  <c r="C18" i="7"/>
  <c r="I18" i="7"/>
  <c r="H18" i="7"/>
  <c r="AF5" i="15"/>
  <c r="X5" i="15"/>
  <c r="P5" i="15"/>
  <c r="H5" i="15"/>
  <c r="B4" i="15"/>
  <c r="AE5" i="15"/>
  <c r="W5" i="15"/>
  <c r="O5" i="15"/>
  <c r="G5" i="15"/>
  <c r="AD5" i="15"/>
  <c r="V5" i="15"/>
  <c r="N5" i="15"/>
  <c r="F5" i="15"/>
  <c r="AC5" i="15"/>
  <c r="U5" i="15"/>
  <c r="M5" i="15"/>
  <c r="E5" i="15"/>
  <c r="AB5" i="15"/>
  <c r="T5" i="15"/>
  <c r="AI5" i="15"/>
  <c r="Q5" i="15"/>
  <c r="AH5" i="15"/>
  <c r="L5" i="15"/>
  <c r="B3" i="15"/>
  <c r="AG5" i="15"/>
  <c r="K5" i="15"/>
  <c r="AA5" i="15"/>
  <c r="J5" i="15"/>
  <c r="Z5" i="15"/>
  <c r="I5" i="15"/>
  <c r="Y5" i="15"/>
  <c r="D5" i="15"/>
  <c r="S5" i="15"/>
  <c r="R5" i="15"/>
  <c r="C5" i="15"/>
  <c r="D17" i="7"/>
  <c r="G2" i="14" a="1"/>
  <c r="G2" i="14" s="1"/>
  <c r="G6" i="14" a="1"/>
  <c r="G6" i="14" s="1"/>
  <c r="O2" i="14" a="1"/>
  <c r="O2" i="14" s="1"/>
  <c r="O6" i="14" a="1"/>
  <c r="O6" i="14" s="1"/>
  <c r="W2" i="14" a="1"/>
  <c r="W2" i="14" s="1"/>
  <c r="W6" i="14" a="1"/>
  <c r="W6" i="14" s="1"/>
  <c r="AE2" i="14" a="1"/>
  <c r="AE2" i="14" s="1"/>
  <c r="AE6" i="14" a="1"/>
  <c r="AE6" i="14" s="1"/>
  <c r="X2" i="14" a="1"/>
  <c r="X2" i="14" s="1"/>
  <c r="B18" i="7"/>
  <c r="C4" i="16"/>
  <c r="C7" i="16"/>
  <c r="C3" i="16"/>
  <c r="K4" i="16"/>
  <c r="K7" i="16"/>
  <c r="K3" i="16"/>
  <c r="S4" i="16"/>
  <c r="S7" i="16"/>
  <c r="S3" i="16"/>
  <c r="AA4" i="16"/>
  <c r="AA7" i="16"/>
  <c r="AA3" i="16"/>
  <c r="AI4" i="16"/>
  <c r="AI7" i="16"/>
  <c r="AI3" i="16"/>
  <c r="U4" i="21"/>
  <c r="AF4" i="21"/>
  <c r="P2" i="14" a="1"/>
  <c r="P2" i="14" s="1"/>
  <c r="AF2" i="14" a="1"/>
  <c r="AF2" i="14" s="1"/>
  <c r="AH5" i="16"/>
  <c r="F6" i="14" a="1"/>
  <c r="F6" i="14" s="1"/>
  <c r="C6" i="14" s="1"/>
  <c r="N6" i="14" a="1"/>
  <c r="N6" i="14" s="1"/>
  <c r="R6" i="14" a="1"/>
  <c r="R6" i="14" s="1"/>
  <c r="V6" i="14" a="1"/>
  <c r="V6" i="14" s="1"/>
  <c r="Z6" i="14" a="1"/>
  <c r="Z6" i="14" s="1"/>
  <c r="AD6" i="14" a="1"/>
  <c r="AD6" i="14" s="1"/>
  <c r="AH6" i="14" a="1"/>
  <c r="AH6" i="14" s="1"/>
  <c r="B2" i="20"/>
  <c r="B2" i="21"/>
  <c r="B2" i="22"/>
  <c r="B2" i="19"/>
  <c r="B2" i="18"/>
  <c r="B2" i="14"/>
  <c r="K6" i="14" a="1"/>
  <c r="K6" i="14" s="1"/>
  <c r="S6" i="14" a="1"/>
  <c r="S6" i="14" s="1"/>
  <c r="AA6" i="14" a="1"/>
  <c r="AA6" i="14" s="1"/>
  <c r="AI6" i="14" a="1"/>
  <c r="AI6" i="14" s="1"/>
  <c r="B2" i="17"/>
  <c r="C2" i="14"/>
  <c r="D5" i="16"/>
  <c r="L5" i="16"/>
  <c r="T5" i="16"/>
  <c r="AB5" i="16"/>
  <c r="H4" i="21"/>
  <c r="E5" i="16"/>
  <c r="M5" i="16"/>
  <c r="U5" i="16"/>
  <c r="AC5" i="16"/>
  <c r="B3" i="16"/>
  <c r="F5" i="16"/>
  <c r="N5" i="16"/>
  <c r="V5" i="16"/>
  <c r="AD5" i="16"/>
  <c r="B7" i="16"/>
  <c r="M4" i="21"/>
  <c r="X4" i="21"/>
  <c r="G5" i="16"/>
  <c r="O5" i="16"/>
  <c r="W5" i="16"/>
  <c r="AE5" i="16"/>
  <c r="B4" i="16"/>
  <c r="H5" i="16"/>
  <c r="P5" i="16"/>
  <c r="X5" i="16"/>
  <c r="AF5" i="16"/>
  <c r="AC4" i="21"/>
  <c r="I5" i="16"/>
  <c r="Q5" i="16"/>
  <c r="Y5" i="16"/>
  <c r="AG5" i="16"/>
  <c r="E4" i="21"/>
  <c r="P4" i="21"/>
  <c r="J5" i="16"/>
  <c r="R5" i="16"/>
  <c r="Z5" i="16"/>
  <c r="I5" i="17"/>
  <c r="Q5" i="17"/>
  <c r="Y5" i="17"/>
  <c r="AG5" i="17"/>
  <c r="I5" i="18"/>
  <c r="Q5" i="18"/>
  <c r="Y5" i="18"/>
  <c r="AG5" i="18"/>
  <c r="I5" i="21"/>
  <c r="Q5" i="21"/>
  <c r="Y5" i="21"/>
  <c r="AG5" i="21"/>
  <c r="I5" i="22"/>
  <c r="Q5" i="22"/>
  <c r="Y5" i="22"/>
  <c r="AG5" i="22"/>
  <c r="I4" i="23"/>
  <c r="Q4" i="23"/>
  <c r="Y4" i="23"/>
  <c r="AG4" i="23"/>
  <c r="J5" i="17"/>
  <c r="R5" i="17"/>
  <c r="Z5" i="17"/>
  <c r="AH5" i="17"/>
  <c r="J5" i="18"/>
  <c r="R5" i="18"/>
  <c r="Z5" i="18"/>
  <c r="AH5" i="18"/>
  <c r="J5" i="21"/>
  <c r="R5" i="21"/>
  <c r="Z5" i="21"/>
  <c r="AH5" i="21"/>
  <c r="J5" i="22"/>
  <c r="R5" i="22"/>
  <c r="Z5" i="22"/>
  <c r="AH5" i="22"/>
  <c r="J4" i="23"/>
  <c r="R4" i="23"/>
  <c r="Z4" i="23"/>
  <c r="AH4" i="23"/>
  <c r="D5" i="17"/>
  <c r="L5" i="17"/>
  <c r="T5" i="17"/>
  <c r="AB5" i="17"/>
  <c r="D5" i="18"/>
  <c r="L5" i="18"/>
  <c r="T5" i="18"/>
  <c r="AB5" i="18"/>
  <c r="D5" i="21"/>
  <c r="L5" i="21"/>
  <c r="T5" i="21"/>
  <c r="AB5" i="21"/>
  <c r="D5" i="22"/>
  <c r="L5" i="22"/>
  <c r="T5" i="22"/>
  <c r="AB5" i="22"/>
  <c r="D4" i="23"/>
  <c r="L4" i="23"/>
  <c r="T4" i="23"/>
  <c r="Z59" i="6" l="1"/>
  <c r="N254" i="5"/>
  <c r="N6" i="13" s="1"/>
  <c r="O4" i="13"/>
  <c r="O7" i="15" s="1"/>
  <c r="X254" i="5"/>
  <c r="X6" i="13" s="1"/>
  <c r="M254" i="5"/>
  <c r="M6" i="13" s="1"/>
  <c r="L254" i="5"/>
  <c r="L6" i="13" s="1"/>
  <c r="J4" i="21"/>
  <c r="I4" i="21"/>
  <c r="N7" i="16"/>
  <c r="N4" i="16"/>
  <c r="N3" i="16"/>
  <c r="D4" i="15"/>
  <c r="D3" i="15"/>
  <c r="T46" i="7"/>
  <c r="U94" i="6"/>
  <c r="U82" i="6"/>
  <c r="U62" i="6"/>
  <c r="U41" i="6"/>
  <c r="AA117" i="6"/>
  <c r="AA44" i="6"/>
  <c r="AF44" i="7"/>
  <c r="AG112" i="6"/>
  <c r="AG92" i="6"/>
  <c r="AG80" i="6"/>
  <c r="AG39" i="6"/>
  <c r="AE49" i="7"/>
  <c r="AF72" i="6"/>
  <c r="AF51" i="6"/>
  <c r="AG49" i="7"/>
  <c r="AH72" i="6"/>
  <c r="AH51" i="6"/>
  <c r="AF43" i="7"/>
  <c r="N46" i="7"/>
  <c r="O94" i="6"/>
  <c r="O82" i="6"/>
  <c r="O41" i="6"/>
  <c r="V116" i="6"/>
  <c r="V84" i="6"/>
  <c r="V43" i="6"/>
  <c r="N253" i="5"/>
  <c r="N2" i="13" s="1"/>
  <c r="H4" i="16"/>
  <c r="H7" i="16"/>
  <c r="H3" i="16"/>
  <c r="G4" i="16"/>
  <c r="G7" i="16"/>
  <c r="G3" i="16"/>
  <c r="F7" i="16"/>
  <c r="F4" i="16"/>
  <c r="F3" i="16"/>
  <c r="AB7" i="16"/>
  <c r="AB3" i="16"/>
  <c r="AB4" i="16"/>
  <c r="Y4" i="15"/>
  <c r="Y3" i="15"/>
  <c r="L7" i="15"/>
  <c r="L4" i="15"/>
  <c r="L3" i="15"/>
  <c r="M4" i="15"/>
  <c r="M3" i="15"/>
  <c r="G4" i="15"/>
  <c r="G3" i="15"/>
  <c r="AF4" i="15"/>
  <c r="AF3" i="15"/>
  <c r="AI70" i="6"/>
  <c r="AG46" i="6"/>
  <c r="Z101" i="6"/>
  <c r="AF111" i="6"/>
  <c r="AE43" i="7"/>
  <c r="AF38" i="6"/>
  <c r="T50" i="7"/>
  <c r="U73" i="6"/>
  <c r="U52" i="6"/>
  <c r="AF45" i="7"/>
  <c r="AG113" i="6"/>
  <c r="AG81" i="6"/>
  <c r="AG40" i="6"/>
  <c r="D43" i="7"/>
  <c r="E111" i="6"/>
  <c r="E38" i="6"/>
  <c r="AJ116" i="6"/>
  <c r="AJ64" i="6"/>
  <c r="AJ84" i="6"/>
  <c r="AJ43" i="6"/>
  <c r="AA46" i="7"/>
  <c r="AB94" i="6"/>
  <c r="AA3" i="13" s="1"/>
  <c r="AB82" i="6"/>
  <c r="AB41" i="6"/>
  <c r="Z50" i="6"/>
  <c r="AB49" i="6"/>
  <c r="Q115" i="6"/>
  <c r="Q42" i="6"/>
  <c r="Q56" i="6"/>
  <c r="H44" i="7"/>
  <c r="I112" i="6"/>
  <c r="I92" i="6"/>
  <c r="H3" i="13" s="1"/>
  <c r="I80" i="6"/>
  <c r="I39" i="6"/>
  <c r="AI117" i="6"/>
  <c r="AI44" i="6"/>
  <c r="Z49" i="7"/>
  <c r="AA72" i="6"/>
  <c r="AA51" i="6"/>
  <c r="B49" i="7"/>
  <c r="C72" i="6"/>
  <c r="C51" i="6"/>
  <c r="AG50" i="6"/>
  <c r="G44" i="7"/>
  <c r="H112" i="6"/>
  <c r="H80" i="6"/>
  <c r="H92" i="6"/>
  <c r="G3" i="13" s="1"/>
  <c r="H39" i="6"/>
  <c r="X49" i="7"/>
  <c r="Y72" i="6"/>
  <c r="Y51" i="6"/>
  <c r="H66" i="6"/>
  <c r="T112" i="6"/>
  <c r="S44" i="7"/>
  <c r="T92" i="6"/>
  <c r="T80" i="6"/>
  <c r="T39" i="6"/>
  <c r="H50" i="7"/>
  <c r="I73" i="6"/>
  <c r="I52" i="6"/>
  <c r="AE44" i="7"/>
  <c r="AF112" i="6"/>
  <c r="AF80" i="6"/>
  <c r="AF92" i="6"/>
  <c r="AF39" i="6"/>
  <c r="W49" i="7"/>
  <c r="X72" i="6"/>
  <c r="X51" i="6"/>
  <c r="O49" i="7"/>
  <c r="P51" i="6"/>
  <c r="P72" i="6"/>
  <c r="D49" i="7"/>
  <c r="E72" i="6"/>
  <c r="E51" i="6"/>
  <c r="M115" i="6"/>
  <c r="M56" i="6"/>
  <c r="M42" i="6"/>
  <c r="L92" i="6"/>
  <c r="AI110" i="6"/>
  <c r="AI55" i="6"/>
  <c r="AI64" i="6" s="1"/>
  <c r="AI37" i="6"/>
  <c r="X92" i="6"/>
  <c r="W3" i="13" s="1"/>
  <c r="M82" i="6"/>
  <c r="AF69" i="6"/>
  <c r="H69" i="6"/>
  <c r="AA44" i="7"/>
  <c r="L55" i="6"/>
  <c r="L60" i="6" s="1"/>
  <c r="I110" i="6"/>
  <c r="I81" i="6"/>
  <c r="AH116" i="6"/>
  <c r="AH84" i="6"/>
  <c r="AH43" i="6"/>
  <c r="Z117" i="6"/>
  <c r="Z44" i="6"/>
  <c r="R113" i="6"/>
  <c r="R81" i="6"/>
  <c r="Q45" i="7"/>
  <c r="R40" i="6"/>
  <c r="R115" i="6"/>
  <c r="R56" i="6"/>
  <c r="R42" i="6"/>
  <c r="J110" i="6"/>
  <c r="J37" i="6"/>
  <c r="J55" i="6"/>
  <c r="AG82" i="6"/>
  <c r="H46" i="7"/>
  <c r="C81" i="6"/>
  <c r="AI40" i="6"/>
  <c r="AE117" i="6"/>
  <c r="AE44" i="6"/>
  <c r="W112" i="6"/>
  <c r="V44" i="7"/>
  <c r="W92" i="6"/>
  <c r="W80" i="6"/>
  <c r="W39" i="6"/>
  <c r="O111" i="6"/>
  <c r="N43" i="7"/>
  <c r="O38" i="6"/>
  <c r="N50" i="7"/>
  <c r="O73" i="6"/>
  <c r="O52" i="6"/>
  <c r="AD112" i="6"/>
  <c r="AC44" i="7"/>
  <c r="AD80" i="6"/>
  <c r="AD92" i="6"/>
  <c r="AD39" i="6"/>
  <c r="U50" i="7"/>
  <c r="V73" i="6"/>
  <c r="V52" i="6"/>
  <c r="N112" i="6"/>
  <c r="M44" i="7"/>
  <c r="N80" i="6"/>
  <c r="N92" i="6"/>
  <c r="N39" i="6"/>
  <c r="N117" i="6"/>
  <c r="N44" i="6"/>
  <c r="E46" i="7"/>
  <c r="F94" i="6"/>
  <c r="F41" i="6"/>
  <c r="F82" i="6"/>
  <c r="L239" i="5"/>
  <c r="AE248" i="5"/>
  <c r="W217" i="5"/>
  <c r="P236" i="5"/>
  <c r="P254" i="5" s="1"/>
  <c r="P6" i="13" s="1"/>
  <c r="Q218" i="5"/>
  <c r="Q254" i="5" s="1"/>
  <c r="Q6" i="13" s="1"/>
  <c r="Q246" i="5"/>
  <c r="O244" i="5"/>
  <c r="T230" i="5"/>
  <c r="T254" i="5" s="1"/>
  <c r="T6" i="13" s="1"/>
  <c r="K190" i="5"/>
  <c r="K253" i="5" s="1"/>
  <c r="K2" i="13" s="1"/>
  <c r="G201" i="5"/>
  <c r="S177" i="5"/>
  <c r="S253" i="5" s="1"/>
  <c r="S2" i="13" s="1"/>
  <c r="C184" i="5"/>
  <c r="C253" i="5" s="1"/>
  <c r="C2" i="13" s="1"/>
  <c r="AA230" i="5"/>
  <c r="AA254" i="5" s="1"/>
  <c r="AA6" i="13" s="1"/>
  <c r="Y187" i="5"/>
  <c r="AE182" i="5"/>
  <c r="T253" i="5"/>
  <c r="T2" i="13" s="1"/>
  <c r="AE164" i="5"/>
  <c r="AE253" i="5" s="1"/>
  <c r="AE2" i="13" s="1"/>
  <c r="AD205" i="5"/>
  <c r="AD253" i="5" s="1"/>
  <c r="AD2" i="13" s="1"/>
  <c r="U116" i="6"/>
  <c r="U84" i="6"/>
  <c r="U43" i="6"/>
  <c r="R49" i="7"/>
  <c r="S72" i="6"/>
  <c r="S51" i="6"/>
  <c r="K113" i="6"/>
  <c r="J45" i="7"/>
  <c r="K81" i="6"/>
  <c r="K40" i="6"/>
  <c r="X117" i="6"/>
  <c r="X44" i="6"/>
  <c r="W115" i="6"/>
  <c r="W56" i="6"/>
  <c r="W42" i="6"/>
  <c r="AB4" i="21"/>
  <c r="Z4" i="16"/>
  <c r="Z7" i="16"/>
  <c r="Z3" i="16"/>
  <c r="T4" i="21"/>
  <c r="R4" i="16"/>
  <c r="R7" i="16"/>
  <c r="R3" i="16"/>
  <c r="T7" i="16"/>
  <c r="T3" i="16"/>
  <c r="T4" i="16"/>
  <c r="B6" i="14"/>
  <c r="D6" i="14"/>
  <c r="I4" i="15"/>
  <c r="I3" i="15"/>
  <c r="AH4" i="15"/>
  <c r="AH3" i="15"/>
  <c r="U3" i="15"/>
  <c r="U4" i="15"/>
  <c r="O4" i="15"/>
  <c r="O3" i="15"/>
  <c r="B56" i="7"/>
  <c r="B8" i="14" s="1"/>
  <c r="B8" i="16" s="1"/>
  <c r="AD101" i="6"/>
  <c r="AG49" i="6"/>
  <c r="E66" i="6"/>
  <c r="AA69" i="6"/>
  <c r="AD47" i="6"/>
  <c r="L115" i="6"/>
  <c r="L56" i="6"/>
  <c r="L65" i="6" s="1"/>
  <c r="L42" i="6"/>
  <c r="X43" i="7"/>
  <c r="Y111" i="6"/>
  <c r="Y38" i="6"/>
  <c r="AC116" i="6"/>
  <c r="AC84" i="6"/>
  <c r="AC64" i="6"/>
  <c r="AC43" i="6"/>
  <c r="AD46" i="6"/>
  <c r="AA113" i="6"/>
  <c r="Z45" i="7"/>
  <c r="AA81" i="6"/>
  <c r="AA40" i="6"/>
  <c r="AG110" i="6"/>
  <c r="AG55" i="6"/>
  <c r="AG37" i="6"/>
  <c r="AI50" i="7"/>
  <c r="AJ73" i="6"/>
  <c r="AJ52" i="6"/>
  <c r="AB116" i="6"/>
  <c r="AB84" i="6"/>
  <c r="AB43" i="6"/>
  <c r="S46" i="7"/>
  <c r="T82" i="6"/>
  <c r="T94" i="6"/>
  <c r="T41" i="6"/>
  <c r="I115" i="6"/>
  <c r="I56" i="6"/>
  <c r="I60" i="6" s="1"/>
  <c r="I42" i="6"/>
  <c r="X111" i="6"/>
  <c r="W43" i="7"/>
  <c r="X38" i="6"/>
  <c r="AH49" i="7"/>
  <c r="AI72" i="6"/>
  <c r="AI51" i="6"/>
  <c r="AG71" i="6"/>
  <c r="AG45" i="6"/>
  <c r="AG117" i="6"/>
  <c r="AG44" i="6"/>
  <c r="AB43" i="7"/>
  <c r="AC111" i="6"/>
  <c r="AC59" i="6"/>
  <c r="AC38" i="6"/>
  <c r="H49" i="7"/>
  <c r="H56" i="7" s="1"/>
  <c r="H8" i="14" s="1"/>
  <c r="H8" i="16" s="1"/>
  <c r="I72" i="6"/>
  <c r="I51" i="6"/>
  <c r="Y115" i="6"/>
  <c r="Y56" i="6"/>
  <c r="Y42" i="6"/>
  <c r="AH43" i="7"/>
  <c r="AI111" i="6"/>
  <c r="AI38" i="6"/>
  <c r="Q116" i="6"/>
  <c r="Q84" i="6"/>
  <c r="Q43" i="6"/>
  <c r="R44" i="7"/>
  <c r="S112" i="6"/>
  <c r="S80" i="6"/>
  <c r="S92" i="6"/>
  <c r="S39" i="6"/>
  <c r="AD50" i="6"/>
  <c r="E115" i="6"/>
  <c r="E56" i="6"/>
  <c r="E42" i="6"/>
  <c r="K44" i="7"/>
  <c r="AC55" i="6"/>
  <c r="AC61" i="6" s="1"/>
  <c r="L110" i="6"/>
  <c r="I113" i="6"/>
  <c r="G111" i="6"/>
  <c r="F43" i="7"/>
  <c r="F55" i="7" s="1"/>
  <c r="F8" i="13" s="1"/>
  <c r="G59" i="6"/>
  <c r="G38" i="6"/>
  <c r="AG50" i="7"/>
  <c r="AH73" i="6"/>
  <c r="AH52" i="6"/>
  <c r="Y46" i="7"/>
  <c r="Z94" i="6"/>
  <c r="Z82" i="6"/>
  <c r="Z62" i="6"/>
  <c r="Z41" i="6"/>
  <c r="Y49" i="7"/>
  <c r="Z72" i="6"/>
  <c r="Z51" i="6"/>
  <c r="Q46" i="7"/>
  <c r="R94" i="6"/>
  <c r="R82" i="6"/>
  <c r="R41" i="6"/>
  <c r="R117" i="6"/>
  <c r="R44" i="6"/>
  <c r="J113" i="6"/>
  <c r="I45" i="7"/>
  <c r="J81" i="6"/>
  <c r="J40" i="6"/>
  <c r="AF46" i="7"/>
  <c r="Q94" i="6"/>
  <c r="AB37" i="6"/>
  <c r="AD45" i="7"/>
  <c r="AE113" i="6"/>
  <c r="AE81" i="6"/>
  <c r="AE40" i="6"/>
  <c r="AD49" i="7"/>
  <c r="AE72" i="6"/>
  <c r="AE51" i="6"/>
  <c r="O115" i="6"/>
  <c r="O56" i="6"/>
  <c r="O60" i="6" s="1"/>
  <c r="O42" i="6"/>
  <c r="G112" i="6"/>
  <c r="F44" i="7"/>
  <c r="G92" i="6"/>
  <c r="G80" i="6"/>
  <c r="G39" i="6"/>
  <c r="AD110" i="6"/>
  <c r="AD55" i="6"/>
  <c r="AD61" i="6" s="1"/>
  <c r="AD37" i="6"/>
  <c r="AC46" i="7"/>
  <c r="AD82" i="6"/>
  <c r="AD41" i="6"/>
  <c r="AD94" i="6"/>
  <c r="N72" i="6"/>
  <c r="M49" i="7"/>
  <c r="N51" i="6"/>
  <c r="F110" i="6"/>
  <c r="F55" i="6"/>
  <c r="F62" i="6" s="1"/>
  <c r="F37" i="6"/>
  <c r="F111" i="6"/>
  <c r="E43" i="7"/>
  <c r="F59" i="6"/>
  <c r="F38" i="6"/>
  <c r="P40" i="6"/>
  <c r="X220" i="5"/>
  <c r="T236" i="5"/>
  <c r="V231" i="5"/>
  <c r="V254" i="5" s="1"/>
  <c r="V6" i="13" s="1"/>
  <c r="O217" i="5"/>
  <c r="O254" i="5" s="1"/>
  <c r="O6" i="13" s="1"/>
  <c r="M228" i="5"/>
  <c r="AE219" i="5"/>
  <c r="AE254" i="5" s="1"/>
  <c r="AE6" i="13" s="1"/>
  <c r="AF221" i="5"/>
  <c r="AF254" i="5" s="1"/>
  <c r="AF6" i="13" s="1"/>
  <c r="C248" i="5"/>
  <c r="C254" i="5" s="1"/>
  <c r="C6" i="13" s="1"/>
  <c r="G181" i="5"/>
  <c r="AE194" i="5"/>
  <c r="H183" i="5"/>
  <c r="AB202" i="5"/>
  <c r="AI187" i="5"/>
  <c r="F186" i="5"/>
  <c r="D184" i="5"/>
  <c r="AB181" i="5"/>
  <c r="AG220" i="5"/>
  <c r="AG254" i="5" s="1"/>
  <c r="AG6" i="13" s="1"/>
  <c r="AD203" i="5"/>
  <c r="W172" i="5"/>
  <c r="W253" i="5" s="1"/>
  <c r="W2" i="13" s="1"/>
  <c r="R204" i="5"/>
  <c r="AA183" i="5"/>
  <c r="AA253" i="5" s="1"/>
  <c r="AA2" i="13" s="1"/>
  <c r="AG181" i="5"/>
  <c r="L253" i="5"/>
  <c r="L2" i="13" s="1"/>
  <c r="H163" i="5"/>
  <c r="O4" i="16"/>
  <c r="O7" i="16"/>
  <c r="O3" i="16"/>
  <c r="E7" i="16"/>
  <c r="E3" i="16"/>
  <c r="E4" i="16"/>
  <c r="D112" i="6"/>
  <c r="C44" i="7"/>
  <c r="D92" i="6"/>
  <c r="D80" i="6"/>
  <c r="D39" i="6"/>
  <c r="AI46" i="7"/>
  <c r="AJ82" i="6"/>
  <c r="AJ94" i="6"/>
  <c r="AJ41" i="6"/>
  <c r="AG115" i="6"/>
  <c r="AG42" i="6"/>
  <c r="AG56" i="6"/>
  <c r="H253" i="5"/>
  <c r="H2" i="13" s="1"/>
  <c r="L2" i="23"/>
  <c r="L4" i="21"/>
  <c r="J4" i="16"/>
  <c r="J7" i="16"/>
  <c r="J3" i="16"/>
  <c r="AG4" i="16"/>
  <c r="AG7" i="16"/>
  <c r="AG3" i="16"/>
  <c r="L7" i="16"/>
  <c r="L3" i="16"/>
  <c r="L4" i="16"/>
  <c r="Z4" i="15"/>
  <c r="Z3" i="15"/>
  <c r="Q4" i="15"/>
  <c r="Q3" i="15"/>
  <c r="AC4" i="15"/>
  <c r="AC3" i="15"/>
  <c r="W4" i="15"/>
  <c r="W3" i="15"/>
  <c r="AA70" i="6"/>
  <c r="AA67" i="6"/>
  <c r="AD45" i="6"/>
  <c r="L48" i="6"/>
  <c r="Z46" i="6"/>
  <c r="AG99" i="6"/>
  <c r="L45" i="6"/>
  <c r="AI66" i="6"/>
  <c r="AD49" i="6"/>
  <c r="D115" i="6"/>
  <c r="D56" i="6"/>
  <c r="D42" i="6"/>
  <c r="R43" i="7"/>
  <c r="S111" i="6"/>
  <c r="S38" i="6"/>
  <c r="AB50" i="7"/>
  <c r="AC73" i="6"/>
  <c r="AC52" i="6"/>
  <c r="E70" i="6"/>
  <c r="G45" i="7"/>
  <c r="H113" i="6"/>
  <c r="H81" i="6"/>
  <c r="H40" i="6"/>
  <c r="T110" i="6"/>
  <c r="T55" i="6"/>
  <c r="T62" i="6" s="1"/>
  <c r="T37" i="6"/>
  <c r="AJ115" i="6"/>
  <c r="AJ56" i="6"/>
  <c r="AJ42" i="6"/>
  <c r="AA50" i="7"/>
  <c r="AB73" i="6"/>
  <c r="AB52" i="6"/>
  <c r="T116" i="6"/>
  <c r="T84" i="6"/>
  <c r="T43" i="6"/>
  <c r="K46" i="7"/>
  <c r="L94" i="6"/>
  <c r="L82" i="6"/>
  <c r="L62" i="6"/>
  <c r="L41" i="6"/>
  <c r="D116" i="6"/>
  <c r="D84" i="6"/>
  <c r="D43" i="6"/>
  <c r="Z50" i="7"/>
  <c r="AA73" i="6"/>
  <c r="AA52" i="6"/>
  <c r="AH46" i="7"/>
  <c r="AI94" i="6"/>
  <c r="AI82" i="6"/>
  <c r="AI41" i="6"/>
  <c r="P43" i="7"/>
  <c r="Q111" i="6"/>
  <c r="Q59" i="6"/>
  <c r="Q38" i="6"/>
  <c r="C99" i="6"/>
  <c r="C67" i="6"/>
  <c r="C46" i="6"/>
  <c r="Q117" i="6"/>
  <c r="Q44" i="6"/>
  <c r="C43" i="7"/>
  <c r="D111" i="6"/>
  <c r="D38" i="6"/>
  <c r="P115" i="6"/>
  <c r="P42" i="6"/>
  <c r="P56" i="6"/>
  <c r="P111" i="6"/>
  <c r="O43" i="7"/>
  <c r="P59" i="6"/>
  <c r="P38" i="6"/>
  <c r="P50" i="7"/>
  <c r="Q73" i="6"/>
  <c r="Q52" i="6"/>
  <c r="AC117" i="6"/>
  <c r="AC65" i="6"/>
  <c r="AC44" i="6"/>
  <c r="M112" i="6"/>
  <c r="L44" i="7"/>
  <c r="M92" i="6"/>
  <c r="L3" i="13" s="1"/>
  <c r="M80" i="6"/>
  <c r="M39" i="6"/>
  <c r="AE46" i="7"/>
  <c r="AF82" i="6"/>
  <c r="AF94" i="6"/>
  <c r="AF41" i="6"/>
  <c r="AJ113" i="6"/>
  <c r="AI45" i="7"/>
  <c r="AJ81" i="6"/>
  <c r="AJ40" i="6"/>
  <c r="AC110" i="6"/>
  <c r="W44" i="7"/>
  <c r="AC115" i="6"/>
  <c r="L46" i="7"/>
  <c r="Q44" i="7"/>
  <c r="R112" i="6"/>
  <c r="R80" i="6"/>
  <c r="R92" i="6"/>
  <c r="Q3" i="13" s="1"/>
  <c r="R39" i="6"/>
  <c r="T40" i="6"/>
  <c r="S84" i="6"/>
  <c r="C116" i="6"/>
  <c r="Z116" i="6"/>
  <c r="Z84" i="6"/>
  <c r="Z64" i="6"/>
  <c r="Z43" i="6"/>
  <c r="Q49" i="7"/>
  <c r="R51" i="6"/>
  <c r="R72" i="6"/>
  <c r="J115" i="6"/>
  <c r="J56" i="6"/>
  <c r="J61" i="6" s="1"/>
  <c r="J42" i="6"/>
  <c r="D44" i="7"/>
  <c r="AB55" i="6"/>
  <c r="AB61" i="6" s="1"/>
  <c r="W110" i="6"/>
  <c r="W55" i="6"/>
  <c r="W60" i="6" s="1"/>
  <c r="W37" i="6"/>
  <c r="W117" i="6"/>
  <c r="W44" i="6"/>
  <c r="O116" i="6"/>
  <c r="O84" i="6"/>
  <c r="O43" i="6"/>
  <c r="O117" i="6"/>
  <c r="O44" i="6"/>
  <c r="F50" i="7"/>
  <c r="G73" i="6"/>
  <c r="G52" i="6"/>
  <c r="G117" i="6"/>
  <c r="G44" i="6"/>
  <c r="AC45" i="7"/>
  <c r="AD113" i="6"/>
  <c r="AD81" i="6"/>
  <c r="AD40" i="6"/>
  <c r="AD115" i="6"/>
  <c r="AD56" i="6"/>
  <c r="AD42" i="6"/>
  <c r="E45" i="7"/>
  <c r="F113" i="6"/>
  <c r="F81" i="6"/>
  <c r="F61" i="6"/>
  <c r="F40" i="6"/>
  <c r="F115" i="6"/>
  <c r="F56" i="6"/>
  <c r="F42" i="6"/>
  <c r="J222" i="5"/>
  <c r="J254" i="5" s="1"/>
  <c r="J6" i="13" s="1"/>
  <c r="S231" i="5"/>
  <c r="S254" i="5" s="1"/>
  <c r="S6" i="13" s="1"/>
  <c r="F202" i="5"/>
  <c r="AC177" i="5"/>
  <c r="AC253" i="5" s="1"/>
  <c r="AC2" i="13" s="1"/>
  <c r="AI169" i="5"/>
  <c r="AI253" i="5" s="1"/>
  <c r="AI2" i="13" s="1"/>
  <c r="F168" i="5"/>
  <c r="F253" i="5" s="1"/>
  <c r="F2" i="13" s="1"/>
  <c r="G165" i="5"/>
  <c r="M163" i="5"/>
  <c r="J195" i="5"/>
  <c r="J253" i="5" s="1"/>
  <c r="J2" i="13" s="1"/>
  <c r="X182" i="5"/>
  <c r="W249" i="5"/>
  <c r="Y235" i="5"/>
  <c r="Y254" i="5" s="1"/>
  <c r="Y6" i="13" s="1"/>
  <c r="P213" i="5"/>
  <c r="P177" i="5"/>
  <c r="D253" i="5"/>
  <c r="D2" i="13" s="1"/>
  <c r="H165" i="5"/>
  <c r="U112" i="6"/>
  <c r="T44" i="7"/>
  <c r="U92" i="6"/>
  <c r="T3" i="13" s="1"/>
  <c r="U80" i="6"/>
  <c r="U39" i="6"/>
  <c r="AA68" i="6"/>
  <c r="L37" i="6"/>
  <c r="K4" i="13" s="1"/>
  <c r="K7" i="15" s="1"/>
  <c r="K112" i="6"/>
  <c r="V112" i="6"/>
  <c r="U44" i="7"/>
  <c r="V80" i="6"/>
  <c r="V92" i="6"/>
  <c r="V39" i="6"/>
  <c r="R253" i="5"/>
  <c r="R2" i="13" s="1"/>
  <c r="D4" i="21"/>
  <c r="Y4" i="16"/>
  <c r="Y7" i="16"/>
  <c r="Y3" i="16"/>
  <c r="D7" i="16"/>
  <c r="D3" i="16"/>
  <c r="D4" i="16"/>
  <c r="J4" i="15"/>
  <c r="J3" i="15"/>
  <c r="AI3" i="15"/>
  <c r="AI4" i="15"/>
  <c r="F4" i="15"/>
  <c r="F3" i="15"/>
  <c r="AE4" i="15"/>
  <c r="AE3" i="15"/>
  <c r="AG47" i="6"/>
  <c r="L101" i="6"/>
  <c r="AA66" i="6"/>
  <c r="AI71" i="6"/>
  <c r="AG101" i="6"/>
  <c r="AF49" i="7"/>
  <c r="AG72" i="6"/>
  <c r="AG51" i="6"/>
  <c r="AB113" i="6"/>
  <c r="AA45" i="7"/>
  <c r="AB81" i="6"/>
  <c r="AB40" i="6"/>
  <c r="AA110" i="6"/>
  <c r="AA55" i="6"/>
  <c r="AA60" i="6" s="1"/>
  <c r="AA37" i="6"/>
  <c r="Z4" i="13" s="1"/>
  <c r="Z7" i="15" s="1"/>
  <c r="E116" i="6"/>
  <c r="E84" i="6"/>
  <c r="E43" i="6"/>
  <c r="S115" i="6"/>
  <c r="S42" i="6"/>
  <c r="S56" i="6"/>
  <c r="S61" i="6" s="1"/>
  <c r="AH44" i="7"/>
  <c r="AI112" i="6"/>
  <c r="AI80" i="6"/>
  <c r="AI92" i="6"/>
  <c r="AH3" i="13" s="1"/>
  <c r="AI39" i="6"/>
  <c r="AJ117" i="6"/>
  <c r="AJ44" i="6"/>
  <c r="AJ65" i="6"/>
  <c r="AB115" i="6"/>
  <c r="AB56" i="6"/>
  <c r="AB42" i="6"/>
  <c r="S50" i="7"/>
  <c r="T73" i="6"/>
  <c r="T52" i="6"/>
  <c r="L116" i="6"/>
  <c r="L64" i="6"/>
  <c r="L84" i="6"/>
  <c r="L43" i="6"/>
  <c r="C50" i="7"/>
  <c r="D52" i="6"/>
  <c r="D73" i="6"/>
  <c r="J50" i="7"/>
  <c r="K73" i="6"/>
  <c r="K52" i="6"/>
  <c r="Z46" i="7"/>
  <c r="AA94" i="6"/>
  <c r="AA82" i="6"/>
  <c r="AA41" i="6"/>
  <c r="J43" i="7"/>
  <c r="K111" i="6"/>
  <c r="K59" i="6"/>
  <c r="K38" i="6"/>
  <c r="C71" i="6"/>
  <c r="C50" i="6"/>
  <c r="C70" i="6"/>
  <c r="C49" i="6"/>
  <c r="AE45" i="7"/>
  <c r="AF113" i="6"/>
  <c r="AF61" i="6"/>
  <c r="AF81" i="6"/>
  <c r="AF40" i="6"/>
  <c r="Y110" i="6"/>
  <c r="Y37" i="6"/>
  <c r="Y55" i="6"/>
  <c r="Y60" i="6" s="1"/>
  <c r="H115" i="6"/>
  <c r="H56" i="6"/>
  <c r="H42" i="6"/>
  <c r="H43" i="7"/>
  <c r="H55" i="7" s="1"/>
  <c r="H8" i="13" s="1"/>
  <c r="I111" i="6"/>
  <c r="I38" i="6"/>
  <c r="Y116" i="6"/>
  <c r="Y84" i="6"/>
  <c r="Y43" i="6"/>
  <c r="Y64" i="6"/>
  <c r="M117" i="6"/>
  <c r="M44" i="6"/>
  <c r="AA43" i="7"/>
  <c r="AB111" i="6"/>
  <c r="AB38" i="6"/>
  <c r="AF116" i="6"/>
  <c r="AF84" i="6"/>
  <c r="AF43" i="6"/>
  <c r="W46" i="7"/>
  <c r="X94" i="6"/>
  <c r="X82" i="6"/>
  <c r="X41" i="6"/>
  <c r="X62" i="6"/>
  <c r="X3" i="13"/>
  <c r="Z43" i="7"/>
  <c r="AA111" i="6"/>
  <c r="AA38" i="6"/>
  <c r="AB45" i="7"/>
  <c r="D62" i="6"/>
  <c r="P61" i="6"/>
  <c r="AI84" i="6"/>
  <c r="AG43" i="7"/>
  <c r="AH111" i="6"/>
  <c r="AH38" i="6"/>
  <c r="AH110" i="6"/>
  <c r="AH55" i="6"/>
  <c r="AH65" i="6" s="1"/>
  <c r="AH37" i="6"/>
  <c r="Z110" i="6"/>
  <c r="Z37" i="6"/>
  <c r="Z55" i="6"/>
  <c r="Z65" i="6" s="1"/>
  <c r="Y50" i="7"/>
  <c r="Z73" i="6"/>
  <c r="Z52" i="6"/>
  <c r="R116" i="6"/>
  <c r="R84" i="6"/>
  <c r="R43" i="6"/>
  <c r="J117" i="6"/>
  <c r="J65" i="6"/>
  <c r="J44" i="6"/>
  <c r="E112" i="6"/>
  <c r="P46" i="7"/>
  <c r="K84" i="6"/>
  <c r="H41" i="6"/>
  <c r="AH45" i="7"/>
  <c r="AB110" i="6"/>
  <c r="AE110" i="6"/>
  <c r="AE55" i="6"/>
  <c r="AE61" i="6" s="1"/>
  <c r="AE37" i="6"/>
  <c r="V50" i="7"/>
  <c r="W73" i="6"/>
  <c r="W52" i="6"/>
  <c r="V49" i="7"/>
  <c r="W72" i="6"/>
  <c r="W51" i="6"/>
  <c r="N49" i="7"/>
  <c r="N56" i="7" s="1"/>
  <c r="N8" i="14" s="1"/>
  <c r="N8" i="16" s="1"/>
  <c r="O72" i="6"/>
  <c r="O51" i="6"/>
  <c r="F45" i="7"/>
  <c r="G113" i="6"/>
  <c r="G81" i="6"/>
  <c r="G40" i="6"/>
  <c r="F49" i="7"/>
  <c r="F56" i="7" s="1"/>
  <c r="F8" i="14" s="1"/>
  <c r="F8" i="16" s="1"/>
  <c r="G51" i="6"/>
  <c r="G72" i="6"/>
  <c r="AD117" i="6"/>
  <c r="AD44" i="6"/>
  <c r="U45" i="7"/>
  <c r="V113" i="6"/>
  <c r="V81" i="6"/>
  <c r="V61" i="6"/>
  <c r="V40" i="6"/>
  <c r="U46" i="7"/>
  <c r="V94" i="6"/>
  <c r="V82" i="6"/>
  <c r="V41" i="6"/>
  <c r="N110" i="6"/>
  <c r="N55" i="6"/>
  <c r="N60" i="6" s="1"/>
  <c r="N37" i="6"/>
  <c r="M4" i="13" s="1"/>
  <c r="M7" i="15" s="1"/>
  <c r="N116" i="6"/>
  <c r="N84" i="6"/>
  <c r="N43" i="6"/>
  <c r="F117" i="6"/>
  <c r="F65" i="6"/>
  <c r="F44" i="6"/>
  <c r="K244" i="5"/>
  <c r="K254" i="5" s="1"/>
  <c r="K6" i="13" s="1"/>
  <c r="AI203" i="5"/>
  <c r="O186" i="5"/>
  <c r="O253" i="5" s="1"/>
  <c r="O2" i="13" s="1"/>
  <c r="U184" i="5"/>
  <c r="U253" i="5" s="1"/>
  <c r="U2" i="13" s="1"/>
  <c r="S195" i="5"/>
  <c r="AC194" i="5"/>
  <c r="AB163" i="5"/>
  <c r="AB253" i="5" s="1"/>
  <c r="AB2" i="13" s="1"/>
  <c r="Q220" i="5"/>
  <c r="X200" i="5"/>
  <c r="X253" i="5" s="1"/>
  <c r="X2" i="13" s="1"/>
  <c r="Q195" i="5"/>
  <c r="AD167" i="5"/>
  <c r="AE213" i="5"/>
  <c r="AA201" i="5"/>
  <c r="AG199" i="5"/>
  <c r="M253" i="5"/>
  <c r="M2" i="13" s="1"/>
  <c r="Y253" i="5"/>
  <c r="Y2" i="13" s="1"/>
  <c r="AG253" i="5"/>
  <c r="AG2" i="13" s="1"/>
  <c r="K43" i="7"/>
  <c r="L111" i="6"/>
  <c r="L38" i="6"/>
  <c r="C117" i="6"/>
  <c r="C44" i="6"/>
  <c r="D110" i="6"/>
  <c r="D55" i="6"/>
  <c r="D59" i="6" s="1"/>
  <c r="D37" i="6"/>
  <c r="G49" i="7"/>
  <c r="H72" i="6"/>
  <c r="H51" i="6"/>
  <c r="Z115" i="6"/>
  <c r="Z56" i="6"/>
  <c r="Z42" i="6"/>
  <c r="G115" i="6"/>
  <c r="G56" i="6"/>
  <c r="G42" i="6"/>
  <c r="AH4" i="21"/>
  <c r="Q4" i="16"/>
  <c r="Q7" i="16"/>
  <c r="Q3" i="16"/>
  <c r="L99" i="6"/>
  <c r="Z49" i="6"/>
  <c r="Z99" i="6"/>
  <c r="P49" i="7"/>
  <c r="P56" i="7" s="1"/>
  <c r="P8" i="14" s="1"/>
  <c r="Q72" i="6"/>
  <c r="Q51" i="6"/>
  <c r="U113" i="6"/>
  <c r="T45" i="7"/>
  <c r="U81" i="6"/>
  <c r="U61" i="6"/>
  <c r="U40" i="6"/>
  <c r="U110" i="6"/>
  <c r="U55" i="6"/>
  <c r="U65" i="6" s="1"/>
  <c r="U37" i="6"/>
  <c r="D50" i="7"/>
  <c r="D56" i="7" s="1"/>
  <c r="D8" i="14" s="1"/>
  <c r="D8" i="16" s="1"/>
  <c r="E52" i="6"/>
  <c r="E73" i="6"/>
  <c r="K115" i="6"/>
  <c r="K56" i="6"/>
  <c r="K60" i="6" s="1"/>
  <c r="K42" i="6"/>
  <c r="AC112" i="6"/>
  <c r="AB44" i="7"/>
  <c r="AC92" i="6"/>
  <c r="AC80" i="6"/>
  <c r="AC39" i="6"/>
  <c r="AB4" i="13" s="1"/>
  <c r="AB7" i="15" s="1"/>
  <c r="AC60" i="6"/>
  <c r="AI49" i="7"/>
  <c r="AI56" i="7" s="1"/>
  <c r="AI8" i="14" s="1"/>
  <c r="AI8" i="16" s="1"/>
  <c r="AJ72" i="6"/>
  <c r="AJ51" i="6"/>
  <c r="AB117" i="6"/>
  <c r="AB44" i="6"/>
  <c r="T115" i="6"/>
  <c r="T56" i="6"/>
  <c r="T42" i="6"/>
  <c r="K50" i="7"/>
  <c r="L73" i="6"/>
  <c r="L52" i="6"/>
  <c r="D117" i="6"/>
  <c r="D44" i="6"/>
  <c r="D65" i="6"/>
  <c r="AB49" i="7"/>
  <c r="AB56" i="7" s="1"/>
  <c r="AB8" i="14" s="1"/>
  <c r="AB8" i="16" s="1"/>
  <c r="AC72" i="6"/>
  <c r="AC51" i="6"/>
  <c r="L49" i="6"/>
  <c r="R46" i="7"/>
  <c r="S94" i="6"/>
  <c r="S82" i="6"/>
  <c r="S62" i="6"/>
  <c r="S41" i="6"/>
  <c r="AF110" i="6"/>
  <c r="AF55" i="6"/>
  <c r="AF59" i="6" s="1"/>
  <c r="AF37" i="6"/>
  <c r="C45" i="6"/>
  <c r="C66" i="6"/>
  <c r="X45" i="7"/>
  <c r="Y113" i="6"/>
  <c r="Y81" i="6"/>
  <c r="Y61" i="6"/>
  <c r="Y40" i="6"/>
  <c r="B46" i="7"/>
  <c r="C94" i="6"/>
  <c r="C82" i="6"/>
  <c r="C41" i="6"/>
  <c r="B43" i="7"/>
  <c r="C111" i="6"/>
  <c r="C38" i="6"/>
  <c r="X50" i="7"/>
  <c r="Y73" i="6"/>
  <c r="Y52" i="6"/>
  <c r="C68" i="6"/>
  <c r="C47" i="6"/>
  <c r="AI115" i="6"/>
  <c r="AI42" i="6"/>
  <c r="AI56" i="6"/>
  <c r="AI59" i="6" s="1"/>
  <c r="T43" i="7"/>
  <c r="U111" i="6"/>
  <c r="U59" i="6"/>
  <c r="U38" i="6"/>
  <c r="AE50" i="7"/>
  <c r="AF73" i="6"/>
  <c r="AF52" i="6"/>
  <c r="X116" i="6"/>
  <c r="X84" i="6"/>
  <c r="X43" i="6"/>
  <c r="O46" i="7"/>
  <c r="P82" i="6"/>
  <c r="P94" i="6"/>
  <c r="P62" i="6"/>
  <c r="P41" i="6"/>
  <c r="H116" i="6"/>
  <c r="H84" i="6"/>
  <c r="H43" i="6"/>
  <c r="AH50" i="7"/>
  <c r="AI73" i="6"/>
  <c r="AI52" i="6"/>
  <c r="Y112" i="6"/>
  <c r="H38" i="6"/>
  <c r="AC113" i="6"/>
  <c r="T81" i="6"/>
  <c r="D94" i="6"/>
  <c r="P113" i="6"/>
  <c r="AI116" i="6"/>
  <c r="AH113" i="6"/>
  <c r="AG45" i="7"/>
  <c r="AH81" i="6"/>
  <c r="AH61" i="6"/>
  <c r="AH40" i="6"/>
  <c r="Z113" i="6"/>
  <c r="Y45" i="7"/>
  <c r="Z81" i="6"/>
  <c r="Z40" i="6"/>
  <c r="Q50" i="7"/>
  <c r="R73" i="6"/>
  <c r="R52" i="6"/>
  <c r="I46" i="7"/>
  <c r="J94" i="6"/>
  <c r="J82" i="6"/>
  <c r="J62" i="6"/>
  <c r="J41" i="6"/>
  <c r="I49" i="7"/>
  <c r="I56" i="7" s="1"/>
  <c r="I8" i="14" s="1"/>
  <c r="I8" i="16" s="1"/>
  <c r="J72" i="6"/>
  <c r="J51" i="6"/>
  <c r="Y82" i="6"/>
  <c r="K116" i="6"/>
  <c r="AI113" i="6"/>
  <c r="AE111" i="6"/>
  <c r="AD43" i="7"/>
  <c r="AE38" i="6"/>
  <c r="AE59" i="6"/>
  <c r="W111" i="6"/>
  <c r="V43" i="7"/>
  <c r="W59" i="6"/>
  <c r="W38" i="6"/>
  <c r="AC49" i="7"/>
  <c r="AD72" i="6"/>
  <c r="AD51" i="6"/>
  <c r="V115" i="6"/>
  <c r="V56" i="6"/>
  <c r="V64" i="6" s="1"/>
  <c r="V42" i="6"/>
  <c r="M45" i="7"/>
  <c r="N113" i="6"/>
  <c r="N81" i="6"/>
  <c r="N40" i="6"/>
  <c r="M50" i="7"/>
  <c r="N52" i="6"/>
  <c r="N73" i="6"/>
  <c r="E49" i="7"/>
  <c r="F51" i="6"/>
  <c r="F72" i="6"/>
  <c r="Z111" i="6"/>
  <c r="AC226" i="5"/>
  <c r="AC254" i="5" s="1"/>
  <c r="AC6" i="13" s="1"/>
  <c r="G239" i="5"/>
  <c r="G254" i="5" s="1"/>
  <c r="G6" i="13" s="1"/>
  <c r="AC213" i="5"/>
  <c r="G163" i="5"/>
  <c r="G253" i="5" s="1"/>
  <c r="G2" i="13" s="1"/>
  <c r="AF253" i="5"/>
  <c r="AF2" i="13" s="1"/>
  <c r="AF184" i="5"/>
  <c r="E253" i="5"/>
  <c r="E2" i="13" s="1"/>
  <c r="AD187" i="5"/>
  <c r="B254" i="5"/>
  <c r="B6" i="13" s="1"/>
  <c r="Q253" i="5"/>
  <c r="Q2" i="13" s="1"/>
  <c r="X4" i="15"/>
  <c r="X3" i="15"/>
  <c r="M113" i="6"/>
  <c r="L45" i="7"/>
  <c r="M81" i="6"/>
  <c r="M40" i="6"/>
  <c r="I116" i="6"/>
  <c r="I84" i="6"/>
  <c r="I43" i="6"/>
  <c r="T49" i="7"/>
  <c r="T56" i="7" s="1"/>
  <c r="T8" i="14" s="1"/>
  <c r="T8" i="16" s="1"/>
  <c r="U72" i="6"/>
  <c r="U51" i="6"/>
  <c r="L80" i="6"/>
  <c r="AA115" i="6"/>
  <c r="R110" i="6"/>
  <c r="R55" i="6"/>
  <c r="R64" i="6" s="1"/>
  <c r="R37" i="6"/>
  <c r="AG94" i="6"/>
  <c r="G116" i="6"/>
  <c r="G84" i="6"/>
  <c r="G43" i="6"/>
  <c r="F112" i="6"/>
  <c r="E44" i="7"/>
  <c r="F80" i="6"/>
  <c r="F92" i="6"/>
  <c r="E3" i="13" s="1"/>
  <c r="F60" i="6"/>
  <c r="F39" i="6"/>
  <c r="AG4" i="21"/>
  <c r="AC7" i="16"/>
  <c r="AC3" i="16"/>
  <c r="AC4" i="16"/>
  <c r="C3" i="15"/>
  <c r="C4" i="15"/>
  <c r="AA3" i="15"/>
  <c r="AA4" i="15"/>
  <c r="T3" i="15"/>
  <c r="T4" i="15"/>
  <c r="N4" i="15"/>
  <c r="N3" i="15"/>
  <c r="Z4" i="21"/>
  <c r="Y4" i="21"/>
  <c r="I4" i="16"/>
  <c r="I7" i="16"/>
  <c r="I3" i="16"/>
  <c r="AF4" i="16"/>
  <c r="AF7" i="16"/>
  <c r="AF3" i="16"/>
  <c r="AE4" i="16"/>
  <c r="AE7" i="16"/>
  <c r="AE3" i="16"/>
  <c r="AD7" i="16"/>
  <c r="AD4" i="16"/>
  <c r="AD3" i="16"/>
  <c r="U7" i="16"/>
  <c r="U3" i="16"/>
  <c r="U4" i="16"/>
  <c r="R4" i="15"/>
  <c r="R3" i="15"/>
  <c r="K3" i="15"/>
  <c r="K4" i="15"/>
  <c r="AB3" i="15"/>
  <c r="AB4" i="15"/>
  <c r="V4" i="15"/>
  <c r="V3" i="15"/>
  <c r="H3" i="15"/>
  <c r="H4" i="15"/>
  <c r="L46" i="6"/>
  <c r="AB101" i="6"/>
  <c r="L47" i="6"/>
  <c r="E68" i="6"/>
  <c r="AJ112" i="6"/>
  <c r="AI44" i="7"/>
  <c r="AI55" i="7" s="1"/>
  <c r="AI8" i="13" s="1"/>
  <c r="AI8" i="15" s="1"/>
  <c r="AJ92" i="6"/>
  <c r="AI3" i="13" s="1"/>
  <c r="AJ80" i="6"/>
  <c r="AJ39" i="6"/>
  <c r="H110" i="6"/>
  <c r="H55" i="6"/>
  <c r="H37" i="6"/>
  <c r="M116" i="6"/>
  <c r="M84" i="6"/>
  <c r="M43" i="6"/>
  <c r="C115" i="6"/>
  <c r="C42" i="6"/>
  <c r="C56" i="6"/>
  <c r="O44" i="7"/>
  <c r="P80" i="6"/>
  <c r="P60" i="6"/>
  <c r="P112" i="6"/>
  <c r="P92" i="6"/>
  <c r="O3" i="13" s="1"/>
  <c r="P39" i="6"/>
  <c r="AA49" i="7"/>
  <c r="AA56" i="7" s="1"/>
  <c r="AA8" i="14" s="1"/>
  <c r="AA8" i="16" s="1"/>
  <c r="AB72" i="6"/>
  <c r="AB51" i="6"/>
  <c r="T117" i="6"/>
  <c r="T44" i="6"/>
  <c r="L117" i="6"/>
  <c r="L44" i="6"/>
  <c r="C49" i="7"/>
  <c r="C56" i="7" s="1"/>
  <c r="C8" i="14" s="1"/>
  <c r="C8" i="16" s="1"/>
  <c r="D72" i="6"/>
  <c r="D51" i="6"/>
  <c r="L49" i="7"/>
  <c r="M72" i="6"/>
  <c r="M51" i="6"/>
  <c r="J46" i="7"/>
  <c r="K94" i="6"/>
  <c r="K82" i="6"/>
  <c r="K41" i="6"/>
  <c r="J4" i="13" s="1"/>
  <c r="J7" i="15" s="1"/>
  <c r="K62" i="6"/>
  <c r="S110" i="6"/>
  <c r="S55" i="6"/>
  <c r="S60" i="6" s="1"/>
  <c r="S37" i="6"/>
  <c r="K117" i="6"/>
  <c r="K65" i="6"/>
  <c r="K44" i="6"/>
  <c r="S113" i="6"/>
  <c r="R45" i="7"/>
  <c r="S81" i="6"/>
  <c r="S40" i="6"/>
  <c r="L113" i="6"/>
  <c r="K45" i="7"/>
  <c r="L81" i="6"/>
  <c r="L61" i="6"/>
  <c r="L40" i="6"/>
  <c r="X110" i="6"/>
  <c r="X55" i="6"/>
  <c r="X61" i="6" s="1"/>
  <c r="X37" i="6"/>
  <c r="AG116" i="6"/>
  <c r="AG84" i="6"/>
  <c r="AG43" i="6"/>
  <c r="AI68" i="6"/>
  <c r="W45" i="7"/>
  <c r="X113" i="6"/>
  <c r="X40" i="6"/>
  <c r="X81" i="6"/>
  <c r="AJ110" i="6"/>
  <c r="AJ37" i="6"/>
  <c r="AI4" i="13" s="1"/>
  <c r="AI7" i="15" s="1"/>
  <c r="AJ55" i="6"/>
  <c r="AJ59" i="6" s="1"/>
  <c r="AF115" i="6"/>
  <c r="AF42" i="6"/>
  <c r="AF56" i="6"/>
  <c r="W50" i="7"/>
  <c r="X73" i="6"/>
  <c r="X52" i="6"/>
  <c r="P116" i="6"/>
  <c r="P84" i="6"/>
  <c r="P64" i="6"/>
  <c r="P43" i="6"/>
  <c r="G50" i="7"/>
  <c r="H73" i="6"/>
  <c r="H52" i="6"/>
  <c r="R50" i="7"/>
  <c r="S73" i="6"/>
  <c r="S52" i="6"/>
  <c r="D81" i="6"/>
  <c r="X44" i="7"/>
  <c r="P110" i="6"/>
  <c r="T111" i="6"/>
  <c r="U117" i="6"/>
  <c r="S45" i="7"/>
  <c r="D82" i="6"/>
  <c r="O45" i="7"/>
  <c r="I117" i="6"/>
  <c r="K92" i="6"/>
  <c r="J3" i="13" s="1"/>
  <c r="AG46" i="7"/>
  <c r="AH94" i="6"/>
  <c r="AH82" i="6"/>
  <c r="AH62" i="6"/>
  <c r="AH41" i="6"/>
  <c r="AH115" i="6"/>
  <c r="AH56" i="6"/>
  <c r="AH42" i="6"/>
  <c r="Q43" i="7"/>
  <c r="Q55" i="7" s="1"/>
  <c r="Q8" i="13" s="1"/>
  <c r="R111" i="6"/>
  <c r="R38" i="6"/>
  <c r="I43" i="7"/>
  <c r="I55" i="7" s="1"/>
  <c r="I8" i="13" s="1"/>
  <c r="J111" i="6"/>
  <c r="J59" i="6"/>
  <c r="J38" i="6"/>
  <c r="J116" i="6"/>
  <c r="J84" i="6"/>
  <c r="J64" i="6"/>
  <c r="J43" i="6"/>
  <c r="AA116" i="6"/>
  <c r="AG41" i="6"/>
  <c r="F46" i="7"/>
  <c r="G94" i="6"/>
  <c r="G82" i="6"/>
  <c r="G41" i="6"/>
  <c r="H82" i="6"/>
  <c r="AE112" i="6"/>
  <c r="AD44" i="7"/>
  <c r="AE92" i="6"/>
  <c r="AE80" i="6"/>
  <c r="AE39" i="6"/>
  <c r="AE115" i="6"/>
  <c r="AE56" i="6"/>
  <c r="AE62" i="6" s="1"/>
  <c r="AE42" i="6"/>
  <c r="V45" i="7"/>
  <c r="W113" i="6"/>
  <c r="W81" i="6"/>
  <c r="W61" i="6"/>
  <c r="W40" i="6"/>
  <c r="W116" i="6"/>
  <c r="W84" i="6"/>
  <c r="W43" i="6"/>
  <c r="W64" i="6"/>
  <c r="AD111" i="6"/>
  <c r="AC43" i="7"/>
  <c r="AD38" i="6"/>
  <c r="AD116" i="6"/>
  <c r="AD84" i="6"/>
  <c r="AD64" i="6"/>
  <c r="AD43" i="6"/>
  <c r="V111" i="6"/>
  <c r="U43" i="7"/>
  <c r="U55" i="7" s="1"/>
  <c r="U8" i="13" s="1"/>
  <c r="V59" i="6"/>
  <c r="V38" i="6"/>
  <c r="U4" i="13" s="1"/>
  <c r="U7" i="15" s="1"/>
  <c r="V117" i="6"/>
  <c r="V65" i="6"/>
  <c r="V44" i="6"/>
  <c r="N111" i="6"/>
  <c r="M43" i="7"/>
  <c r="N38" i="6"/>
  <c r="F116" i="6"/>
  <c r="F84" i="6"/>
  <c r="F43" i="6"/>
  <c r="F64" i="6"/>
  <c r="M248" i="5"/>
  <c r="AH253" i="5"/>
  <c r="AH2" i="13" s="1"/>
  <c r="J213" i="5"/>
  <c r="B202" i="5"/>
  <c r="B253" i="5" s="1"/>
  <c r="B2" i="13" s="1"/>
  <c r="R186" i="5"/>
  <c r="AC205" i="5"/>
  <c r="I253" i="5"/>
  <c r="I2" i="13" s="1"/>
  <c r="P8" i="16"/>
  <c r="P4" i="16"/>
  <c r="P7" i="16"/>
  <c r="P3" i="16"/>
  <c r="E4" i="15"/>
  <c r="E3" i="15"/>
  <c r="P65" i="6"/>
  <c r="P117" i="6"/>
  <c r="P44" i="6"/>
  <c r="D113" i="6"/>
  <c r="O110" i="6"/>
  <c r="O55" i="6"/>
  <c r="O64" i="6" s="1"/>
  <c r="O37" i="6"/>
  <c r="I44" i="7"/>
  <c r="J112" i="6"/>
  <c r="J92" i="6"/>
  <c r="I3" i="13" s="1"/>
  <c r="J60" i="6"/>
  <c r="J80" i="6"/>
  <c r="J39" i="6"/>
  <c r="AE116" i="6"/>
  <c r="AE84" i="6"/>
  <c r="AE43" i="6"/>
  <c r="N45" i="7"/>
  <c r="O113" i="6"/>
  <c r="O81" i="6"/>
  <c r="O40" i="6"/>
  <c r="N115" i="6"/>
  <c r="N56" i="6"/>
  <c r="N42" i="6"/>
  <c r="AH4" i="16"/>
  <c r="AH7" i="16"/>
  <c r="AH3" i="16"/>
  <c r="R4" i="21"/>
  <c r="Q4" i="21"/>
  <c r="X4" i="16"/>
  <c r="X7" i="16"/>
  <c r="X3" i="16"/>
  <c r="W4" i="16"/>
  <c r="W3" i="16"/>
  <c r="W7" i="16"/>
  <c r="V7" i="16"/>
  <c r="V4" i="16"/>
  <c r="V3" i="16"/>
  <c r="M7" i="16"/>
  <c r="M3" i="16"/>
  <c r="M4" i="16"/>
  <c r="S3" i="15"/>
  <c r="S4" i="15"/>
  <c r="AG4" i="15"/>
  <c r="AG3" i="15"/>
  <c r="AD4" i="15"/>
  <c r="AD3" i="15"/>
  <c r="P4" i="15"/>
  <c r="P3" i="15"/>
  <c r="Z45" i="6"/>
  <c r="P44" i="7"/>
  <c r="Q112" i="6"/>
  <c r="Q92" i="6"/>
  <c r="P3" i="13" s="1"/>
  <c r="Q80" i="6"/>
  <c r="Q39" i="6"/>
  <c r="L50" i="7"/>
  <c r="M73" i="6"/>
  <c r="M52" i="6"/>
  <c r="AB46" i="7"/>
  <c r="AC94" i="6"/>
  <c r="AC82" i="6"/>
  <c r="AC62" i="6"/>
  <c r="AC41" i="6"/>
  <c r="B44" i="7"/>
  <c r="C112" i="6"/>
  <c r="C80" i="6"/>
  <c r="C92" i="6"/>
  <c r="B3" i="13" s="1"/>
  <c r="C39" i="6"/>
  <c r="S49" i="7"/>
  <c r="S56" i="7" s="1"/>
  <c r="S8" i="14" s="1"/>
  <c r="S8" i="16" s="1"/>
  <c r="T72" i="6"/>
  <c r="T51" i="6"/>
  <c r="K49" i="7"/>
  <c r="K56" i="7" s="1"/>
  <c r="K8" i="14" s="1"/>
  <c r="K8" i="16" s="1"/>
  <c r="L72" i="6"/>
  <c r="L51" i="6"/>
  <c r="D46" i="7"/>
  <c r="E94" i="6"/>
  <c r="D3" i="13" s="1"/>
  <c r="E82" i="6"/>
  <c r="E62" i="6"/>
  <c r="E41" i="6"/>
  <c r="M110" i="6"/>
  <c r="M55" i="6"/>
  <c r="M59" i="6" s="1"/>
  <c r="M37" i="6"/>
  <c r="L4" i="13" s="1"/>
  <c r="S117" i="6"/>
  <c r="S44" i="6"/>
  <c r="J49" i="7"/>
  <c r="J56" i="7" s="1"/>
  <c r="J8" i="14" s="1"/>
  <c r="J8" i="16" s="1"/>
  <c r="K72" i="6"/>
  <c r="K51" i="6"/>
  <c r="C101" i="6"/>
  <c r="C69" i="6"/>
  <c r="C48" i="6"/>
  <c r="Z44" i="7"/>
  <c r="AA112" i="6"/>
  <c r="AA80" i="6"/>
  <c r="AA92" i="6"/>
  <c r="Z3" i="13" s="1"/>
  <c r="AA39" i="6"/>
  <c r="E113" i="6"/>
  <c r="D45" i="7"/>
  <c r="E81" i="6"/>
  <c r="E40" i="6"/>
  <c r="E110" i="6"/>
  <c r="E55" i="6"/>
  <c r="E64" i="6" s="1"/>
  <c r="E37" i="6"/>
  <c r="AF50" i="7"/>
  <c r="AG73" i="6"/>
  <c r="AG52" i="6"/>
  <c r="P45" i="7"/>
  <c r="Q113" i="6"/>
  <c r="Q81" i="6"/>
  <c r="Q61" i="6"/>
  <c r="Q40" i="6"/>
  <c r="Q110" i="6"/>
  <c r="Q55" i="6"/>
  <c r="Q62" i="6" s="1"/>
  <c r="Q37" i="6"/>
  <c r="AF117" i="6"/>
  <c r="AF65" i="6"/>
  <c r="AF44" i="6"/>
  <c r="X115" i="6"/>
  <c r="X56" i="6"/>
  <c r="X42" i="6"/>
  <c r="O50" i="7"/>
  <c r="P52" i="6"/>
  <c r="P73" i="6"/>
  <c r="H65" i="6"/>
  <c r="H44" i="6"/>
  <c r="H117" i="6"/>
  <c r="B50" i="7"/>
  <c r="C73" i="6"/>
  <c r="C52" i="6"/>
  <c r="C45" i="7"/>
  <c r="G43" i="7"/>
  <c r="G55" i="7" s="1"/>
  <c r="G8" i="13" s="1"/>
  <c r="C110" i="6"/>
  <c r="C55" i="6"/>
  <c r="C61" i="6" s="1"/>
  <c r="C37" i="6"/>
  <c r="X112" i="6"/>
  <c r="S43" i="7"/>
  <c r="L43" i="7"/>
  <c r="L55" i="7" s="1"/>
  <c r="L8" i="13" s="1"/>
  <c r="L8" i="15" s="1"/>
  <c r="AB80" i="6"/>
  <c r="T113" i="6"/>
  <c r="C46" i="7"/>
  <c r="H4" i="13"/>
  <c r="H8" i="15" s="1"/>
  <c r="K110" i="6"/>
  <c r="K80" i="6"/>
  <c r="AG44" i="7"/>
  <c r="AH112" i="6"/>
  <c r="AH80" i="6"/>
  <c r="AH92" i="6"/>
  <c r="AG3" i="13" s="1"/>
  <c r="AH39" i="6"/>
  <c r="AH117" i="6"/>
  <c r="AH44" i="6"/>
  <c r="Y44" i="7"/>
  <c r="Y55" i="7" s="1"/>
  <c r="Y8" i="13" s="1"/>
  <c r="Z112" i="6"/>
  <c r="Z92" i="6"/>
  <c r="Y3" i="13" s="1"/>
  <c r="Z60" i="6"/>
  <c r="Z80" i="6"/>
  <c r="Z39" i="6"/>
  <c r="I50" i="7"/>
  <c r="J73" i="6"/>
  <c r="J52" i="6"/>
  <c r="X46" i="7"/>
  <c r="I82" i="6"/>
  <c r="AD46" i="7"/>
  <c r="AE94" i="6"/>
  <c r="AE82" i="6"/>
  <c r="AE41" i="6"/>
  <c r="AD50" i="7"/>
  <c r="AE73" i="6"/>
  <c r="AE52" i="6"/>
  <c r="V46" i="7"/>
  <c r="W94" i="6"/>
  <c r="W82" i="6"/>
  <c r="W62" i="6"/>
  <c r="W41" i="6"/>
  <c r="O112" i="6"/>
  <c r="N44" i="7"/>
  <c r="O92" i="6"/>
  <c r="N3" i="13" s="1"/>
  <c r="O80" i="6"/>
  <c r="O39" i="6"/>
  <c r="G110" i="6"/>
  <c r="G55" i="6"/>
  <c r="G65" i="6" s="1"/>
  <c r="G37" i="6"/>
  <c r="AC50" i="7"/>
  <c r="AD73" i="6"/>
  <c r="AD52" i="6"/>
  <c r="U49" i="7"/>
  <c r="U56" i="7" s="1"/>
  <c r="U8" i="14" s="1"/>
  <c r="U8" i="16" s="1"/>
  <c r="V72" i="6"/>
  <c r="V51" i="6"/>
  <c r="M46" i="7"/>
  <c r="N82" i="6"/>
  <c r="N94" i="6"/>
  <c r="N41" i="6"/>
  <c r="E50" i="7"/>
  <c r="F73" i="6"/>
  <c r="F52" i="6"/>
  <c r="R244" i="5"/>
  <c r="R254" i="5" s="1"/>
  <c r="R6" i="13" s="1"/>
  <c r="Z253" i="5"/>
  <c r="Z2" i="13" s="1"/>
  <c r="P253" i="5"/>
  <c r="P2" i="13" s="1"/>
  <c r="Y205" i="5"/>
  <c r="S212" i="5"/>
  <c r="V253" i="5"/>
  <c r="V2" i="13" s="1"/>
  <c r="L8" i="19" l="1"/>
  <c r="L8" i="20"/>
  <c r="L8" i="21"/>
  <c r="L8" i="18"/>
  <c r="L8" i="17"/>
  <c r="L8" i="22"/>
  <c r="J2" i="15"/>
  <c r="J2" i="23"/>
  <c r="AA2" i="23"/>
  <c r="AA2" i="15"/>
  <c r="C2" i="15"/>
  <c r="P6" i="16"/>
  <c r="U8" i="15"/>
  <c r="I8" i="15"/>
  <c r="U2" i="15"/>
  <c r="U2" i="23"/>
  <c r="S2" i="15"/>
  <c r="O2" i="23"/>
  <c r="O2" i="15"/>
  <c r="W2" i="23"/>
  <c r="W2" i="15"/>
  <c r="AD2" i="15"/>
  <c r="M6" i="16"/>
  <c r="AI8" i="20"/>
  <c r="AI8" i="22"/>
  <c r="AI8" i="21"/>
  <c r="AI8" i="18"/>
  <c r="AI8" i="17"/>
  <c r="AI8" i="19"/>
  <c r="Q2" i="23"/>
  <c r="F2" i="15"/>
  <c r="AE2" i="23"/>
  <c r="AE2" i="15"/>
  <c r="K2" i="15"/>
  <c r="K2" i="23"/>
  <c r="H8" i="20"/>
  <c r="H8" i="17"/>
  <c r="H8" i="21"/>
  <c r="H8" i="22"/>
  <c r="H8" i="18"/>
  <c r="H8" i="19"/>
  <c r="X2" i="15"/>
  <c r="AI2" i="23"/>
  <c r="AI2" i="15"/>
  <c r="I2" i="23"/>
  <c r="G2" i="15"/>
  <c r="AC2" i="15"/>
  <c r="AB2" i="23"/>
  <c r="AB2" i="15"/>
  <c r="AB2" i="16"/>
  <c r="AG4" i="13"/>
  <c r="AG7" i="15" s="1"/>
  <c r="I4" i="13"/>
  <c r="I7" i="15" s="1"/>
  <c r="AD4" i="13"/>
  <c r="AD7" i="15" s="1"/>
  <c r="C55" i="7"/>
  <c r="C8" i="13" s="1"/>
  <c r="C8" i="15" s="1"/>
  <c r="AH55" i="7"/>
  <c r="AH8" i="13" s="1"/>
  <c r="AH8" i="15" s="1"/>
  <c r="W254" i="5"/>
  <c r="W6" i="13" s="1"/>
  <c r="AB60" i="6"/>
  <c r="E61" i="6"/>
  <c r="Q60" i="6"/>
  <c r="AE64" i="6"/>
  <c r="R59" i="6"/>
  <c r="G64" i="6"/>
  <c r="N61" i="6"/>
  <c r="AD55" i="7"/>
  <c r="AD8" i="13" s="1"/>
  <c r="X64" i="6"/>
  <c r="AB65" i="6"/>
  <c r="AB3" i="13"/>
  <c r="G56" i="7"/>
  <c r="G8" i="14" s="1"/>
  <c r="G8" i="16" s="1"/>
  <c r="L59" i="6"/>
  <c r="K5" i="13" s="1"/>
  <c r="K6" i="15" s="1"/>
  <c r="M2" i="23"/>
  <c r="M2" i="15"/>
  <c r="AA64" i="6"/>
  <c r="AB59" i="6"/>
  <c r="J55" i="7"/>
  <c r="J8" i="13" s="1"/>
  <c r="J8" i="15" s="1"/>
  <c r="AF56" i="7"/>
  <c r="AF8" i="14" s="1"/>
  <c r="AF8" i="16" s="1"/>
  <c r="V60" i="6"/>
  <c r="W65" i="6"/>
  <c r="V5" i="13" s="1"/>
  <c r="R60" i="6"/>
  <c r="AJ61" i="6"/>
  <c r="E55" i="7"/>
  <c r="E8" i="13" s="1"/>
  <c r="AB64" i="6"/>
  <c r="AA61" i="6"/>
  <c r="X65" i="6"/>
  <c r="T2" i="15"/>
  <c r="N65" i="6"/>
  <c r="W56" i="7"/>
  <c r="W8" i="14" s="1"/>
  <c r="W8" i="16" s="1"/>
  <c r="Z56" i="7"/>
  <c r="Z8" i="14" s="1"/>
  <c r="Z8" i="16" s="1"/>
  <c r="AB62" i="6"/>
  <c r="AG56" i="7"/>
  <c r="AG8" i="14" s="1"/>
  <c r="AG8" i="16" s="1"/>
  <c r="AF3" i="13"/>
  <c r="K64" i="6"/>
  <c r="Y62" i="6"/>
  <c r="I61" i="6"/>
  <c r="V2" i="15"/>
  <c r="H7" i="15"/>
  <c r="R2" i="15"/>
  <c r="O5" i="13"/>
  <c r="O6" i="15" s="1"/>
  <c r="AG62" i="6"/>
  <c r="AG59" i="6"/>
  <c r="AG64" i="6"/>
  <c r="H59" i="6"/>
  <c r="H62" i="6"/>
  <c r="E5" i="13"/>
  <c r="AE65" i="6"/>
  <c r="Y5" i="13"/>
  <c r="Y6" i="15" s="1"/>
  <c r="P2" i="23"/>
  <c r="P2" i="15"/>
  <c r="AH60" i="6"/>
  <c r="P4" i="13"/>
  <c r="P7" i="15" s="1"/>
  <c r="S65" i="6"/>
  <c r="N4" i="13"/>
  <c r="N7" i="15" s="1"/>
  <c r="AE60" i="6"/>
  <c r="AD5" i="13" s="1"/>
  <c r="G62" i="6"/>
  <c r="M61" i="6"/>
  <c r="E2" i="15"/>
  <c r="AC56" i="7"/>
  <c r="AC8" i="14" s="1"/>
  <c r="AC8" i="16" s="1"/>
  <c r="Z61" i="6"/>
  <c r="T55" i="7"/>
  <c r="T8" i="13" s="1"/>
  <c r="T4" i="13"/>
  <c r="C4" i="13"/>
  <c r="C7" i="15" s="1"/>
  <c r="AA62" i="6"/>
  <c r="U3" i="13"/>
  <c r="U60" i="6"/>
  <c r="M60" i="6"/>
  <c r="Q65" i="6"/>
  <c r="P55" i="7"/>
  <c r="P8" i="13" s="1"/>
  <c r="P8" i="15" s="1"/>
  <c r="D60" i="6"/>
  <c r="C5" i="13" s="1"/>
  <c r="G60" i="6"/>
  <c r="AA4" i="13"/>
  <c r="AA7" i="15" s="1"/>
  <c r="Q64" i="6"/>
  <c r="AB55" i="7"/>
  <c r="AB8" i="13" s="1"/>
  <c r="AB8" i="15" s="1"/>
  <c r="AH56" i="7"/>
  <c r="AH8" i="14" s="1"/>
  <c r="AH8" i="16" s="1"/>
  <c r="R56" i="7"/>
  <c r="R8" i="14" s="1"/>
  <c r="R8" i="16" s="1"/>
  <c r="Y65" i="6"/>
  <c r="AH4" i="13"/>
  <c r="AH7" i="15" s="1"/>
  <c r="E59" i="6"/>
  <c r="O62" i="6"/>
  <c r="I62" i="6"/>
  <c r="AG2" i="15"/>
  <c r="N55" i="7"/>
  <c r="N8" i="13" s="1"/>
  <c r="N8" i="15" s="1"/>
  <c r="H64" i="6"/>
  <c r="H2" i="23"/>
  <c r="H2" i="15"/>
  <c r="Z2" i="15"/>
  <c r="N62" i="6"/>
  <c r="F4" i="13"/>
  <c r="F2" i="23" s="1"/>
  <c r="C60" i="6"/>
  <c r="AG2" i="23"/>
  <c r="U5" i="13"/>
  <c r="AD59" i="6"/>
  <c r="W4" i="13"/>
  <c r="W7" i="15" s="1"/>
  <c r="R4" i="13"/>
  <c r="R7" i="15" s="1"/>
  <c r="AJ60" i="6"/>
  <c r="I65" i="6"/>
  <c r="AE4" i="13"/>
  <c r="AE7" i="15" s="1"/>
  <c r="K55" i="7"/>
  <c r="K8" i="13" s="1"/>
  <c r="K8" i="15" s="1"/>
  <c r="G61" i="6"/>
  <c r="F5" i="13" s="1"/>
  <c r="AA59" i="6"/>
  <c r="Z5" i="13" s="1"/>
  <c r="AA55" i="7"/>
  <c r="AA8" i="13" s="1"/>
  <c r="X4" i="13"/>
  <c r="X7" i="15" s="1"/>
  <c r="AI60" i="6"/>
  <c r="AH5" i="13" s="1"/>
  <c r="O65" i="6"/>
  <c r="H61" i="6"/>
  <c r="E4" i="13"/>
  <c r="E7" i="15" s="1"/>
  <c r="AI61" i="6"/>
  <c r="K61" i="6"/>
  <c r="AE3" i="13"/>
  <c r="AI65" i="6"/>
  <c r="N2" i="15"/>
  <c r="N2" i="23"/>
  <c r="S64" i="6"/>
  <c r="J5" i="13"/>
  <c r="J2" i="16" s="1"/>
  <c r="T59" i="6"/>
  <c r="T61" i="6"/>
  <c r="R62" i="6"/>
  <c r="Y2" i="15"/>
  <c r="O55" i="7"/>
  <c r="O8" i="13" s="1"/>
  <c r="O8" i="15" s="1"/>
  <c r="AB5" i="13"/>
  <c r="S55" i="7"/>
  <c r="S8" i="13" s="1"/>
  <c r="S8" i="15" s="1"/>
  <c r="O61" i="6"/>
  <c r="N59" i="6"/>
  <c r="M5" i="13" s="1"/>
  <c r="M2" i="16" s="1"/>
  <c r="AC55" i="7"/>
  <c r="AC8" i="13" s="1"/>
  <c r="X60" i="6"/>
  <c r="T65" i="6"/>
  <c r="M64" i="6"/>
  <c r="AF2" i="15"/>
  <c r="AF2" i="23"/>
  <c r="E56" i="7"/>
  <c r="E8" i="14" s="1"/>
  <c r="E8" i="16" s="1"/>
  <c r="C59" i="6"/>
  <c r="C2" i="2"/>
  <c r="N64" i="6"/>
  <c r="V56" i="7"/>
  <c r="V8" i="14" s="1"/>
  <c r="V8" i="16" s="1"/>
  <c r="AH59" i="6"/>
  <c r="I59" i="6"/>
  <c r="D2" i="15"/>
  <c r="V4" i="13"/>
  <c r="V7" i="15" s="1"/>
  <c r="AI62" i="6"/>
  <c r="S59" i="6"/>
  <c r="R5" i="13" s="1"/>
  <c r="R6" i="16" s="1"/>
  <c r="C3" i="13"/>
  <c r="AD62" i="6"/>
  <c r="F3" i="13"/>
  <c r="AD56" i="7"/>
  <c r="AD8" i="14" s="1"/>
  <c r="AD8" i="16" s="1"/>
  <c r="R65" i="6"/>
  <c r="AG65" i="6"/>
  <c r="X59" i="6"/>
  <c r="Y59" i="6"/>
  <c r="U64" i="6"/>
  <c r="T5" i="13" s="1"/>
  <c r="V3" i="13"/>
  <c r="AF60" i="6"/>
  <c r="AE5" i="13" s="1"/>
  <c r="T60" i="6"/>
  <c r="X56" i="7"/>
  <c r="X8" i="14" s="1"/>
  <c r="X8" i="16" s="1"/>
  <c r="D55" i="7"/>
  <c r="D8" i="13" s="1"/>
  <c r="D8" i="15" s="1"/>
  <c r="G4" i="13"/>
  <c r="G7" i="15" s="1"/>
  <c r="C62" i="6"/>
  <c r="D4" i="13"/>
  <c r="D7" i="15" s="1"/>
  <c r="M62" i="6"/>
  <c r="L5" i="13" s="1"/>
  <c r="AH2" i="15"/>
  <c r="M55" i="7"/>
  <c r="M8" i="13" s="1"/>
  <c r="M8" i="15" s="1"/>
  <c r="AD3" i="13"/>
  <c r="I5" i="13"/>
  <c r="L56" i="7"/>
  <c r="L8" i="14" s="1"/>
  <c r="L8" i="16" s="1"/>
  <c r="V55" i="7"/>
  <c r="V8" i="13" s="1"/>
  <c r="V8" i="15" s="1"/>
  <c r="V62" i="6"/>
  <c r="AD65" i="6"/>
  <c r="Y4" i="13"/>
  <c r="Y7" i="15" s="1"/>
  <c r="AG55" i="7"/>
  <c r="AG8" i="13" s="1"/>
  <c r="AG8" i="15" s="1"/>
  <c r="Z55" i="7"/>
  <c r="Z8" i="13" s="1"/>
  <c r="Z8" i="15" s="1"/>
  <c r="AF64" i="6"/>
  <c r="M65" i="6"/>
  <c r="D64" i="6"/>
  <c r="AJ62" i="6"/>
  <c r="L2" i="15"/>
  <c r="Y56" i="7"/>
  <c r="Y8" i="14" s="1"/>
  <c r="Y8" i="16" s="1"/>
  <c r="R3" i="13"/>
  <c r="W55" i="7"/>
  <c r="W8" i="13" s="1"/>
  <c r="W8" i="15" s="1"/>
  <c r="M3" i="13"/>
  <c r="AD60" i="6"/>
  <c r="O59" i="6"/>
  <c r="R61" i="6"/>
  <c r="AH64" i="6"/>
  <c r="K3" i="13"/>
  <c r="AE56" i="7"/>
  <c r="AE8" i="14" s="1"/>
  <c r="AE8" i="16" s="1"/>
  <c r="AA65" i="6"/>
  <c r="D61" i="6"/>
  <c r="Q2" i="15"/>
  <c r="M56" i="7"/>
  <c r="M8" i="14" s="1"/>
  <c r="M8" i="16" s="1"/>
  <c r="AE55" i="7"/>
  <c r="AE8" i="13" s="1"/>
  <c r="AE8" i="15" s="1"/>
  <c r="AG60" i="6"/>
  <c r="C64" i="6"/>
  <c r="P5" i="13"/>
  <c r="P6" i="15" s="1"/>
  <c r="B4" i="13"/>
  <c r="B7" i="15" s="1"/>
  <c r="E65" i="6"/>
  <c r="E60" i="6"/>
  <c r="R2" i="23"/>
  <c r="I2" i="15"/>
  <c r="AI5" i="13"/>
  <c r="Z2" i="23"/>
  <c r="Q4" i="13"/>
  <c r="Q7" i="15" s="1"/>
  <c r="I64" i="6"/>
  <c r="B55" i="7"/>
  <c r="B8" i="13" s="1"/>
  <c r="B8" i="15" s="1"/>
  <c r="C65" i="6"/>
  <c r="Q56" i="7"/>
  <c r="Q8" i="14" s="1"/>
  <c r="Q8" i="16" s="1"/>
  <c r="AF62" i="6"/>
  <c r="T64" i="6"/>
  <c r="S4" i="13"/>
  <c r="S7" i="15" s="1"/>
  <c r="R55" i="7"/>
  <c r="R8" i="13" s="1"/>
  <c r="R8" i="15" s="1"/>
  <c r="AC4" i="13"/>
  <c r="AC7" i="15" s="1"/>
  <c r="AF4" i="13"/>
  <c r="AF7" i="15" s="1"/>
  <c r="X55" i="7"/>
  <c r="X8" i="13" s="1"/>
  <c r="X8" i="15" s="1"/>
  <c r="AC3" i="13"/>
  <c r="O56" i="7"/>
  <c r="O8" i="14" s="1"/>
  <c r="O8" i="16" s="1"/>
  <c r="S3" i="13"/>
  <c r="H60" i="6"/>
  <c r="AG61" i="6"/>
  <c r="AF55" i="7"/>
  <c r="AF8" i="13" s="1"/>
  <c r="AF8" i="15" s="1"/>
  <c r="L2" i="16" l="1"/>
  <c r="L6" i="15"/>
  <c r="L6" i="16"/>
  <c r="AD6" i="16"/>
  <c r="AD6" i="15"/>
  <c r="AD2" i="16"/>
  <c r="T2" i="16"/>
  <c r="T6" i="15"/>
  <c r="T6" i="16"/>
  <c r="C2" i="16"/>
  <c r="C6" i="15"/>
  <c r="C6" i="16"/>
  <c r="D6" i="16"/>
  <c r="D2" i="16"/>
  <c r="D6" i="15"/>
  <c r="F6" i="16"/>
  <c r="F6" i="15"/>
  <c r="F2" i="16"/>
  <c r="V6" i="15"/>
  <c r="V6" i="16"/>
  <c r="V2" i="16"/>
  <c r="AE6" i="16"/>
  <c r="AE2" i="16"/>
  <c r="AE6" i="15"/>
  <c r="AH6" i="16"/>
  <c r="AH6" i="15"/>
  <c r="AH2" i="16"/>
  <c r="U6" i="15"/>
  <c r="U6" i="16"/>
  <c r="T2" i="19"/>
  <c r="T2" i="20"/>
  <c r="T2" i="21"/>
  <c r="T2" i="17"/>
  <c r="T2" i="22"/>
  <c r="T2" i="18"/>
  <c r="U2" i="19"/>
  <c r="U2" i="20"/>
  <c r="U2" i="18"/>
  <c r="U2" i="17"/>
  <c r="U2" i="21"/>
  <c r="U2" i="22"/>
  <c r="H5" i="13"/>
  <c r="C8" i="20"/>
  <c r="C8" i="22"/>
  <c r="C8" i="21"/>
  <c r="C8" i="17"/>
  <c r="C8" i="18"/>
  <c r="C8" i="19"/>
  <c r="W8" i="19"/>
  <c r="W8" i="22"/>
  <c r="W8" i="18"/>
  <c r="W8" i="17"/>
  <c r="W8" i="21"/>
  <c r="W8" i="20"/>
  <c r="Z8" i="19"/>
  <c r="Z8" i="20"/>
  <c r="Z8" i="17"/>
  <c r="Z8" i="21"/>
  <c r="Z8" i="18"/>
  <c r="Z8" i="22"/>
  <c r="AG5" i="13"/>
  <c r="AF2" i="20"/>
  <c r="AF2" i="19"/>
  <c r="AF2" i="22"/>
  <c r="AF2" i="17"/>
  <c r="AF2" i="21"/>
  <c r="AF2" i="18"/>
  <c r="AB6" i="16"/>
  <c r="AB6" i="15"/>
  <c r="N8" i="20"/>
  <c r="N8" i="22"/>
  <c r="N8" i="17"/>
  <c r="N8" i="21"/>
  <c r="N8" i="18"/>
  <c r="N8" i="19"/>
  <c r="E6" i="15"/>
  <c r="E6" i="16"/>
  <c r="R2" i="19"/>
  <c r="R2" i="20"/>
  <c r="R2" i="17"/>
  <c r="R2" i="21"/>
  <c r="R2" i="22"/>
  <c r="R2" i="18"/>
  <c r="AB2" i="19"/>
  <c r="AB2" i="20"/>
  <c r="AB2" i="18"/>
  <c r="AB2" i="22"/>
  <c r="AB2" i="17"/>
  <c r="AB2" i="21"/>
  <c r="X2" i="23"/>
  <c r="AD2" i="23"/>
  <c r="O2" i="21"/>
  <c r="O2" i="17"/>
  <c r="O2" i="19"/>
  <c r="O2" i="18"/>
  <c r="O2" i="22"/>
  <c r="O2" i="20"/>
  <c r="U8" i="19"/>
  <c r="U8" i="20"/>
  <c r="U8" i="17"/>
  <c r="U8" i="22"/>
  <c r="U8" i="18"/>
  <c r="U8" i="21"/>
  <c r="D2" i="23"/>
  <c r="J6" i="16"/>
  <c r="Q2" i="20"/>
  <c r="Q2" i="19"/>
  <c r="Q2" i="17"/>
  <c r="Q2" i="21"/>
  <c r="Q2" i="22"/>
  <c r="Q2" i="18"/>
  <c r="R8" i="19"/>
  <c r="R8" i="20"/>
  <c r="R8" i="21"/>
  <c r="R8" i="17"/>
  <c r="R8" i="18"/>
  <c r="R8" i="22"/>
  <c r="I6" i="15"/>
  <c r="I6" i="16"/>
  <c r="S8" i="20"/>
  <c r="S8" i="21"/>
  <c r="S8" i="18"/>
  <c r="S8" i="17"/>
  <c r="S8" i="22"/>
  <c r="S8" i="19"/>
  <c r="P8" i="20"/>
  <c r="P8" i="19"/>
  <c r="P8" i="18"/>
  <c r="P8" i="22"/>
  <c r="P8" i="17"/>
  <c r="P8" i="21"/>
  <c r="Q5" i="13"/>
  <c r="Y2" i="16"/>
  <c r="I2" i="16"/>
  <c r="AG8" i="20"/>
  <c r="AG8" i="19"/>
  <c r="AG8" i="21"/>
  <c r="AG8" i="17"/>
  <c r="AG8" i="18"/>
  <c r="AG8" i="22"/>
  <c r="M8" i="19"/>
  <c r="M8" i="20"/>
  <c r="M8" i="22"/>
  <c r="M8" i="18"/>
  <c r="M8" i="17"/>
  <c r="M8" i="21"/>
  <c r="O8" i="19"/>
  <c r="O8" i="22"/>
  <c r="O8" i="18"/>
  <c r="O8" i="20"/>
  <c r="O8" i="17"/>
  <c r="O8" i="21"/>
  <c r="AG2" i="20"/>
  <c r="AG2" i="19"/>
  <c r="AG2" i="22"/>
  <c r="AG2" i="21"/>
  <c r="AG2" i="17"/>
  <c r="AG2" i="18"/>
  <c r="AB8" i="19"/>
  <c r="AB8" i="20"/>
  <c r="AB8" i="22"/>
  <c r="AB8" i="18"/>
  <c r="AB8" i="21"/>
  <c r="AB8" i="17"/>
  <c r="M6" i="15"/>
  <c r="J8" i="19"/>
  <c r="J8" i="20"/>
  <c r="J8" i="17"/>
  <c r="J8" i="18"/>
  <c r="J8" i="21"/>
  <c r="J8" i="22"/>
  <c r="Y2" i="23"/>
  <c r="X2" i="17"/>
  <c r="X2" i="20"/>
  <c r="X2" i="19"/>
  <c r="X2" i="21"/>
  <c r="X2" i="22"/>
  <c r="X2" i="18"/>
  <c r="AD2" i="20"/>
  <c r="AD2" i="18"/>
  <c r="AD2" i="17"/>
  <c r="AD2" i="19"/>
  <c r="AD2" i="22"/>
  <c r="AD2" i="21"/>
  <c r="S2" i="23"/>
  <c r="C2" i="23"/>
  <c r="AH8" i="19"/>
  <c r="AH8" i="20"/>
  <c r="AH8" i="21"/>
  <c r="AH8" i="17"/>
  <c r="AH8" i="22"/>
  <c r="AH8" i="18"/>
  <c r="K6" i="16"/>
  <c r="K8" i="20"/>
  <c r="K8" i="22"/>
  <c r="K8" i="21"/>
  <c r="K8" i="18"/>
  <c r="K8" i="19"/>
  <c r="K8" i="17"/>
  <c r="O2" i="16"/>
  <c r="I8" i="19"/>
  <c r="I8" i="20"/>
  <c r="I8" i="18"/>
  <c r="I8" i="17"/>
  <c r="I8" i="22"/>
  <c r="I8" i="21"/>
  <c r="J6" i="15"/>
  <c r="AI6" i="16"/>
  <c r="AI6" i="15"/>
  <c r="AH2" i="19"/>
  <c r="AH2" i="20"/>
  <c r="AH2" i="17"/>
  <c r="AH2" i="21"/>
  <c r="AH2" i="22"/>
  <c r="AH2" i="18"/>
  <c r="R2" i="16"/>
  <c r="Y2" i="20"/>
  <c r="Y2" i="19"/>
  <c r="Y2" i="21"/>
  <c r="Y2" i="22"/>
  <c r="Y2" i="17"/>
  <c r="Y2" i="18"/>
  <c r="N2" i="20"/>
  <c r="N2" i="19"/>
  <c r="N2" i="22"/>
  <c r="N2" i="17"/>
  <c r="N2" i="21"/>
  <c r="N2" i="18"/>
  <c r="F7" i="15"/>
  <c r="F8" i="15"/>
  <c r="E2" i="19"/>
  <c r="E2" i="17"/>
  <c r="E2" i="20"/>
  <c r="E2" i="22"/>
  <c r="E2" i="21"/>
  <c r="E2" i="18"/>
  <c r="V2" i="23"/>
  <c r="E8" i="15"/>
  <c r="AA5" i="13"/>
  <c r="G8" i="15"/>
  <c r="AI2" i="19"/>
  <c r="AI2" i="21"/>
  <c r="AI2" i="20"/>
  <c r="AI2" i="17"/>
  <c r="AI2" i="22"/>
  <c r="AI2" i="18"/>
  <c r="F2" i="20"/>
  <c r="F2" i="22"/>
  <c r="F2" i="18"/>
  <c r="F2" i="17"/>
  <c r="F2" i="21"/>
  <c r="F2" i="19"/>
  <c r="E2" i="16"/>
  <c r="S2" i="19"/>
  <c r="S2" i="21"/>
  <c r="S2" i="20"/>
  <c r="S2" i="18"/>
  <c r="S2" i="17"/>
  <c r="S2" i="22"/>
  <c r="B2" i="23"/>
  <c r="D2" i="20"/>
  <c r="D2" i="19"/>
  <c r="D2" i="22"/>
  <c r="D2" i="18"/>
  <c r="D2" i="21"/>
  <c r="D2" i="17"/>
  <c r="T7" i="15"/>
  <c r="T2" i="23"/>
  <c r="T8" i="15"/>
  <c r="D8" i="19"/>
  <c r="D8" i="20"/>
  <c r="D8" i="22"/>
  <c r="D8" i="18"/>
  <c r="D8" i="21"/>
  <c r="D8" i="17"/>
  <c r="X5" i="13"/>
  <c r="E2" i="23"/>
  <c r="G5" i="13"/>
  <c r="V2" i="20"/>
  <c r="V2" i="19"/>
  <c r="V2" i="17"/>
  <c r="V2" i="22"/>
  <c r="V2" i="18"/>
  <c r="V2" i="21"/>
  <c r="O6" i="16"/>
  <c r="R6" i="15"/>
  <c r="AC2" i="23"/>
  <c r="G2" i="21"/>
  <c r="G2" i="22"/>
  <c r="G2" i="19"/>
  <c r="G2" i="18"/>
  <c r="G2" i="20"/>
  <c r="G2" i="17"/>
  <c r="AI2" i="16"/>
  <c r="K2" i="19"/>
  <c r="K2" i="21"/>
  <c r="K2" i="20"/>
  <c r="K2" i="18"/>
  <c r="K2" i="22"/>
  <c r="K2" i="17"/>
  <c r="Q8" i="15"/>
  <c r="C2" i="19"/>
  <c r="C2" i="21"/>
  <c r="C2" i="20"/>
  <c r="C2" i="22"/>
  <c r="C2" i="17"/>
  <c r="C2" i="18"/>
  <c r="J2" i="19"/>
  <c r="J2" i="20"/>
  <c r="J2" i="22"/>
  <c r="J2" i="17"/>
  <c r="J2" i="18"/>
  <c r="J2" i="21"/>
  <c r="Y6" i="16"/>
  <c r="AE2" i="21"/>
  <c r="AE2" i="22"/>
  <c r="AE2" i="19"/>
  <c r="AE2" i="17"/>
  <c r="AE2" i="18"/>
  <c r="AE2" i="20"/>
  <c r="X8" i="20"/>
  <c r="X8" i="19"/>
  <c r="X8" i="22"/>
  <c r="X8" i="18"/>
  <c r="X8" i="17"/>
  <c r="X8" i="21"/>
  <c r="I2" i="19"/>
  <c r="I2" i="20"/>
  <c r="I2" i="18"/>
  <c r="I2" i="21"/>
  <c r="I2" i="17"/>
  <c r="I2" i="22"/>
  <c r="L2" i="20"/>
  <c r="L2" i="19"/>
  <c r="L2" i="18"/>
  <c r="L2" i="21"/>
  <c r="L2" i="17"/>
  <c r="L2" i="22"/>
  <c r="P2" i="16"/>
  <c r="AE8" i="19"/>
  <c r="AE8" i="18"/>
  <c r="AE8" i="17"/>
  <c r="AE8" i="22"/>
  <c r="AE8" i="21"/>
  <c r="AE8" i="20"/>
  <c r="W5" i="13"/>
  <c r="W2" i="16" s="1"/>
  <c r="B5" i="13"/>
  <c r="AC8" i="15"/>
  <c r="AA8" i="15"/>
  <c r="Z2" i="19"/>
  <c r="Z2" i="20"/>
  <c r="Z2" i="17"/>
  <c r="Z2" i="21"/>
  <c r="Z2" i="22"/>
  <c r="Z2" i="18"/>
  <c r="D5" i="13"/>
  <c r="P2" i="20"/>
  <c r="P2" i="17"/>
  <c r="P2" i="18"/>
  <c r="P2" i="22"/>
  <c r="P2" i="21"/>
  <c r="P2" i="19"/>
  <c r="M2" i="19"/>
  <c r="M2" i="17"/>
  <c r="M2" i="20"/>
  <c r="M2" i="22"/>
  <c r="M2" i="18"/>
  <c r="M2" i="21"/>
  <c r="AD8" i="15"/>
  <c r="AC2" i="19"/>
  <c r="AC2" i="17"/>
  <c r="AC2" i="18"/>
  <c r="AC2" i="21"/>
  <c r="AC2" i="22"/>
  <c r="AC2" i="20"/>
  <c r="G2" i="23"/>
  <c r="K2" i="16"/>
  <c r="Y8" i="15"/>
  <c r="U2" i="16"/>
  <c r="AA2" i="19"/>
  <c r="AA2" i="21"/>
  <c r="AA2" i="20"/>
  <c r="AA2" i="22"/>
  <c r="AA2" i="18"/>
  <c r="AA2" i="17"/>
  <c r="AF8" i="20"/>
  <c r="AF8" i="21"/>
  <c r="AF8" i="22"/>
  <c r="AF8" i="17"/>
  <c r="AF8" i="19"/>
  <c r="AF8" i="18"/>
  <c r="B8" i="19"/>
  <c r="B8" i="20"/>
  <c r="B8" i="21"/>
  <c r="B8" i="22"/>
  <c r="B8" i="17"/>
  <c r="B8" i="18"/>
  <c r="N5" i="13"/>
  <c r="V8" i="20"/>
  <c r="V8" i="21"/>
  <c r="V8" i="18"/>
  <c r="V8" i="22"/>
  <c r="V8" i="17"/>
  <c r="V8" i="19"/>
  <c r="S5" i="13"/>
  <c r="Z2" i="16"/>
  <c r="Z6" i="15"/>
  <c r="Z6" i="16"/>
  <c r="AC5" i="13"/>
  <c r="H2" i="20"/>
  <c r="H2" i="22"/>
  <c r="H2" i="17"/>
  <c r="H2" i="18"/>
  <c r="H2" i="19"/>
  <c r="H2" i="21"/>
  <c r="AH2" i="23"/>
  <c r="AF5" i="13"/>
  <c r="W6" i="15"/>
  <c r="W2" i="21"/>
  <c r="W2" i="18"/>
  <c r="W2" i="22"/>
  <c r="W2" i="19"/>
  <c r="W2" i="17"/>
  <c r="W2" i="20"/>
  <c r="AA6" i="15" l="1"/>
  <c r="AA2" i="16"/>
  <c r="AA6" i="16"/>
  <c r="N6" i="15"/>
  <c r="N6" i="16"/>
  <c r="N2" i="16"/>
  <c r="G6" i="16"/>
  <c r="G6" i="15"/>
  <c r="G2" i="16"/>
  <c r="E8" i="19"/>
  <c r="E8" i="20"/>
  <c r="E8" i="18"/>
  <c r="E8" i="22"/>
  <c r="E8" i="21"/>
  <c r="E8" i="17"/>
  <c r="F8" i="20"/>
  <c r="F8" i="22"/>
  <c r="F8" i="21"/>
  <c r="F8" i="17"/>
  <c r="F8" i="18"/>
  <c r="F8" i="19"/>
  <c r="S6" i="15"/>
  <c r="S6" i="16"/>
  <c r="S2" i="16"/>
  <c r="AA8" i="20"/>
  <c r="AA8" i="18"/>
  <c r="AA8" i="22"/>
  <c r="AA8" i="21"/>
  <c r="AA8" i="17"/>
  <c r="AA8" i="19"/>
  <c r="Q8" i="19"/>
  <c r="Q8" i="20"/>
  <c r="Q8" i="17"/>
  <c r="Q8" i="22"/>
  <c r="Q8" i="18"/>
  <c r="Q8" i="21"/>
  <c r="T8" i="19"/>
  <c r="T8" i="20"/>
  <c r="T8" i="21"/>
  <c r="T8" i="18"/>
  <c r="T8" i="17"/>
  <c r="T8" i="22"/>
  <c r="AG2" i="16"/>
  <c r="AG6" i="16"/>
  <c r="AG6" i="15"/>
  <c r="G8" i="19"/>
  <c r="G8" i="20"/>
  <c r="G8" i="18"/>
  <c r="G8" i="21"/>
  <c r="G8" i="22"/>
  <c r="G8" i="17"/>
  <c r="AC8" i="19"/>
  <c r="AC8" i="20"/>
  <c r="AC8" i="18"/>
  <c r="AC8" i="21"/>
  <c r="AC8" i="22"/>
  <c r="AC8" i="17"/>
  <c r="X6" i="15"/>
  <c r="X6" i="16"/>
  <c r="X2" i="16"/>
  <c r="Q6" i="15"/>
  <c r="Q6" i="16"/>
  <c r="Q2" i="16"/>
  <c r="W6" i="16"/>
  <c r="B6" i="16"/>
  <c r="B2" i="16"/>
  <c r="B6" i="15"/>
  <c r="Y8" i="20"/>
  <c r="Y8" i="19"/>
  <c r="Y8" i="22"/>
  <c r="Y8" i="21"/>
  <c r="Y8" i="17"/>
  <c r="Y8" i="18"/>
  <c r="H2" i="16"/>
  <c r="H6" i="15"/>
  <c r="H6" i="16"/>
  <c r="AF2" i="16"/>
  <c r="AF6" i="15"/>
  <c r="AF6" i="16"/>
  <c r="AC6" i="15"/>
  <c r="AC6" i="16"/>
  <c r="AC2" i="16"/>
  <c r="AD8" i="20"/>
  <c r="AD8" i="18"/>
  <c r="AD8" i="17"/>
  <c r="AD8" i="22"/>
  <c r="AD8" i="21"/>
  <c r="AD8" i="19"/>
</calcChain>
</file>

<file path=xl/sharedStrings.xml><?xml version="1.0" encoding="utf-8"?>
<sst xmlns="http://schemas.openxmlformats.org/spreadsheetml/2006/main" count="2567" uniqueCount="1253">
  <si>
    <t>BNVP BAU New Vehicle Price</t>
  </si>
  <si>
    <t>Sources:</t>
  </si>
  <si>
    <t>LDVs</t>
  </si>
  <si>
    <t>EIA</t>
  </si>
  <si>
    <t>Annual Energy Outlook 2019</t>
  </si>
  <si>
    <t>https://www.eia.gov/outlooks/aeo/tables_ref.cfm</t>
  </si>
  <si>
    <t>Tables 39, 43, and 53</t>
  </si>
  <si>
    <t>passenger HDV (bus) prices</t>
  </si>
  <si>
    <t>Environmental and Energy Study Institute</t>
  </si>
  <si>
    <t>Fact Sheet: Battery Electric Buses: Benefits Outweigh Costs</t>
  </si>
  <si>
    <t>https://www.eesi.org/papers/view/fact-sheet-electric-buses-benefits-outweigh-costs</t>
  </si>
  <si>
    <t>Freight HDV prices</t>
  </si>
  <si>
    <t>TruckerToTrucker.com</t>
  </si>
  <si>
    <t>2015 (snapshot of available trucks)</t>
  </si>
  <si>
    <t>New Conventional Daycab Trucks, New Conventional Sleeper Trucks</t>
  </si>
  <si>
    <t>http://www.truckertotrucker.com/search_results.cfm?city=&amp;Type=Trucks&amp;Category=Conventional+Daycab&amp;Make=&amp;Model=&amp;Keywords=&amp;State=&amp;YearGT=&amp;YearLT=&amp;PriceGT=&amp;PriceLT=&amp;NewUsed=New&amp;perPage=25&amp;hasPrice=1&amp;Submit=</t>
  </si>
  <si>
    <t>http://www.truckertotrucker.com/search_results.cfm?city=&amp;Type=Trucks&amp;Category=Conventional+Sleeper&amp;Make=&amp;Model=&amp;Keywords=&amp;State=&amp;YearGT=&amp;YearLT=&amp;PriceGT=&amp;PriceLT=&amp;NewUsed=New&amp;perPage=25&amp;hasPrice=1&amp;Submit=</t>
  </si>
  <si>
    <t>Unable to find an authoritative statistic, so using the average of all listed prices for new conventional daycab and new conventional sleeper trucks.  These are prices for the cab; the trailer is not included.</t>
  </si>
  <si>
    <t>aircraft</t>
  </si>
  <si>
    <t>Daniel Michaels, The Wall Street Journal</t>
  </si>
  <si>
    <t>The Secret Price of a Jet Airliner</t>
  </si>
  <si>
    <t>http://www.wsj.com/articles/SB10001424052702303649504577494862829051078</t>
  </si>
  <si>
    <t>rail (locomotive prices)</t>
  </si>
  <si>
    <t>Bob Tita and James Hagerty, The Wall Street Journal</t>
  </si>
  <si>
    <t>Caterpillar Falls Behind GE in Locomotives Race</t>
  </si>
  <si>
    <t>http://www.wsj.com/articles/caterpillar-falls-behind-ge-in-locomotives-race-1405291739</t>
  </si>
  <si>
    <t>Paragraph 5</t>
  </si>
  <si>
    <t>ships</t>
  </si>
  <si>
    <t>see "Ships" tab</t>
  </si>
  <si>
    <t>motorbikes</t>
  </si>
  <si>
    <t>Ben Steward, Popular Mechanics Magazine</t>
  </si>
  <si>
    <t>The 10 Best Buys in Motorcycles for 2017</t>
  </si>
  <si>
    <t>http://www.popularmechanics.com/cars/motorcycles/g2309/best-motorcycle-buys/</t>
  </si>
  <si>
    <t>Notes</t>
  </si>
  <si>
    <t>Any vehicle types / cargo type / technology combinations that cannot exist</t>
  </si>
  <si>
    <t>(defined as having zero for all years in the variable MPNVbT) are assigned a</t>
  </si>
  <si>
    <t>price of zero in this variable.</t>
  </si>
  <si>
    <t>For gasoline engine and diesel engine passenger LDVs, we use a sales-</t>
  </si>
  <si>
    <t>weighted average by size category, including cars and light trucks.</t>
  </si>
  <si>
    <t>For natural gas passenger LDVs, we use the average of the two size classes</t>
  </si>
  <si>
    <t xml:space="preserve">for which AEO 53 contains data (compact and large cars). </t>
  </si>
  <si>
    <t>For plug-in hybrid LDVs, we use the larger battery class (PHEV-40) rather</t>
  </si>
  <si>
    <t>than the smaller battery class (PHEV-10).  The Chevrolet Volt, the world's</t>
  </si>
  <si>
    <t>best-selling plug-in hybrid vehicle, is a PHEV-40.  We use the only three</t>
  </si>
  <si>
    <t>size classes for which price data are available.</t>
  </si>
  <si>
    <t>For freight LDVs, we generally use the "Large Pickup" category from AEO 53,</t>
  </si>
  <si>
    <t>except for battery electric vehicle and plug-in hybrid vehicle, where we use</t>
  </si>
  <si>
    <t>the "Large Utility" category (because there is no data in the "Large Pickup"</t>
  </si>
  <si>
    <t>for these vehicle technologies).  We extrapolate to obtain prices for the</t>
  </si>
  <si>
    <t>first few years, when prices for these technologies are not available from</t>
  </si>
  <si>
    <t>AEO 53.</t>
  </si>
  <si>
    <t>HDVs</t>
  </si>
  <si>
    <t>For HDVs, we look up the price of the main vehicle technology (diesel</t>
  </si>
  <si>
    <t>vehicle) for each of passengers and freight today.  We then use ratios</t>
  </si>
  <si>
    <t>with the most applicable quantities from the LDV price projections</t>
  </si>
  <si>
    <t>(AEO 53) to establish the prices for different technologies and to extend</t>
  </si>
  <si>
    <t>all technology price trends into the future.</t>
  </si>
  <si>
    <t>2018 cost of EV bus</t>
  </si>
  <si>
    <t>We use an average market price (not an average list price) from among a number</t>
  </si>
  <si>
    <t>of common commercial aircraft.  We use the same price for passenger and freight</t>
  </si>
  <si>
    <t>aircraft.  We assume the price does not change with time.</t>
  </si>
  <si>
    <t>For estimating electric and hydrogen vehicle prices, we apply the ratios</t>
  </si>
  <si>
    <t>from the passenger HDVs category.</t>
  </si>
  <si>
    <t>rail</t>
  </si>
  <si>
    <t>We use a price from a single source for the locomotive (not the price of the</t>
  </si>
  <si>
    <t>entire train).  We use the same price for passenger and freight locomotives.</t>
  </si>
  <si>
    <t>We assume the price does not change with time.</t>
  </si>
  <si>
    <t>freight ships</t>
  </si>
  <si>
    <t>For details, see the "Ships" tab.</t>
  </si>
  <si>
    <t>passenger ships</t>
  </si>
  <si>
    <t>We take an average of popular, recent motorbike prices for "gasoline vehicle"</t>
  </si>
  <si>
    <t>motorbikes.  We multiply by the LDVs "battery electric" to "gasoline vehicle" ratio</t>
  </si>
  <si>
    <t>to estimate the price of battery electric motorbikes in the U.S.</t>
  </si>
  <si>
    <t>Currency Year</t>
  </si>
  <si>
    <t>The figures from the Center for Automotive Research come from a 2010 Automotive Yearbook</t>
  </si>
  <si>
    <t>and therefore are likely in 2010 dollars.</t>
  </si>
  <si>
    <t>The figures from TruckerToTrucker were collected in early 2015 and therefore use 2015</t>
  </si>
  <si>
    <t>2014 to 2012, for TruckerToTrucker</t>
  </si>
  <si>
    <t>dollars, but because we don't have a 2015 annual CPI-U figure available yet, we use 2014.</t>
  </si>
  <si>
    <t>2013 to 2012, for American Public Transit Association</t>
  </si>
  <si>
    <t>2016 to 2012, for AEO 2017</t>
  </si>
  <si>
    <t>2017 to 2012, for AEO 2018</t>
  </si>
  <si>
    <t>2018 to 2012, for AEO 2019</t>
  </si>
  <si>
    <t>See "cpi.xlsx" in the InputData folder for source information.</t>
  </si>
  <si>
    <t>Notes (Sarah Dodamead):</t>
  </si>
  <si>
    <t xml:space="preserve">AEO 39: </t>
  </si>
  <si>
    <t>Was updated with a vehicle registration multiplier (TX vehicle registration) / (US vehicle registration) and then annual increased proportionally to the increase in TX share of US population</t>
  </si>
  <si>
    <t>https://www.statista.com/statistics/196010/total-number-of-registered-automobiles-in-the-us-by-state/</t>
  </si>
  <si>
    <r>
      <t xml:space="preserve">This multiplier was cross varified with a value found at </t>
    </r>
    <r>
      <rPr>
        <u/>
        <sz val="11"/>
        <color rgb="FF1155CC"/>
        <rFont val="Arial"/>
      </rPr>
      <t xml:space="preserve">https://www.fhwa.dot.gov/policyinformation/statistics/2017/mv1.cfm. there was a .001 discrepency so I went with the dot.gov number. </t>
    </r>
  </si>
  <si>
    <t>This one multiplier was applied to the entire AEO 39 sheet independent of the variation in technology.</t>
  </si>
  <si>
    <t>AEO 43 &amp; AEO 53 were not updated because vehcical technology raw price is not different per state</t>
  </si>
  <si>
    <t>ref2019.d111618a</t>
  </si>
  <si>
    <t>Report</t>
  </si>
  <si>
    <t>Scenario</t>
  </si>
  <si>
    <t>ref2019</t>
  </si>
  <si>
    <t>Reference case</t>
  </si>
  <si>
    <t>Datekey</t>
  </si>
  <si>
    <t>d111618a</t>
  </si>
  <si>
    <t>Release Date</t>
  </si>
  <si>
    <t xml:space="preserve"> January 2019</t>
  </si>
  <si>
    <t>TST000</t>
  </si>
  <si>
    <t>39. Light-Duty Vehicle Sales by Technology Type</t>
  </si>
  <si>
    <t>(thousands)</t>
  </si>
  <si>
    <t/>
  </si>
  <si>
    <t>2018-</t>
  </si>
  <si>
    <t>Technology Type</t>
  </si>
  <si>
    <t>New Car Sales 1/</t>
  </si>
  <si>
    <t>Conventional Cars</t>
  </si>
  <si>
    <t>TST000:ba_GasolineICEVe</t>
  </si>
  <si>
    <t>Gasoline ICE Vehicles</t>
  </si>
  <si>
    <t>TST000:ba_TDIDieselICE</t>
  </si>
  <si>
    <t>TDI Diesel ICE</t>
  </si>
  <si>
    <t>TST000:ba_TotalConventi</t>
  </si>
  <si>
    <t>Total Conventional Cars</t>
  </si>
  <si>
    <t>Alternative-Fuel Cars</t>
  </si>
  <si>
    <t>TST000:ca_Ethanol-FlexF</t>
  </si>
  <si>
    <t>Ethanol-Flex Fuel ICE</t>
  </si>
  <si>
    <t>TST000:ca_100mileEV</t>
  </si>
  <si>
    <t>100 Mile Electric Vehicle</t>
  </si>
  <si>
    <t>TST000:ca_ElectricVehic</t>
  </si>
  <si>
    <t>200 Mile Electric Vehicle</t>
  </si>
  <si>
    <t>TST000:ea_FuelCellGasol</t>
  </si>
  <si>
    <t>300 Mile Electric Vehicle</t>
  </si>
  <si>
    <t>TST000:ca_Plug-inGasoli</t>
  </si>
  <si>
    <t>Plug-in 10 Gasoline Hybrid</t>
  </si>
  <si>
    <t>TST000:ca_Plug-in40Hybd</t>
  </si>
  <si>
    <t>Plug-in 40 Gasoline Hybrid</t>
  </si>
  <si>
    <t>TST000:ca_Electric-Dies</t>
  </si>
  <si>
    <t>Electric-Diesel Hybrid</t>
  </si>
  <si>
    <t>- -</t>
  </si>
  <si>
    <t>TST000:ca_Electric-Gaso</t>
  </si>
  <si>
    <t>Electric-Gasoline Hybrid</t>
  </si>
  <si>
    <t>TST000:ca_CompressedNat</t>
  </si>
  <si>
    <t>Natural Gas ICE</t>
  </si>
  <si>
    <t>TST000:da_CompressedNat</t>
  </si>
  <si>
    <t>Natural Gas Bi-fuel</t>
  </si>
  <si>
    <t>TST000:da_LiquefiedPetr</t>
  </si>
  <si>
    <t>Propane ICE</t>
  </si>
  <si>
    <t>TST000:ea_LiquefiedPetr</t>
  </si>
  <si>
    <t>Propane Bi-fuel</t>
  </si>
  <si>
    <t>TST000:ea_FuelCellMetha</t>
  </si>
  <si>
    <t>Fuel Cell Methanol</t>
  </si>
  <si>
    <t>TST000:ea_FuelCellHydro</t>
  </si>
  <si>
    <t>Fuel Cell Hydrogen</t>
  </si>
  <si>
    <t>TST000:ea_TotalAlternat</t>
  </si>
  <si>
    <t>Total Alternative Cars</t>
  </si>
  <si>
    <t>TST000:fa_PercentAltern</t>
  </si>
  <si>
    <t>Percent Alternative Car Sales</t>
  </si>
  <si>
    <t>TST000:fa_TotalNewCarSa</t>
  </si>
  <si>
    <t>Total New Car Sales</t>
  </si>
  <si>
    <t>New Light Truck Sales 2/</t>
  </si>
  <si>
    <t>Conventional Light Trucks</t>
  </si>
  <si>
    <t>TST000:ga_GasolineICEVe</t>
  </si>
  <si>
    <t>TST000:ga_TDIDieselICE</t>
  </si>
  <si>
    <t>TST000:ga_TotalConventi</t>
  </si>
  <si>
    <t>Total Conventional Light Trucks</t>
  </si>
  <si>
    <t>Alternative-Fuel Light Trucks</t>
  </si>
  <si>
    <t>TST000:ha_Ethanol-FlexF</t>
  </si>
  <si>
    <t>TST000:ha_100mileEV</t>
  </si>
  <si>
    <t>TST000:ha_ElectricVehic</t>
  </si>
  <si>
    <t>TST000:ja_FuelCellGasol</t>
  </si>
  <si>
    <t>TST000:ha_Plug-inGasoli</t>
  </si>
  <si>
    <t>TST000:ha_Plug-in40Hybd</t>
  </si>
  <si>
    <t>TST000:ha_Electric-Dies</t>
  </si>
  <si>
    <t>TST000:ha_Electric-Gaso</t>
  </si>
  <si>
    <t>TST000:ha_CompressedNat</t>
  </si>
  <si>
    <t>TST000:ia_CompressedNat</t>
  </si>
  <si>
    <t>TST000:ia_LiquefiedPetr</t>
  </si>
  <si>
    <t>TST000:ja_LiquefiedPetr</t>
  </si>
  <si>
    <t>TST000:ja_FuelCellMetha</t>
  </si>
  <si>
    <t>TST000:ja_FuelCellHydro</t>
  </si>
  <si>
    <t>TST000:ja_TotalAlternat</t>
  </si>
  <si>
    <t>Total Alternative Light Trucks</t>
  </si>
  <si>
    <t>TST000:ka_PercentAltern</t>
  </si>
  <si>
    <t>Percent Alternative Light Truck Sales</t>
  </si>
  <si>
    <t>TST000:ka_TotalNewTruck</t>
  </si>
  <si>
    <t>Total New Light Truck Sales</t>
  </si>
  <si>
    <t>TST000:la_PercentTotalA</t>
  </si>
  <si>
    <t>Percent Total Alternative Sales</t>
  </si>
  <si>
    <t>TST000:la_EPACTLegislat</t>
  </si>
  <si>
    <t>EPACT Legislative Alternative Sales</t>
  </si>
  <si>
    <t>TST000:la_ZEVPLegislati</t>
  </si>
  <si>
    <t>ZEVP Legislative Alternative Sales</t>
  </si>
  <si>
    <t>Total Sales, Cars and Light Trucks</t>
  </si>
  <si>
    <t>TST000:ta_ConventionGas</t>
  </si>
  <si>
    <t>Conventional Gasoline</t>
  </si>
  <si>
    <t>TST000:ta_TDIDiesel</t>
  </si>
  <si>
    <t>TDI Diesel</t>
  </si>
  <si>
    <t>TST000:ta_Flex-Fuel</t>
  </si>
  <si>
    <t>Flex-Fuel</t>
  </si>
  <si>
    <t>TST000:ta_PlugElectric</t>
  </si>
  <si>
    <t>Electric</t>
  </si>
  <si>
    <t>TST000:ta_PluginHybrid</t>
  </si>
  <si>
    <t>Plug-in Electric Hybrid</t>
  </si>
  <si>
    <t>TST000:ta_ElectricHybrd</t>
  </si>
  <si>
    <t>Electric Hybrid</t>
  </si>
  <si>
    <t>TST000:ta_GassyGaseous</t>
  </si>
  <si>
    <t>Gaseous (Propane and Natural Gas)</t>
  </si>
  <si>
    <t>TST000:ta_FuelCell</t>
  </si>
  <si>
    <t>Fuel Cell</t>
  </si>
  <si>
    <t>TST000:ma_TotalVehicles</t>
  </si>
  <si>
    <t>Total Vehicles Sales</t>
  </si>
  <si>
    <t>TST000:mh_ConventionGas</t>
  </si>
  <si>
    <t>Conventional Gasoline Microhybrids</t>
  </si>
  <si>
    <t>TST000:mh_TDIDiesel</t>
  </si>
  <si>
    <t>TDI Diesel Microhybrids</t>
  </si>
  <si>
    <t>TST000: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</si>
  <si>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</si>
  <si>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</si>
  <si>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</si>
  <si>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ICE = Internal combustion engine.</t>
  </si>
  <si>
    <t xml:space="preserve">   EPACT = Energy Policy Act of 1992.</t>
  </si>
  <si>
    <t xml:space="preserve">   ZEVP = Zero emission vehicles from the low emission vehicle program.</t>
  </si>
  <si>
    <t xml:space="preserve">   - - = Not applicable.</t>
  </si>
  <si>
    <t xml:space="preserve">   Note:  Totals may not equal sum of components due to independent rounding.</t>
  </si>
  <si>
    <t xml:space="preserve">   Sources:  2017 values derived using:  U.S. Energy Information Administration (EIA), Describing</t>
  </si>
  <si>
    <t>Current and Potential Markets for Alternative-Fuel Vehicles, 1996; EIA, Alternatives to Traditional Transportation</t>
  </si>
  <si>
    <t>Fuels 2009 (Part II - User and Fuel Data); U.S. Environmental Protection Agency, Engines and Vehicles Compliance</t>
  </si>
  <si>
    <t>Information System, various years; and EIA, AEO2019 National Energy Modeling System run ref2019.d111618a.</t>
  </si>
  <si>
    <t>2018 and projections:  EIA, AEO2019 National Energy Modeling System run ref2019.d111618a.</t>
  </si>
  <si>
    <t>https://www.fhwa.dot.gov/policyinformation/statistics/2017/mv1.cfm</t>
  </si>
  <si>
    <t>TX vehical registration:</t>
  </si>
  <si>
    <t>US vehicle registration:</t>
  </si>
  <si>
    <t>multipilier:</t>
  </si>
  <si>
    <t>year</t>
  </si>
  <si>
    <t>% TX population of USA population</t>
  </si>
  <si>
    <t xml:space="preserve">Percent increase 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</si>
  <si>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</si>
  <si>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</si>
  <si>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</si>
  <si>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</si>
  <si>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</si>
  <si>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</si>
  <si>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</si>
  <si>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</si>
  <si>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300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</si>
  <si>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</si>
  <si>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</si>
  <si>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</si>
  <si>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</si>
  <si>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</si>
  <si>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</si>
  <si>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</si>
  <si>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</si>
  <si>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</si>
  <si>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</si>
  <si>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</si>
  <si>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</si>
  <si>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</si>
  <si>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</si>
  <si>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</si>
  <si>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EPACT Legislative  Alternative Sales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</si>
  <si>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</si>
  <si>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</si>
  <si>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</si>
  <si>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</si>
  <si>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</si>
  <si>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</si>
  <si>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</si>
  <si>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</si>
  <si>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 xml:space="preserve">   Conventional Gasoline Microhybrids</t>
  </si>
  <si>
    <t xml:space="preserve">   TDI Diesel Microhybrids</t>
  </si>
  <si>
    <t>TCA000</t>
  </si>
  <si>
    <t>43. Summary of New Light-Duty Vehicle Size Class Attributes</t>
  </si>
  <si>
    <t xml:space="preserve"> Class Attributes</t>
  </si>
  <si>
    <t>Personal Vehicles</t>
  </si>
  <si>
    <t xml:space="preserve">   EPA Rated New Vehicle Fuel Efficiency</t>
  </si>
  <si>
    <t xml:space="preserve">      Conventional Cars (miles per gallon)</t>
  </si>
  <si>
    <t>TCA000:ba_Minicompact</t>
  </si>
  <si>
    <t xml:space="preserve">         Minicompact</t>
  </si>
  <si>
    <t>TCA000:ba_Subcompact</t>
  </si>
  <si>
    <t xml:space="preserve">         Subcompact</t>
  </si>
  <si>
    <t>TCA000:ba_Compact</t>
  </si>
  <si>
    <t xml:space="preserve">         Compact</t>
  </si>
  <si>
    <t>TCA000:ba_Midsize</t>
  </si>
  <si>
    <t xml:space="preserve">         Midsize</t>
  </si>
  <si>
    <t>TCA000:ba_Large</t>
  </si>
  <si>
    <t xml:space="preserve">         Large</t>
  </si>
  <si>
    <t>TCA000:ba_TwoSeater</t>
  </si>
  <si>
    <t xml:space="preserve">         Two Seater</t>
  </si>
  <si>
    <t>TCA000:ba_AverageNewCar</t>
  </si>
  <si>
    <t xml:space="preserve">         Small Crossover Utility</t>
  </si>
  <si>
    <t>TCA000:ca_AverageNewCar</t>
  </si>
  <si>
    <t xml:space="preserve">         Large Crossover Utility</t>
  </si>
  <si>
    <t xml:space="preserve">      Average New Car</t>
  </si>
  <si>
    <t xml:space="preserve">      Average New Car On-Road</t>
  </si>
  <si>
    <t>TCA000:da_SmallPickup</t>
  </si>
  <si>
    <t>TCA000:da_LargePickup</t>
  </si>
  <si>
    <t xml:space="preserve">      Conventional Light Trucks</t>
  </si>
  <si>
    <t>TCA000:da_SmallVan</t>
  </si>
  <si>
    <t xml:space="preserve">         Small Pickup</t>
  </si>
  <si>
    <t>TCA000:da_LargeVan</t>
  </si>
  <si>
    <t xml:space="preserve">         Large Pickup</t>
  </si>
  <si>
    <t>TCA000:da_SmallUtility</t>
  </si>
  <si>
    <t xml:space="preserve">         Small Van</t>
  </si>
  <si>
    <t>TCA000:da_LargeUtility</t>
  </si>
  <si>
    <t xml:space="preserve">         Large Van</t>
  </si>
  <si>
    <t>TCA000:da_AverageNewLig</t>
  </si>
  <si>
    <t xml:space="preserve">         Small Utility</t>
  </si>
  <si>
    <t>TCA000:da_AverageNewLTO</t>
  </si>
  <si>
    <t xml:space="preserve">         Large Utility</t>
  </si>
  <si>
    <t>TCA000:ea_Cars</t>
  </si>
  <si>
    <t xml:space="preserve">      Average New Light Truck</t>
  </si>
  <si>
    <t>TCA000:ea_LightTrucks</t>
  </si>
  <si>
    <t xml:space="preserve">      Average New Light Truck On-Road</t>
  </si>
  <si>
    <t xml:space="preserve">   Degradation Factors 1/</t>
  </si>
  <si>
    <t xml:space="preserve">      Cars</t>
  </si>
  <si>
    <t>TCA000:fa_Minicompact</t>
  </si>
  <si>
    <t xml:space="preserve">      Light Trucks</t>
  </si>
  <si>
    <t>TCA000:fa_Subcompact</t>
  </si>
  <si>
    <t>TCA000:fa_Compact</t>
  </si>
  <si>
    <t xml:space="preserve">   New Fuel Efficiency by Size Class 2/</t>
  </si>
  <si>
    <t>TCA000:fa_Midsize</t>
  </si>
  <si>
    <t xml:space="preserve">      Alternative-Fuel Cars</t>
  </si>
  <si>
    <t>TCA000:fa_Large</t>
  </si>
  <si>
    <t>TCA000:fa_TwoSeater</t>
  </si>
  <si>
    <t>TCA000:fa_AverageNewAlt</t>
  </si>
  <si>
    <t>TCA000:ga_SmallPickup</t>
  </si>
  <si>
    <t>TCA000:ga_LargePickup</t>
  </si>
  <si>
    <t>TCA000:ga_SmallVan</t>
  </si>
  <si>
    <t>TCA000:ga_LargeVan</t>
  </si>
  <si>
    <t xml:space="preserve">      Average New Alternative Cars</t>
  </si>
  <si>
    <t>TCA000:ga_SmallUtility</t>
  </si>
  <si>
    <t>TCA000:ga_LargeUtility</t>
  </si>
  <si>
    <t xml:space="preserve">      Alternative-Fuel Light Trucks</t>
  </si>
  <si>
    <t>TCA000:ga_Cars</t>
  </si>
  <si>
    <t>TCA000:ga_LightTrucks</t>
  </si>
  <si>
    <t>TCA000:ha_Cars</t>
  </si>
  <si>
    <t>TCA000:ha_LightTrucks</t>
  </si>
  <si>
    <t>Fleet Vehicles</t>
  </si>
  <si>
    <t>TCA000:ia_Minicompact</t>
  </si>
  <si>
    <t>TCA000:ia_Subcompact</t>
  </si>
  <si>
    <t>TCA000:ia_Compact</t>
  </si>
  <si>
    <t xml:space="preserve">   Average On-Road Miles per Gallon</t>
  </si>
  <si>
    <t>TCA000:ia_Midsize</t>
  </si>
  <si>
    <t>TCA000:ia_Large</t>
  </si>
  <si>
    <t>TCA000:ia_TwoSeater</t>
  </si>
  <si>
    <t>New Vehicle Sales Shares (percent)</t>
  </si>
  <si>
    <t xml:space="preserve">   Cars</t>
  </si>
  <si>
    <t>TCA000:ja_SmallPickup</t>
  </si>
  <si>
    <t xml:space="preserve">      Minicompact</t>
  </si>
  <si>
    <t>TCA000:ja_LargePickup</t>
  </si>
  <si>
    <t xml:space="preserve">      Subcompact</t>
  </si>
  <si>
    <t>TCA000:ja_SmallVan</t>
  </si>
  <si>
    <t xml:space="preserve">      Compact</t>
  </si>
  <si>
    <t>TCA000:ja_LargeVan</t>
  </si>
  <si>
    <t xml:space="preserve">      Midsize</t>
  </si>
  <si>
    <t>TCA000:ja_SmallUtility</t>
  </si>
  <si>
    <t xml:space="preserve">      Large</t>
  </si>
  <si>
    <t>TCA000:ja_LargeUtility</t>
  </si>
  <si>
    <t xml:space="preserve">      Two Seater</t>
  </si>
  <si>
    <t xml:space="preserve">      Small Crossover Utility</t>
  </si>
  <si>
    <t xml:space="preserve">      Large Crossover Utility</t>
  </si>
  <si>
    <t>TCA000:ja_Minicompact</t>
  </si>
  <si>
    <t xml:space="preserve">   Light Trucks</t>
  </si>
  <si>
    <t>TCA000:ja_Subcompact</t>
  </si>
  <si>
    <t xml:space="preserve">      Small Pickup</t>
  </si>
  <si>
    <t>TCA000:ja_Compact</t>
  </si>
  <si>
    <t xml:space="preserve">      Large Pickup</t>
  </si>
  <si>
    <t>TCA000:ja_Midsize</t>
  </si>
  <si>
    <t xml:space="preserve">      Small Van</t>
  </si>
  <si>
    <t>TCA000:ja_Large</t>
  </si>
  <si>
    <t xml:space="preserve">      Large Van</t>
  </si>
  <si>
    <t>TCA000:ja_TwoSeater</t>
  </si>
  <si>
    <t xml:space="preserve">      Small Utility</t>
  </si>
  <si>
    <t>TCA000:ja_AverageNewCar</t>
  </si>
  <si>
    <t xml:space="preserve">      Large Utility</t>
  </si>
  <si>
    <t>TCA000:ka_SmallPickup</t>
  </si>
  <si>
    <t>TCA000:ka_LargePickup</t>
  </si>
  <si>
    <t>New Vehicle Average Horsepower</t>
  </si>
  <si>
    <t>TCA000:ka_SmallVan</t>
  </si>
  <si>
    <t xml:space="preserve">   Conventional Cars</t>
  </si>
  <si>
    <t>TCA000:ka_LargeVan</t>
  </si>
  <si>
    <t>TCA000:ka_SmallUtility</t>
  </si>
  <si>
    <t>TCA000:ka_LargeUtility</t>
  </si>
  <si>
    <t>TCA000:ka_AverageNewLig</t>
  </si>
  <si>
    <t>TCA000:la_Minicompact</t>
  </si>
  <si>
    <t>TCA000:la_Subcompact</t>
  </si>
  <si>
    <t xml:space="preserve">   Average New Car</t>
  </si>
  <si>
    <t>TCA000:la_Compact</t>
  </si>
  <si>
    <t>TCA000:la_Midsize</t>
  </si>
  <si>
    <t xml:space="preserve">   Conventional Light Trucks</t>
  </si>
  <si>
    <t>TCA000:la_Large</t>
  </si>
  <si>
    <t>TCA000:la_TwoSeater</t>
  </si>
  <si>
    <t>TCA000:la_AverageNewCar</t>
  </si>
  <si>
    <t>TCA000:ma_SmallPickup</t>
  </si>
  <si>
    <t>TCA000:ma_LargePickup</t>
  </si>
  <si>
    <t>TCA000:ma_SmallVan</t>
  </si>
  <si>
    <t>TCA000:ma_LargeVan</t>
  </si>
  <si>
    <t xml:space="preserve">   Average New Light Truck</t>
  </si>
  <si>
    <t>TCA000:ma_SmallUtility</t>
  </si>
  <si>
    <t>TCA000:ma_LargeUtility</t>
  </si>
  <si>
    <t>New Vehicle Average Weight</t>
  </si>
  <si>
    <t>TCA000:ma_AverageNewLig</t>
  </si>
  <si>
    <t>TCA000:na_ConventionalC</t>
  </si>
  <si>
    <t>TCA000:na_ConventionalL</t>
  </si>
  <si>
    <t>Average Weight for the Stock</t>
  </si>
  <si>
    <t xml:space="preserve">   1/  Conversion factor used to convert U.S. Environmental Protection Agency (EPA) rated efficiency to "on road" miles per gallon.</t>
  </si>
  <si>
    <t xml:space="preserve">   2/  Environmental Protection Agency rated miles per gallon.</t>
  </si>
  <si>
    <t xml:space="preserve">   Sources:  2017 values derived using:  U.S. Environmental Protection Agency, Engines and Vehicles Compliance</t>
  </si>
  <si>
    <t>Information System, various years; Federal Highway Administration, Highway Statistics 2016; and U.S. Energy</t>
  </si>
  <si>
    <t>Information Administration (EIA), AEO2019 National Energy Modeling System run ref2019.d111618a.  2018 and</t>
  </si>
  <si>
    <t>projections:  EIA, AEO2019 National Energy Modeling System run ref2019.d111618a.</t>
  </si>
  <si>
    <t>LDP000</t>
  </si>
  <si>
    <t>53. New Light-Duty Vehicle Prices</t>
  </si>
  <si>
    <t>(thousand 2018 dollars)</t>
  </si>
  <si>
    <t>Gasoline</t>
  </si>
  <si>
    <t>LDP000:ba_Mini-compactC</t>
  </si>
  <si>
    <t xml:space="preserve">  Mini-compact Cars</t>
  </si>
  <si>
    <t>LDP000:ba_SubcompactCar</t>
  </si>
  <si>
    <t xml:space="preserve">  Subcompact Cars</t>
  </si>
  <si>
    <t>LDP000:ba_CompactCars</t>
  </si>
  <si>
    <t xml:space="preserve">  Compact Cars</t>
  </si>
  <si>
    <t>LDP000:ba_MidsizeCars</t>
  </si>
  <si>
    <t xml:space="preserve">  Midsize Cars</t>
  </si>
  <si>
    <t>LDP000:ba_LargeCars</t>
  </si>
  <si>
    <t xml:space="preserve">  Large Cars</t>
  </si>
  <si>
    <t>LDP000:ba_TwoSeaterCars</t>
  </si>
  <si>
    <t xml:space="preserve">  Two Seater Cars</t>
  </si>
  <si>
    <t>LDP000:ba_SmallPickup</t>
  </si>
  <si>
    <t xml:space="preserve">  Small Crossover Cars</t>
  </si>
  <si>
    <t>LDP000:ba_LargePickup</t>
  </si>
  <si>
    <t xml:space="preserve">  Large Crossover Cars</t>
  </si>
  <si>
    <t>LDP000:ba_SmallVan</t>
  </si>
  <si>
    <t xml:space="preserve">  Small Pickup</t>
  </si>
  <si>
    <t>LDP000:ba_LargeVan</t>
  </si>
  <si>
    <t xml:space="preserve">  Large Pickup</t>
  </si>
  <si>
    <t>LDP000:ba_SmallUtility</t>
  </si>
  <si>
    <t xml:space="preserve">  Small Van</t>
  </si>
  <si>
    <t>LDP000:ba_LargeUtility</t>
  </si>
  <si>
    <t xml:space="preserve">  Large Van</t>
  </si>
  <si>
    <t xml:space="preserve">  Small Utility</t>
  </si>
  <si>
    <t xml:space="preserve">  Large Utility</t>
  </si>
  <si>
    <t>LDP000:ca_Mini-compactC</t>
  </si>
  <si>
    <t xml:space="preserve">  Small Crossover Trucks</t>
  </si>
  <si>
    <t>LDP000:ca_SubcompactCar</t>
  </si>
  <si>
    <t xml:space="preserve">  Large Crossover Trucks</t>
  </si>
  <si>
    <t>LDP000:ca_CompactCars</t>
  </si>
  <si>
    <t>LDP000:ca_MidsizeCars</t>
  </si>
  <si>
    <t>Turbo Direct Injection Diesel</t>
  </si>
  <si>
    <t>LDP000:ca_LargeCars</t>
  </si>
  <si>
    <t>LDP000:ca_TwoSeaterCars</t>
  </si>
  <si>
    <t>LDP000:ca_SmallPickup</t>
  </si>
  <si>
    <t>LDP000:ca_LargePickup</t>
  </si>
  <si>
    <t>LDP000:ca_SmallVan</t>
  </si>
  <si>
    <t>LDP000:ca_LargeVan</t>
  </si>
  <si>
    <t>LDP000:ca_SmallUtility</t>
  </si>
  <si>
    <t>LDP000:ca_LargeUtility</t>
  </si>
  <si>
    <t>LDP000:fa_Mini-compactC</t>
  </si>
  <si>
    <t>LDP000:fa_SubcompactCar</t>
  </si>
  <si>
    <t>LDP000:fa_CompactCars</t>
  </si>
  <si>
    <t>LDP000:fa_MidsizeCars</t>
  </si>
  <si>
    <t>LDP000:fa_LargeCars</t>
  </si>
  <si>
    <t>LDP000:fa_TwoSeaterCars</t>
  </si>
  <si>
    <t>LDP000:fa_SmallPickup</t>
  </si>
  <si>
    <t>LDP000:fa_LargePickup</t>
  </si>
  <si>
    <t>LDP000:fa_SmallVan</t>
  </si>
  <si>
    <t>LDP000:fa_LargeVan</t>
  </si>
  <si>
    <t>LDP000:fa_SmallUtility</t>
  </si>
  <si>
    <t>LDP000:fa_LargeUtility</t>
  </si>
  <si>
    <t>LDP000:da_Mini-compactC</t>
  </si>
  <si>
    <t>LDP000:da_SubcompactCar</t>
  </si>
  <si>
    <t>LDP000:da_CompactCars</t>
  </si>
  <si>
    <t>LDP000:da_MidsizeCars</t>
  </si>
  <si>
    <t>LDP000:da_LargeCars</t>
  </si>
  <si>
    <t>LDP000:da_TwoSeaterCars</t>
  </si>
  <si>
    <t>LDP000:da_SmallPickup</t>
  </si>
  <si>
    <t>LDP000:da_LargePickup</t>
  </si>
  <si>
    <t>LDP000:da_SmallVan</t>
  </si>
  <si>
    <t>LDP000:da_LargeVan</t>
  </si>
  <si>
    <t>LDP000:da_SmallUtility</t>
  </si>
  <si>
    <t>LDP000:da_LargeUtility</t>
  </si>
  <si>
    <t>LDP000:ha_Mini-compactC</t>
  </si>
  <si>
    <t>LDP000:ha_SubcompactCar</t>
  </si>
  <si>
    <t>LDP000:ha_CompactCars</t>
  </si>
  <si>
    <t>LDP000:ha_MidsizeCars</t>
  </si>
  <si>
    <t>LDP000:ha_LargeCars</t>
  </si>
  <si>
    <t>LDP000:ha_TwoSeaterCars</t>
  </si>
  <si>
    <t>LDP000:ha_SmallPickup</t>
  </si>
  <si>
    <t>LDP000:ha_LargePickup</t>
  </si>
  <si>
    <t>LDP000:ha_SmallVan</t>
  </si>
  <si>
    <t>LDP000:ha_LargeVan</t>
  </si>
  <si>
    <t>LDP000:ha_SmallUtility</t>
  </si>
  <si>
    <t>LDP000:ha_LargeUtility</t>
  </si>
  <si>
    <t>LDP000:ja_Mini-compactC</t>
  </si>
  <si>
    <t>LDP000:ja_SubcompactCar</t>
  </si>
  <si>
    <t>LDP000:ja_CompactCars</t>
  </si>
  <si>
    <t>Ethanol Flex</t>
  </si>
  <si>
    <t>LDP000:ja_MidsizeCars</t>
  </si>
  <si>
    <t>LDP000:ja_LargeCars</t>
  </si>
  <si>
    <t>LDP000:ja_TwoSeaterCars</t>
  </si>
  <si>
    <t>LDP000:ja_SmallPickup</t>
  </si>
  <si>
    <t>LDP000:ja_LargePickup</t>
  </si>
  <si>
    <t>LDP000:ja_SmallVan</t>
  </si>
  <si>
    <t>LDP000:ja_LargeVan</t>
  </si>
  <si>
    <t>LDP000:ja_SmallUtility</t>
  </si>
  <si>
    <t>LDP000:ja_LargeUtility</t>
  </si>
  <si>
    <t>LDP000:ka_Mini-compactC</t>
  </si>
  <si>
    <t>LDP000:ka_SubcompactCar</t>
  </si>
  <si>
    <t>LDP000:ka_CompactCars</t>
  </si>
  <si>
    <t>LDP000:ka_MidsizeCars</t>
  </si>
  <si>
    <t>LDP000:ka_LargeCars</t>
  </si>
  <si>
    <t>LDP000:ka_TwoSeaterCars</t>
  </si>
  <si>
    <t>Compressed/Liquefied Natural Gas</t>
  </si>
  <si>
    <t>LDP000:ka_SmallPickup</t>
  </si>
  <si>
    <t>LDP000:ka_LargePickup</t>
  </si>
  <si>
    <t>LDP000:ka_SmallVan</t>
  </si>
  <si>
    <t>LDP000:ka_LargeVan</t>
  </si>
  <si>
    <t>LDP000:ka_SmallUtility</t>
  </si>
  <si>
    <t>LDP000:ka_LargeUtility</t>
  </si>
  <si>
    <t>LDP000:la_Mini-compactC</t>
  </si>
  <si>
    <t>LDP000:la_SubcompactCar</t>
  </si>
  <si>
    <t>LDP000:la_CompactCars</t>
  </si>
  <si>
    <t>LDP000:la_MidsizeCars</t>
  </si>
  <si>
    <t>LDP000:la_LargeCars</t>
  </si>
  <si>
    <t>LDP000:la_TwoSeaterCars</t>
  </si>
  <si>
    <t>LDP000:la_SmallPickup</t>
  </si>
  <si>
    <t>LDP000:la_LargePickup</t>
  </si>
  <si>
    <t>LDP000:la_SmallVan</t>
  </si>
  <si>
    <t>LDP000:la_LargeVan</t>
  </si>
  <si>
    <t>Compressed/Liquefied Natural Gas Bi-Fuel</t>
  </si>
  <si>
    <t>LDP000:la_SmallUtility</t>
  </si>
  <si>
    <t>LDP000:la_LargeUtility</t>
  </si>
  <si>
    <t>LDP000:na_Mini-compactC</t>
  </si>
  <si>
    <t>LDP000:na_SubcompactCar</t>
  </si>
  <si>
    <t>LDP000:na_CompactCars</t>
  </si>
  <si>
    <t>LDP000:na_MidsizeCars</t>
  </si>
  <si>
    <t>LDP000:na_LargeCars</t>
  </si>
  <si>
    <t>LDP000:na_TwoSeaterCars</t>
  </si>
  <si>
    <t>LDP000:na_SmallPickup</t>
  </si>
  <si>
    <t>LDP000:na_LargePickup</t>
  </si>
  <si>
    <t>LDP000:na_SmallVan</t>
  </si>
  <si>
    <t>LDP000:na_LargeVan</t>
  </si>
  <si>
    <t>LDP000:na_SmallUtility</t>
  </si>
  <si>
    <t>LDP000:na_LargeUtility</t>
  </si>
  <si>
    <t>LDP000:ga_Mini-compactC</t>
  </si>
  <si>
    <t>Propane</t>
  </si>
  <si>
    <t>LDP000:ga_SubcompactCar</t>
  </si>
  <si>
    <t>LDP000:ga_CompactCars</t>
  </si>
  <si>
    <t>LDP000:ga_MidsizeCars</t>
  </si>
  <si>
    <t>LDP000:ga_LargeCars</t>
  </si>
  <si>
    <t>LDP000:ga_TwoSeaterCars</t>
  </si>
  <si>
    <t>LDP000:ga_SmallPickup</t>
  </si>
  <si>
    <t>LDP000:ga_LargePickup</t>
  </si>
  <si>
    <t>LDP000:ga_SmallVan</t>
  </si>
  <si>
    <t>LDP000:ga_LargeVan</t>
  </si>
  <si>
    <t>LDP000:ga_SmallUtility</t>
  </si>
  <si>
    <t>LDP000:ga_LargeUtility</t>
  </si>
  <si>
    <t>LDP000:oa_Mini-compactC</t>
  </si>
  <si>
    <t>LDP000:oa_SubcompactCar</t>
  </si>
  <si>
    <t>LDP000:oa_CompactCars</t>
  </si>
  <si>
    <t>LDP000:oa_MidsizeCars</t>
  </si>
  <si>
    <t>Propane Bi-Fuel</t>
  </si>
  <si>
    <t>LDP000:oa_LargeCars</t>
  </si>
  <si>
    <t>LDP000:oa_TwoSeaterCars</t>
  </si>
  <si>
    <t>LDP000:oa_SmallPickup</t>
  </si>
  <si>
    <t>LDP000:oa_LargePickup</t>
  </si>
  <si>
    <t>LDP000:oa_SmallVan</t>
  </si>
  <si>
    <t>LDP000:oa_LargeVan</t>
  </si>
  <si>
    <t>LDP000:oa_SmallUtility</t>
  </si>
  <si>
    <t>LDP000:oa_LargeUtility</t>
  </si>
  <si>
    <t>LDP000:va_Mini-compactC</t>
  </si>
  <si>
    <t>LDP000:va_SubcompactCar</t>
  </si>
  <si>
    <t>LDP000:va_CompactCars</t>
  </si>
  <si>
    <t>LDP000:va_MidsizeCars</t>
  </si>
  <si>
    <t>LDP000:va_LargeCars</t>
  </si>
  <si>
    <t>LDP000:va_TwoSeaterCars</t>
  </si>
  <si>
    <t>LDP000:va_SmallPickup</t>
  </si>
  <si>
    <t>LDP000:va_LargePickup</t>
  </si>
  <si>
    <t>LDP000:va_SmallVan</t>
  </si>
  <si>
    <t>LDP000:va_LargeVan</t>
  </si>
  <si>
    <t>LDP000:va_SmallUtility</t>
  </si>
  <si>
    <t>LDP000:va_LargeUtility</t>
  </si>
  <si>
    <t>LDP000:pa_Mini-compactC</t>
  </si>
  <si>
    <t>LDP000:pa_SubcompactCar</t>
  </si>
  <si>
    <t>LDP000:pa_CompactCars</t>
  </si>
  <si>
    <t>LDP000:pa_MidsizeCars</t>
  </si>
  <si>
    <t>LDP000:pa_LargeCars</t>
  </si>
  <si>
    <t>LDP000:pa_TwoSeaterCars</t>
  </si>
  <si>
    <t>LDP000:pa_SmallPickup</t>
  </si>
  <si>
    <t>LDP000:pa_LargePickup</t>
  </si>
  <si>
    <t>LDP000:pa_SmallVan</t>
  </si>
  <si>
    <t>LDP000:pa_LargeVan</t>
  </si>
  <si>
    <t>LDP000:pa_SmallUtility</t>
  </si>
  <si>
    <t>LDP000:pa_LargeUtility</t>
  </si>
  <si>
    <t>LDP000:ra_Mini-compactC</t>
  </si>
  <si>
    <t>LDP000:ra_SubcompactCar</t>
  </si>
  <si>
    <t>LDP000:ra_CompactCars</t>
  </si>
  <si>
    <t>LDP000:ra_MidsizeCars</t>
  </si>
  <si>
    <t>LDP000:ra_LargeCars</t>
  </si>
  <si>
    <t>LDP000:ra_TwoSeaterCars</t>
  </si>
  <si>
    <t>LDP000:ra_SmallPickup</t>
  </si>
  <si>
    <t>LDP000:ra_LargePickup</t>
  </si>
  <si>
    <t>LDP000:ra_SmallVan</t>
  </si>
  <si>
    <t>LDP000:ra_LargeVan</t>
  </si>
  <si>
    <t>LDP000:ra_SmallUtility</t>
  </si>
  <si>
    <t>LDP000:ra_LargeUtility</t>
  </si>
  <si>
    <t>LDP000:sa_Mini-compactC</t>
  </si>
  <si>
    <t>LDP000:sa_SubcompactCar</t>
  </si>
  <si>
    <t>LDP000:sa_CompactCars</t>
  </si>
  <si>
    <t>LDP000:sa_MidsizeCars</t>
  </si>
  <si>
    <t>LDP000:sa_LargeCars</t>
  </si>
  <si>
    <t>LDP000:sa_TwoSeaterCars</t>
  </si>
  <si>
    <t>LDP000:sa_SmallPickup</t>
  </si>
  <si>
    <t>LDP000:sa_LargePickup</t>
  </si>
  <si>
    <t>LDP000:sa_SmallVan</t>
  </si>
  <si>
    <t>LDP000:sa_LargeVan</t>
  </si>
  <si>
    <t>LDP000:sa_SmallUtility</t>
  </si>
  <si>
    <t>LDP000:sa_LargeUtility</t>
  </si>
  <si>
    <t>LDP000:ta_Mini-compactC</t>
  </si>
  <si>
    <t>LDP000:ta_SubcompactCar</t>
  </si>
  <si>
    <t>LDP000:ta_CompactCars</t>
  </si>
  <si>
    <t>LDP000:ta_MidsizeCars</t>
  </si>
  <si>
    <t>LDP000:ta_LargeCars</t>
  </si>
  <si>
    <t>LDP000:ta_TwoSeaterCars</t>
  </si>
  <si>
    <t>Diesel-Electric Hybrid</t>
  </si>
  <si>
    <t>LDP000:ta_SmallPickup</t>
  </si>
  <si>
    <t>LDP000:ta_LargePickup</t>
  </si>
  <si>
    <t>LDP000:ta_SmallVan</t>
  </si>
  <si>
    <t>LDP000:ta_LargeVan</t>
  </si>
  <si>
    <t>LDP000:ta_SmallUtility</t>
  </si>
  <si>
    <t>LDP000:ta_LargeUtility</t>
  </si>
  <si>
    <t>LDP000:wa_Cars</t>
  </si>
  <si>
    <t>LDP000:wa_Trucks</t>
  </si>
  <si>
    <t>LDP000:wa_LightDutyVehi</t>
  </si>
  <si>
    <t>Gasoline-Electric Hybrid</t>
  </si>
  <si>
    <t>Average Price</t>
  </si>
  <si>
    <t xml:space="preserve">  Cars</t>
  </si>
  <si>
    <t xml:space="preserve">  Trucks</t>
  </si>
  <si>
    <t xml:space="preserve">    Light Duty Vehicles</t>
  </si>
  <si>
    <t xml:space="preserve">   Sources:  2017 and 2018:  U.S. Energy Information Administration (EIA), Short-Term Energy</t>
  </si>
  <si>
    <t>Outlook, October 2018 and EIA, AEO2019 National Energy Modeling System run ref2019.d111618a.</t>
  </si>
  <si>
    <t>Projections:  EIA, AEO2019 National Energy Modeling System run ref2019.d111618a.</t>
  </si>
  <si>
    <t>New Car Type Sales</t>
  </si>
  <si>
    <t>New Light Truck Type Sales</t>
  </si>
  <si>
    <t>Share of Vehicle Type</t>
  </si>
  <si>
    <t>Battery EV Car</t>
  </si>
  <si>
    <t>Plug In Hybrid Car</t>
  </si>
  <si>
    <t>Battery EV Share Type (Percent)</t>
  </si>
  <si>
    <t>Plug In Hybrid Share Type (Percent)</t>
  </si>
  <si>
    <t>Price Data for BEV and PHEVs</t>
  </si>
  <si>
    <t>Assigned LDV Share Type Percent</t>
  </si>
  <si>
    <t>Weighted Average EV Prices</t>
  </si>
  <si>
    <t>Battery Electric Vehicle</t>
  </si>
  <si>
    <t>Plug In Hybrid Vehicle</t>
  </si>
  <si>
    <t>We use sales shares to help estimate LDV pricing.</t>
  </si>
  <si>
    <t>Cars</t>
  </si>
  <si>
    <t>Light Trucks</t>
  </si>
  <si>
    <t>Diesel</t>
  </si>
  <si>
    <t>Car Types (not disaggregated by fuel)</t>
  </si>
  <si>
    <t>Mini-compact Cars</t>
  </si>
  <si>
    <t>Subcompact Cars</t>
  </si>
  <si>
    <t>Compact Cars</t>
  </si>
  <si>
    <t>Midsize Cars</t>
  </si>
  <si>
    <t>Large Cars</t>
  </si>
  <si>
    <t>Two Seater Cars</t>
  </si>
  <si>
    <t>Small Crossover Utility</t>
  </si>
  <si>
    <t>Large Crossover Utility</t>
  </si>
  <si>
    <t>Light Truck Types (not disaggregated by fuel)</t>
  </si>
  <si>
    <t>Small Pickup</t>
  </si>
  <si>
    <t>Large Pickup</t>
  </si>
  <si>
    <t>Small Van</t>
  </si>
  <si>
    <t>Large Van</t>
  </si>
  <si>
    <t>Small Utility</t>
  </si>
  <si>
    <t>Large Utility</t>
  </si>
  <si>
    <t>Since most light trucks are used for moving passengers (they are not "commercial light freight trucks"), we</t>
  </si>
  <si>
    <t>use a sales-weighted average of all of these vehicle types to represent passenger LDVs.</t>
  </si>
  <si>
    <t>For a couple small car types, no prices exist for diesel versions in AEO 53.  We assume this means that no diesel</t>
  </si>
  <si>
    <t>versions of these car types will exist.</t>
  </si>
  <si>
    <t>Gasoline Passenger LDVs</t>
  </si>
  <si>
    <t>Diesel Passenger LDVs</t>
  </si>
  <si>
    <t>Mini-compact Cars (hypothetical)</t>
  </si>
  <si>
    <t>Two Seater Cars (hypothetical)</t>
  </si>
  <si>
    <t>Mini-compact Cars (actual)</t>
  </si>
  <si>
    <t>Two Seater Cars (actual)</t>
  </si>
  <si>
    <t>Only the following four vehicle types include prices for plugin hybrid LDVs.</t>
  </si>
  <si>
    <t>Plugin Hybrid Passenger LDVs</t>
  </si>
  <si>
    <t>Only the following four vehicle types include prices for natural gas LDVs.</t>
  </si>
  <si>
    <t>We assume the car-vs-light truck breakdown for gasoline LDVs applies to natural gas LDVs.</t>
  </si>
  <si>
    <t>Natural Gas LDVs</t>
  </si>
  <si>
    <t>We don't have data on the car-vs-light truck breakdown for electric LDVs.</t>
  </si>
  <si>
    <t>Therefore, we estimate prices based only on cars, not light trucks.</t>
  </si>
  <si>
    <t>Electric LDVs</t>
  </si>
  <si>
    <t>Hydrogen Fuel Cell Vehicle Prices (extrapolated backward via TREND)</t>
  </si>
  <si>
    <t>Small Crossover Cars</t>
  </si>
  <si>
    <t>Large Crossover Cars</t>
  </si>
  <si>
    <t>Small Crossover Trucks</t>
  </si>
  <si>
    <t>Large Crossover Trucks</t>
  </si>
  <si>
    <t>EPS Vehicle Type Assignments</t>
  </si>
  <si>
    <t>passenger LDVs</t>
  </si>
  <si>
    <t>not used</t>
  </si>
  <si>
    <t>freight LDVs</t>
  </si>
  <si>
    <t>Sales Shares of Hydrogen Vehicle Types</t>
  </si>
  <si>
    <t>Passenger LDVs</t>
  </si>
  <si>
    <t>Freight LDVs</t>
  </si>
  <si>
    <t>Sales-Weighted Hydrogen Vehicle Prices</t>
  </si>
  <si>
    <t>AEO has no data on hydrogen HDV prices, so we use the ratio of a hydrogen LDV to a gasoline LDV</t>
  </si>
  <si>
    <t>and multiply this ratio by the cost of a diesel HDV to estimate hydrogen HDV prices.</t>
  </si>
  <si>
    <t>Stock# 2659892015 Peterbilt 579 </t>
  </si>
  <si>
    <t>Seaford, DE</t>
  </si>
  <si>
    <t>Stock# 2559582015 Peterbilt 579 </t>
  </si>
  <si>
    <t>Richmond, VA</t>
  </si>
  <si>
    <t>Stock# 2559592015 Peterbilt 579 </t>
  </si>
  <si>
    <t>LANDOVER, DC, MD</t>
  </si>
  <si>
    <t>Stock# 2748792015 Peterbilt 579 </t>
  </si>
  <si>
    <t>Blue Ridge, VA</t>
  </si>
  <si>
    <t>Stock# 2988812015 Peterbilt 579 </t>
  </si>
  <si>
    <t>Stock# 2997662016 Peterbilt 388 </t>
  </si>
  <si>
    <t>Stock# 346802015 Mack CHU613 </t>
  </si>
  <si>
    <t>Abilene, TX</t>
  </si>
  <si>
    <t>Stock# 349832015 Mack CHU613 </t>
  </si>
  <si>
    <t>Stock# 2998272016 Peterbilt 389 </t>
  </si>
  <si>
    <t>Stock# 336142015 Mack GU713 </t>
  </si>
  <si>
    <t>Lubbock, TX</t>
  </si>
  <si>
    <t>Stock# 346812015 Mack GU713 </t>
  </si>
  <si>
    <t>Odessa, TX</t>
  </si>
  <si>
    <t>Stock# 355642015 Mack CHU613 </t>
  </si>
  <si>
    <t>Ft. Worth, TX</t>
  </si>
  <si>
    <t>Stock# 361512015 Mack CHU613 </t>
  </si>
  <si>
    <t>Denver, CO</t>
  </si>
  <si>
    <t>Stock# 363572015 Mack CHU613 </t>
  </si>
  <si>
    <t>Stock# 352432015 Mack CHU613 </t>
  </si>
  <si>
    <t>Stock# 357492015 Mack GU713 </t>
  </si>
  <si>
    <t>Amarillo, TX</t>
  </si>
  <si>
    <t>Stock# 358072015 Mack CHU613 </t>
  </si>
  <si>
    <t>Stock# 349872015 Mack GU713 </t>
  </si>
  <si>
    <t>Stock# 351332015 Volvo VHD64FT200 </t>
  </si>
  <si>
    <t>Albuquerque, NM</t>
  </si>
  <si>
    <t>Stock# 363102015 Mack CHU613 </t>
  </si>
  <si>
    <t>Stock# 346692015 Mack GU713 </t>
  </si>
  <si>
    <t>Stock# 349142015 Mack TD713 </t>
  </si>
  <si>
    <t>Stock# 357202015 Mack CHU613 </t>
  </si>
  <si>
    <t>Stock# 345822015 Mack CHU613 </t>
  </si>
  <si>
    <t>Stock# 356062015 Mack CHU613 </t>
  </si>
  <si>
    <t>Stock# 355522015 Mack CHU613 </t>
  </si>
  <si>
    <t>Stock# 346412015 Mack CHU613 </t>
  </si>
  <si>
    <t>Wichita Falls, TX</t>
  </si>
  <si>
    <t>Stock# 350702015 Mack GU713 </t>
  </si>
  <si>
    <t>Stock# 349542015 Mack GU713 </t>
  </si>
  <si>
    <t>Stock# 343522015 Mack GU713 </t>
  </si>
  <si>
    <t>Stock# 358862015 Mack GU713 </t>
  </si>
  <si>
    <t>Hays, KS</t>
  </si>
  <si>
    <t>Stock# 353252015 Mack CHU613 </t>
  </si>
  <si>
    <t>Stock# 343422015 Mack TD713 </t>
  </si>
  <si>
    <t>Oklahoma City, OK</t>
  </si>
  <si>
    <t>Stock# 363082015 Mack CHU613 </t>
  </si>
  <si>
    <t>Stock# 360912015 Mack CHU613 </t>
  </si>
  <si>
    <t>Colorado Springs, CO</t>
  </si>
  <si>
    <t>Stock# 346862015 Mack CHU613 </t>
  </si>
  <si>
    <t>San Angelo, TX</t>
  </si>
  <si>
    <t>Stock# 347002015 Mack CHU613 </t>
  </si>
  <si>
    <t>Stock# 349922015 Mack GU713 </t>
  </si>
  <si>
    <t>Stock# 347012015 Mack CHU613 </t>
  </si>
  <si>
    <t>Stock# 363052015 Mack CHU613 </t>
  </si>
  <si>
    <t>Stock# 349482015 Mack GU713 </t>
  </si>
  <si>
    <t>Stock# 347642015 Mack CHU613 </t>
  </si>
  <si>
    <t>Stock# 347092015 Mack CHU613 </t>
  </si>
  <si>
    <t>Stock# 350322015 Mack CHU613 </t>
  </si>
  <si>
    <t>Stock# 345852015 Mack GU813 </t>
  </si>
  <si>
    <t>Stock# 360002015 Mack GU713 </t>
  </si>
  <si>
    <t>Farmington, NM</t>
  </si>
  <si>
    <t>Stock# 349852015 Mack </t>
  </si>
  <si>
    <t>Stock# 348732015 Mack GU713 </t>
  </si>
  <si>
    <t>Stock# 350342015 Mack GU713 </t>
  </si>
  <si>
    <t>Stock# 333532015 Mack GU713 </t>
  </si>
  <si>
    <t>Stock# 347682015 Mack CHU613 </t>
  </si>
  <si>
    <t>Stock# 352412015 Mack CHU613 </t>
  </si>
  <si>
    <t>Stock# 342492015 Volvo VHD64FT200 </t>
  </si>
  <si>
    <t>Shreveport, LA</t>
  </si>
  <si>
    <t>Stock# 346012015 Mack GU813 </t>
  </si>
  <si>
    <t>Stock# 338012015 Mack GU813 </t>
  </si>
  <si>
    <t>Stock# 346872015 Mack CHU613 </t>
  </si>
  <si>
    <t>Stock# 316122014 Volvo VHD64FT200 </t>
  </si>
  <si>
    <t>Stock# 347222015 Volvo VNL64T300 </t>
  </si>
  <si>
    <t>Stock# 349912015 Mack GU713 </t>
  </si>
  <si>
    <t>Stock# A6565-02015 KENWORTH T680 </t>
  </si>
  <si>
    <t>Harrisonburg, VA</t>
  </si>
  <si>
    <t>Stock# 346822015 Mack GU713 </t>
  </si>
  <si>
    <t>Stock# 350672015 Mack GU713 </t>
  </si>
  <si>
    <t>Stock# 348692015 Mack CHU613 </t>
  </si>
  <si>
    <t>Stock# 349102015 Mack GU713 </t>
  </si>
  <si>
    <t>Stock# 349532015 Mack GU713 </t>
  </si>
  <si>
    <t>Stock# 341012014 Mack GU713 </t>
  </si>
  <si>
    <t>Stock# 349902015 Mack GU713 </t>
  </si>
  <si>
    <t>Stock# 349932015 Mack GU713 </t>
  </si>
  <si>
    <t>Stock# 356712015 Volvo VNL64T300 </t>
  </si>
  <si>
    <t>Stock# 350352015 Mack GU713 </t>
  </si>
  <si>
    <t>Stock# 2477932014 PETERBILT 567 </t>
  </si>
  <si>
    <t>South Royalton, VE</t>
  </si>
  <si>
    <t>Stock# 338732015 Mack GU713 </t>
  </si>
  <si>
    <t>Stock# 140022014 Volvo VNM42T200 </t>
  </si>
  <si>
    <t>Saginaw, MI</t>
  </si>
  <si>
    <t>Stock# 358952015 Mack CHU613 </t>
  </si>
  <si>
    <t>Stock# 359042015 Mack CHU613 </t>
  </si>
  <si>
    <t>Stock# 366142015 Volvo VNM64T200 </t>
  </si>
  <si>
    <t>Stock# 372432016 Mack GU713 </t>
  </si>
  <si>
    <t>Monroe, LA</t>
  </si>
  <si>
    <t>Stock# 355852015 Mack CHU613 </t>
  </si>
  <si>
    <t>Stock# 353262015 Mack CXU613 </t>
  </si>
  <si>
    <t>Stock# 371292016 Mack GU713 </t>
  </si>
  <si>
    <t>Stock# 370392016 Mack CHU613 </t>
  </si>
  <si>
    <t>Stock# 363062015 Mack CHU613 </t>
  </si>
  <si>
    <t>Stock# 370752016 Mack GU713 </t>
  </si>
  <si>
    <t>Stock# 353612015 Mack CHU613 </t>
  </si>
  <si>
    <t>Stock# 369792016 Mack GU713 </t>
  </si>
  <si>
    <t>Stock# A6560-02015 KENWORTH T680 </t>
  </si>
  <si>
    <t>Stock# 372552015 Mack CHU613 </t>
  </si>
  <si>
    <t>Stock# 356232015 Mack CHU613 </t>
  </si>
  <si>
    <t>Stock# 353882015 Mack CHU613 </t>
  </si>
  <si>
    <t>Stock# 353892015 Mack CHU613 </t>
  </si>
  <si>
    <t>Stock# 367692016 Mack GU713 </t>
  </si>
  <si>
    <t>Stock# 367552016 Volvo VNM64T200 </t>
  </si>
  <si>
    <t>Stock# 367562016 Volvo VNM64T200 </t>
  </si>
  <si>
    <t>Stock# 369452016 Mack CHU613 </t>
  </si>
  <si>
    <t>Stock# FSGS24952015 FREIGHTLINER CA11364DC - CASCADIA </t>
  </si>
  <si>
    <t>Fort Pierce, FL</t>
  </si>
  <si>
    <t>Stock# 367572016 Volvo VNL64T200 </t>
  </si>
  <si>
    <t>Stock# 369462016 Mack CHU613 </t>
  </si>
  <si>
    <t>Stock# 367582016 Volvo VNM64T200 </t>
  </si>
  <si>
    <t>Stock# 372592015 Mack CHU613 </t>
  </si>
  <si>
    <t>Stock# 354792015 Mack CHU613 </t>
  </si>
  <si>
    <t>Stock# 354962015 Mack CHU613 </t>
  </si>
  <si>
    <t>Stock# 367652016 Volvo VNM64T200 </t>
  </si>
  <si>
    <t>Stock# 367662016 Volvo VNM64T200 </t>
  </si>
  <si>
    <t>Stock# 350712015 Mack GU713 </t>
  </si>
  <si>
    <t>Stock# 343512015 Mack CHU613 </t>
  </si>
  <si>
    <t>Stock# 367972016 Volvo VNM64T200 </t>
  </si>
  <si>
    <t>Stock# 367982016 Volvo VNM64T200 </t>
  </si>
  <si>
    <t>Miami, FL</t>
  </si>
  <si>
    <t>Stock# 368142016 Volvo VNM64T200 </t>
  </si>
  <si>
    <t>Stock# A6913-02015 KENWORTH T880 </t>
  </si>
  <si>
    <t>Stock# 341172015 Mack GU713 </t>
  </si>
  <si>
    <t>Stock# 369882016 Mack GU713 </t>
  </si>
  <si>
    <t>Stock# 355532015 Mack CHU613 </t>
  </si>
  <si>
    <t>Stock# 355542015 Mack GU713 </t>
  </si>
  <si>
    <t>Stock# A6933-02016 KENWORTH W900L </t>
  </si>
  <si>
    <t>Stock# 371302016 Mack GU713 </t>
  </si>
  <si>
    <t>Stock# 360012015 Mack GU813 </t>
  </si>
  <si>
    <t>Stock# 356922015 Mack CHU613 </t>
  </si>
  <si>
    <t>Stock# 360022015 Mack GU813 </t>
  </si>
  <si>
    <t>Stock# 356932015 Mack CHU613 </t>
  </si>
  <si>
    <t>Stock# 357182015 Mack CHU613 </t>
  </si>
  <si>
    <t>Stock# 357192015 Mack CHU613 </t>
  </si>
  <si>
    <t>Stock# 357452015 Mack CHU613 </t>
  </si>
  <si>
    <t>Stock# 357472015 Mack CHU613 </t>
  </si>
  <si>
    <t>Stock# FPGK38542015 WESTERN STAR 4900EX </t>
  </si>
  <si>
    <t>JEFFERSON, GA</t>
  </si>
  <si>
    <t>Stock# 352562015 Mack CHU613 </t>
  </si>
  <si>
    <t>Stock# 369202016 Volvo VNM64T200 </t>
  </si>
  <si>
    <t>Stock# 364042015 Mack CHU613 </t>
  </si>
  <si>
    <t>Stock# F5607-02015 VOLVO VNL64T300 </t>
  </si>
  <si>
    <t>Hagerstown, MD</t>
  </si>
  <si>
    <t>Stock# 364052015 Mack CHU613 </t>
  </si>
  <si>
    <t>Stock# 364272015 Mack CHU613 </t>
  </si>
  <si>
    <t>Stock# 372442016 Mack CHU613 </t>
  </si>
  <si>
    <t>Stock# 357512015 Mack GU713 </t>
  </si>
  <si>
    <t>Stock# 357832015 Mack CHU613 </t>
  </si>
  <si>
    <t>Stock# 369892016 Mack GU713 </t>
  </si>
  <si>
    <t>Stock# 353412015 Mack CHU613 </t>
  </si>
  <si>
    <t>Hobbs, NM</t>
  </si>
  <si>
    <t>Stock# 357912015 Mack GU713 </t>
  </si>
  <si>
    <t>Stock# 349882015 Mack GU713 </t>
  </si>
  <si>
    <t>Stock# 363092015 Mack CHU613 </t>
  </si>
  <si>
    <t>Stock# 363072015 Mack CHU613 </t>
  </si>
  <si>
    <t>Stock# 361122015 Mack CHU613 </t>
  </si>
  <si>
    <t>Stock# 346792015 Mack CHU613 </t>
  </si>
  <si>
    <t>Stock# 356752015 Mack CHU613 </t>
  </si>
  <si>
    <t>Stock# 371312016 Mack GU713 </t>
  </si>
  <si>
    <t>Stock# 369902016 Mack GU713 </t>
  </si>
  <si>
    <t>Stock# 372462015 Mack CHU613 </t>
  </si>
  <si>
    <t>Stock# 368182016 Mack GU713 </t>
  </si>
  <si>
    <t>Stock# 372472013 Volvo VNL64T300 </t>
  </si>
  <si>
    <t>Stock# 367332016 Mack CHU613 </t>
  </si>
  <si>
    <t>Stock# A6559-02015 KENWORTH T880 </t>
  </si>
  <si>
    <t>Stock# 367342016 Mack CHU613 </t>
  </si>
  <si>
    <t>Stock# 363042015 Mack CHU613 </t>
  </si>
  <si>
    <t>Stock# 351592015 Mack GU713 </t>
  </si>
  <si>
    <t>Stock# 363122015 Mack CHU613 </t>
  </si>
  <si>
    <t>Stock# 359972015 Mack TD713 </t>
  </si>
  <si>
    <t>Stock# 337872015 Mack GU713 </t>
  </si>
  <si>
    <t>Stock# J1612-02016 KENWORTH T800 </t>
  </si>
  <si>
    <t>Manassas, VA</t>
  </si>
  <si>
    <t>Stock# 371152016 Mack CHU613 </t>
  </si>
  <si>
    <t>Stock# 371772016 Mack CHU613 </t>
  </si>
  <si>
    <t>Stock# 356912015 Mack CHU613 </t>
  </si>
  <si>
    <t>Stock# 371222016 Mack GU713 </t>
  </si>
  <si>
    <t>Stock# 369912016 Mack GU713 </t>
  </si>
  <si>
    <t>Stock# 372452016 Mack CHU613 </t>
  </si>
  <si>
    <t>Stock# 345762015 Mack CHU613 </t>
  </si>
  <si>
    <t>Stock# 2889282015 PETERBILT 389 </t>
  </si>
  <si>
    <t>Stock# 359082015 Mack GU813 </t>
  </si>
  <si>
    <t>Stock# 371412016 Mack GU713 </t>
  </si>
  <si>
    <t>Stock# 360922015 Mack CHU613 </t>
  </si>
  <si>
    <t>Stock# 361162015 Mack CHU613 </t>
  </si>
  <si>
    <t>Stock# 357772015 Volvo VNM64T200 </t>
  </si>
  <si>
    <t>Stock# 340842015 Volvo VNL64T300 </t>
  </si>
  <si>
    <t>Stock# A6931-02016 KENWORTH W900L </t>
  </si>
  <si>
    <t>Stock# 350682015 Mack GU713 </t>
  </si>
  <si>
    <t>Stock# 369922016 Mack GU713 </t>
  </si>
  <si>
    <t>Pompano Beach, FL</t>
  </si>
  <si>
    <t>Stock# D3312-02015 KENWORTH T880 </t>
  </si>
  <si>
    <t>Stock# 363552015 Mack CHU613 </t>
  </si>
  <si>
    <t>Stock# A6917-02016 KENWORTH T880 </t>
  </si>
  <si>
    <t>Stock# A6920-02016 KENWORTH T880 </t>
  </si>
  <si>
    <t>Stock# 359432015 Mack CHU613 </t>
  </si>
  <si>
    <t>Stock# 359442015 Mack CHU613 </t>
  </si>
  <si>
    <t>Stock# 363702015 Mack CHU613 </t>
  </si>
  <si>
    <t>Stock# 346082015 Mack CHU613 </t>
  </si>
  <si>
    <t>Dallas, TX</t>
  </si>
  <si>
    <t>Stock# A6945-02016 KENWORTH T800B </t>
  </si>
  <si>
    <t>Stock# 363112015 Mack CHU613 </t>
  </si>
  <si>
    <t>Stock# 371232016 Mack GU713 </t>
  </si>
  <si>
    <t>Stock# 367412016 Mack CHU613 </t>
  </si>
  <si>
    <t>Stock# 357502015 Mack GU713 </t>
  </si>
  <si>
    <t>Stock# 371662016 Mack GU713 </t>
  </si>
  <si>
    <t>Stock# 366492015 Mack TD713 </t>
  </si>
  <si>
    <t>Stock# 361062015 Volvo VNM64T200 </t>
  </si>
  <si>
    <t>Stock# 369932016 Mack GU713 </t>
  </si>
  <si>
    <t>Stock# 350662015 Mack GU713 </t>
  </si>
  <si>
    <t>Stock# 357922015 Mack GU713 </t>
  </si>
  <si>
    <t>Stock# A6907-02015 KENWORTH T880 </t>
  </si>
  <si>
    <t>Stock# 350692015 Mack GU713 </t>
  </si>
  <si>
    <t>Stock# 346522015 Mack CHU613 </t>
  </si>
  <si>
    <t>Stock# 348062015 Mack CHU613 </t>
  </si>
  <si>
    <t>Stock# 367832016 Mack CHU613 </t>
  </si>
  <si>
    <t>Stock# 368222016 Mack CHU613 </t>
  </si>
  <si>
    <t>Stock# 351922015 Mack GU713 </t>
  </si>
  <si>
    <t>Stock# 372222016 Mack GU713 </t>
  </si>
  <si>
    <t>Stock# 368722016 Mack CHU613 </t>
  </si>
  <si>
    <t>Stock# 367682016 Mack GU713 </t>
  </si>
  <si>
    <t>Stock# 368732016 Mack CHU613 </t>
  </si>
  <si>
    <t>Stock# 368742016 Mack CHU613 </t>
  </si>
  <si>
    <t>Stock# 368752016 Mack CHU613 </t>
  </si>
  <si>
    <t>Stock# 368762016 Mack CHU613 </t>
  </si>
  <si>
    <t>Stock# 358932015 Mack CXU613 </t>
  </si>
  <si>
    <t>Stock# 363692015 Mack CHU613 </t>
  </si>
  <si>
    <t>Stock# 371162016 Mack CHU613 </t>
  </si>
  <si>
    <t>Stock# 363792015 Mack CHU613 </t>
  </si>
  <si>
    <t>Stock# 345552015 Mack GU813 </t>
  </si>
  <si>
    <t>Stock# 346632015 Mack CHU613 </t>
  </si>
  <si>
    <t>Stock# 367802016 Mack CHU613 </t>
  </si>
  <si>
    <t>Stock# 352582015 Mack GU713 </t>
  </si>
  <si>
    <t>Stock# 372522016 Mack TD713 </t>
  </si>
  <si>
    <t>Stock# 357532015 Mack GU713 </t>
  </si>
  <si>
    <t>Stock# 340402015 Volvo VHD64F200 </t>
  </si>
  <si>
    <t>Stock# A6766-02015 KENWORTH T800 </t>
  </si>
  <si>
    <t>Stock# 357992015 Mack GU713 </t>
  </si>
  <si>
    <t>Stock# 371242016 Mack GU713 </t>
  </si>
  <si>
    <t>Stock# 364112015 Volvo VNM64T200 </t>
  </si>
  <si>
    <t>Stock# 364122015 Volvo VNM64T200 </t>
  </si>
  <si>
    <t>Stock# 356272015 Mack TD713 </t>
  </si>
  <si>
    <t>Stock# 353522015 Mack GU713 </t>
  </si>
  <si>
    <t>Stock# 364332015 Volvo VNM64T200 </t>
  </si>
  <si>
    <t>Stock# A6787-02015 KENWORTH T880 </t>
  </si>
  <si>
    <t>Stock# 364342015 Volvo VNM64T200 </t>
  </si>
  <si>
    <t>Stock# 364352015 Volvo VNM64T200 </t>
  </si>
  <si>
    <t>Stock# 364362015 Volvo VNL64T200 </t>
  </si>
  <si>
    <t>Stock# 346642015 Mack CHU613 </t>
  </si>
  <si>
    <t>Stock# 357842015 Mack CHU613 </t>
  </si>
  <si>
    <t>Stock# 357852015 Mack CHU613 </t>
  </si>
  <si>
    <t>Stock# 369632016 Mack GU713 </t>
  </si>
  <si>
    <t>Stock# 363582015 Mack CHU613 </t>
  </si>
  <si>
    <t>Stock# 372082016 Mack GU713 </t>
  </si>
  <si>
    <t>Stock# 371722016 Mack GU713 </t>
  </si>
  <si>
    <t>Stock# 371742016 Mack TD713 </t>
  </si>
  <si>
    <t>Stock# 371752016 Mack TD713 </t>
  </si>
  <si>
    <t>Stock# 358062015 Mack CHU613 </t>
  </si>
  <si>
    <t>Stock# 365402015 Volvo VNM64T200 </t>
  </si>
  <si>
    <t>Stock# 355632015 Mack CHU613 </t>
  </si>
  <si>
    <t>Stock# 362862015 Mack TD713 </t>
  </si>
  <si>
    <t>Dallas I-20, TX</t>
  </si>
  <si>
    <t>2016 Volvo VNL64T780 </t>
  </si>
  <si>
    <t>Canton, OH</t>
  </si>
  <si>
    <t>Stock# 1565832015 Volvo 670 </t>
  </si>
  <si>
    <t>Sioux Falls, SD</t>
  </si>
  <si>
    <t>Stock# 2665432015 Kenworth T680 485HP Cummins &amp; 13spd </t>
  </si>
  <si>
    <t>Olathe --- SW Kansas City , KS</t>
  </si>
  <si>
    <t>2016 Volvo VNL64T730 </t>
  </si>
  <si>
    <t>Stock# FXM9345692016 Volvo VNL64T670 </t>
  </si>
  <si>
    <t>Stock# 2998992016 Peterbilt 579 </t>
  </si>
  <si>
    <t>Stock# 367462016 Volvo VNL64T670 </t>
  </si>
  <si>
    <t>Tulsa, OK</t>
  </si>
  <si>
    <t>Stock# 366652015 Volvo VNL64T780 </t>
  </si>
  <si>
    <t>Stock# 2751572015 Peterbilt 579 </t>
  </si>
  <si>
    <t>Landover, DC, MD</t>
  </si>
  <si>
    <t>Stock# 2828932015 Peterbilt 389 </t>
  </si>
  <si>
    <t>Baltimore, MD</t>
  </si>
  <si>
    <t>Stock# 364392015 Volvo VNL64T630 </t>
  </si>
  <si>
    <t>Stock# 354662015 Volvo VNL64T780 </t>
  </si>
  <si>
    <t>Stock# 362842015 Mack CHU613 </t>
  </si>
  <si>
    <t>Stock# 352022015 Volvo VNL64T780 </t>
  </si>
  <si>
    <t>Stock# 357362015 Volvo VNL64T630 </t>
  </si>
  <si>
    <t>Stock# 350002015 Volvo VNL64T730 </t>
  </si>
  <si>
    <t>Stock# 361522015 Mack CXU613 </t>
  </si>
  <si>
    <t>Stock# 364722015 Volvo VNL64T780 </t>
  </si>
  <si>
    <t>Stock# 347442015 Volvo VNL64T630 </t>
  </si>
  <si>
    <t>Stock# 361892015 Mack CXU613 </t>
  </si>
  <si>
    <t>Stock# 352752015 Volvo VNL64T780 </t>
  </si>
  <si>
    <t>Stock# 355122015 Volvo VNL64T630 </t>
  </si>
  <si>
    <t>Stock# 357292015 Volvo VNL64T780 </t>
  </si>
  <si>
    <t>Stock# 357312015 Volvo VNL64T670 </t>
  </si>
  <si>
    <t>Stock# 360322015 Volvo VNL64T730 </t>
  </si>
  <si>
    <t>Stock# 346502015 Volvo VNL64T730 </t>
  </si>
  <si>
    <t>Stock# 361112015 Mack CHU613 </t>
  </si>
  <si>
    <t>Stock# 2829682015 Peterbilt 389 </t>
  </si>
  <si>
    <t>Stock# 356502015 Mack CHU613 </t>
  </si>
  <si>
    <t>Stock# 355622015 Mack CHU613 </t>
  </si>
  <si>
    <t>Stock# 359862015 Volvo VNL64T730 </t>
  </si>
  <si>
    <t>Stock# 354712015 Volvo VNL64T730 </t>
  </si>
  <si>
    <t>Stock# 351612015 Volvo VNL64T780 </t>
  </si>
  <si>
    <t>Stock# 350412015 Volvo VNL64T430 </t>
  </si>
  <si>
    <t>Stock# 329632014 Mack CXU613 </t>
  </si>
  <si>
    <t>Stock# 359872015 Volvo VNL64T780 </t>
  </si>
  <si>
    <t>Stock# 341052015 Volvo VNL64T630 </t>
  </si>
  <si>
    <t>Stock# 2751962015 Peterbilt 389 </t>
  </si>
  <si>
    <t>Stock# 2760752015 PETERBILT 579 </t>
  </si>
  <si>
    <t>Stock# 345812015 Volvo VNL64T630 </t>
  </si>
  <si>
    <t>Stock# F5589-02015 KENWORTH T880 </t>
  </si>
  <si>
    <t>Stock# FSGJ46922015 FREIGHTLINER CA12564SLP - CASCADIA EVOLUTION </t>
  </si>
  <si>
    <t>Stock# FSGG43252015 FREIGHTLINER CA12564SLP - CASCADIA EVOLUTION </t>
  </si>
  <si>
    <t>Stock# 329882014 Volvo VNL64T730 </t>
  </si>
  <si>
    <t>Stock# 351382015 Volvo VNL64T730 </t>
  </si>
  <si>
    <t>Stock# 371282016 Mack GU713 </t>
  </si>
  <si>
    <t>Stock# 371402016 Mack CHU613 </t>
  </si>
  <si>
    <t>Stock# 368032016 Volvo VNL64T670 </t>
  </si>
  <si>
    <t>Stock# F5890-02016 KENWORTH T800 </t>
  </si>
  <si>
    <t>Stock# A6930-02016 VOLVO VNL64T670 </t>
  </si>
  <si>
    <t>Stock# A6898-02016 VOLVO VNL64T780 </t>
  </si>
  <si>
    <t>Stock# A6929-02016 VOLVO VNL64T670 </t>
  </si>
  <si>
    <t>Stock# 370592016 Volvo VNL64T670 </t>
  </si>
  <si>
    <t>Stock# FSGJ47702015 FREIGHTLINER CA12564SLP - CASCADIA EVOLUTION </t>
  </si>
  <si>
    <t>Stock# 371052016 Volvo VNL64T730 </t>
  </si>
  <si>
    <t>Stock# 364682015 Volvo VNL64T780 </t>
  </si>
  <si>
    <t>Stock# 369742016 Volvo VNL64T670 </t>
  </si>
  <si>
    <t>Stock# 365392015 Volvo VNL64T780 </t>
  </si>
  <si>
    <t>Stock# A6550-02015 KENWORTH T680 </t>
  </si>
  <si>
    <t>Stock# 361652015 Volvo VNL64T780 </t>
  </si>
  <si>
    <t>Stock# FSGK30052015 FREIGHTLINER CA12564SLP - CASCADIA EVOLUTION </t>
  </si>
  <si>
    <t>Stock# F5816-02015 VOLVO VNL64T670 </t>
  </si>
  <si>
    <t>Stock# 369332016 Volvo VNM42T630 </t>
  </si>
  <si>
    <t>Stock# FSGK29992015 FREIGHTLINER CA12564SLP - CASCADIA EVOLUTION </t>
  </si>
  <si>
    <t>Stock# A6891-02015 VOLVO VNL64T780 </t>
  </si>
  <si>
    <t>Stock# FSGK30022015 FREIGHTLINER CA12564SLP - CASCADIA EVOLUTION </t>
  </si>
  <si>
    <t>Stock# 365742015 Volvo VNL64T780 </t>
  </si>
  <si>
    <t>Stock# GSGW38772016 FREIGHTLINER CA12564SLP - CASCADIA EVOLUTION </t>
  </si>
  <si>
    <t>Stock# 365692015 Volvo VNL64T780 </t>
  </si>
  <si>
    <t>Stock# 369542016 Volvo VNL64T780 </t>
  </si>
  <si>
    <t>Stock# 369552016 Volvo VNL64T780 </t>
  </si>
  <si>
    <t>Stock# 371732016 Mack GU713 </t>
  </si>
  <si>
    <t>Stock# A6896-02016 VOLVO VNL64T780 </t>
  </si>
  <si>
    <t>Stock# A6924-02016 KENWORTH W900L </t>
  </si>
  <si>
    <t>Stock# FSGE86502015 FREIGHTLINER CA12542SLP - CASCADIA EVOLUTION </t>
  </si>
  <si>
    <t>Stock# 333272015 Volvo VNL64T780 </t>
  </si>
  <si>
    <t>Stock# 368332016 Volvo VNL64T670 </t>
  </si>
  <si>
    <t>Stock# A6773-02015 KENWORTH T680 </t>
  </si>
  <si>
    <t>Stock# 367532016 Volvo VNL64T780 </t>
  </si>
  <si>
    <t>Stock# 366122015 Volvo VNL64T780 </t>
  </si>
  <si>
    <t>Stock# 367542016 Volvo VNL64T780 </t>
  </si>
  <si>
    <t>Stock# 368042016 Volvo VNL64T780 </t>
  </si>
  <si>
    <t>Stock# 367622016 Volvo VNL64T780 </t>
  </si>
  <si>
    <t>Stock# 367632016 Volvo VNL64T630 </t>
  </si>
  <si>
    <t>Stock# 367642016 Volvo VNL64T630 </t>
  </si>
  <si>
    <t>Stock# 366712015 Mack CHU613 </t>
  </si>
  <si>
    <t>Stock# F5624-02015 KENWORTH T880 </t>
  </si>
  <si>
    <t>Stock# F5892-02016 KENWORTH W900L </t>
  </si>
  <si>
    <t>Stock# 352712015 Volvo VNL64T780 </t>
  </si>
  <si>
    <t>Stock# 372062016 Volvo VNL64T780 </t>
  </si>
  <si>
    <t>Stock# A6703-02015 VOLVO VNL64T670 </t>
  </si>
  <si>
    <t>Stock# 368902016 Volvo VNL64T780 </t>
  </si>
  <si>
    <t>Stock# F5878-02016 KENWORTH T680 </t>
  </si>
  <si>
    <t>Stock# 368912016 Volvo VNL64T780 </t>
  </si>
  <si>
    <t>Stock# 361012015 Volvo VNL64T630 </t>
  </si>
  <si>
    <t>Stock# 361072015 Volvo VNL64T630 </t>
  </si>
  <si>
    <t>Stock# 369112016 Mack CHU613 </t>
  </si>
  <si>
    <t>Stock# 368652016 Mack CHU613 </t>
  </si>
  <si>
    <t>Stock# 367952016 Volvo VNL64T630 </t>
  </si>
  <si>
    <t>Stock# 369122016 Mack CHU613 </t>
  </si>
  <si>
    <t>Stock# 369132016 Mack CHU613 </t>
  </si>
  <si>
    <t>Stock# 369172016 Volvo VNL64T780 </t>
  </si>
  <si>
    <t>Stock# A6837-02015 KENWORTH T880 </t>
  </si>
  <si>
    <t>Stock# 368152016 Volvo VNL64T730 </t>
  </si>
  <si>
    <t>Stock# 371982016 Volvo VNL64T780 </t>
  </si>
  <si>
    <t>Stock# 364382015 Volvo VNL64T630 </t>
  </si>
  <si>
    <t>Stock# 364402015 Volvo VNL64T630 </t>
  </si>
  <si>
    <t>Stock# 365152015 Volvo VNL64T780 </t>
  </si>
  <si>
    <t>Stock# 355222015 Volvo VNL64T730 </t>
  </si>
  <si>
    <t>Stock# A6927-02016 VOLVO VNL64T670 </t>
  </si>
  <si>
    <t>Stock# 363482015 Volvo VNL64T630 </t>
  </si>
  <si>
    <t>Stock# 367522016 Volvo VNL64T630 </t>
  </si>
  <si>
    <t>Stock# 368622016 Volvo VNL64T630 </t>
  </si>
  <si>
    <t>Stock# 361002015 Volvo VNL64T630 </t>
  </si>
  <si>
    <t>Stock# 368842016 Volvo VNL64T630 </t>
  </si>
  <si>
    <t>Stock# 368852016 Volvo VNL64T630 </t>
  </si>
  <si>
    <t>Stock# 367602016 Volvo VNL64T670 </t>
  </si>
  <si>
    <t>Stock# 369182016 Volvo VNL64T780 </t>
  </si>
  <si>
    <t>Stock# F5590-02015 KENWORTH T880 </t>
  </si>
  <si>
    <t>Stock# 363542015 Mack CXU613 </t>
  </si>
  <si>
    <t>Stock# A6897-02016 VOLVO VNL64T780 </t>
  </si>
  <si>
    <t>Stock# 371802016 Volvo VNL64T780 </t>
  </si>
  <si>
    <t>Stock# FSGK30032015 FREIGHTLINER CA12564SLP - CASCADIA EVOLUTION </t>
  </si>
  <si>
    <t>Stock# 368242016 Mack CHU613 </t>
  </si>
  <si>
    <t>Stock# A6861-02015 KENWORTH T880 </t>
  </si>
  <si>
    <t>Stock# 327152014 Mack CHU613 </t>
  </si>
  <si>
    <t>Stock# 352742015 Volvo VNL64T780 </t>
  </si>
  <si>
    <t>Stock# 370122016 Volvo VNL64T730 </t>
  </si>
  <si>
    <t>Stock# 349212015 Volvo VNL64T630 </t>
  </si>
  <si>
    <t>Stock# 371892016 Volvo VNL64T730 </t>
  </si>
  <si>
    <t>Stock# 365182015 Volvo VNL64T630 </t>
  </si>
  <si>
    <t>Stock# 364692015 Volvo VNL64T630 </t>
  </si>
  <si>
    <t>Stock# 364962015 Volvo VNL64T630 </t>
  </si>
  <si>
    <t>Stock# 364972015 Volvo VNL64T630 </t>
  </si>
  <si>
    <t>Stock# 367472016 Volvo VNL64T670 </t>
  </si>
  <si>
    <t>Stock# 371092016 Volvo VNL64T780 </t>
  </si>
  <si>
    <t>Stock# 358542015 Volvo VNL64T430 </t>
  </si>
  <si>
    <t>Stock# 368372016 Mack CHU613 </t>
  </si>
  <si>
    <t>Stock# 364712015 Volvo VNL64T780 </t>
  </si>
  <si>
    <t>Stock# A6926-02016 VOLVO VNL64T670 </t>
  </si>
  <si>
    <t>Stock# 372352016 Volvo VNL64T780 </t>
  </si>
  <si>
    <t>Stock# F5875-02015 VOLVO VNL64T780 </t>
  </si>
  <si>
    <t>Stock# A6859-02015 KENWORTH T880 </t>
  </si>
  <si>
    <t>Stock# 371172016 Mack CHU613 </t>
  </si>
  <si>
    <t>Stock# 364032015 Mack CHU613 </t>
  </si>
  <si>
    <t>Stock# 371822016 Volvo VNL64T780 </t>
  </si>
  <si>
    <t>Stock# 372032016 Volvo VNL64T780 </t>
  </si>
  <si>
    <t>Stock# 367392016 Mack CHU613 </t>
  </si>
  <si>
    <t>Stock# 372042016 Volvo VNL64T780 </t>
  </si>
  <si>
    <t>Stock# 370132016 Volvo VNL64T670 </t>
  </si>
  <si>
    <t>Stock# 370142016 Volvo VNL64T670 </t>
  </si>
  <si>
    <t>Stock# 370152016 Volvo VNL64T670 </t>
  </si>
  <si>
    <t>Stock# 365662015 Volvo VNL64T780 </t>
  </si>
  <si>
    <t>Stock# 365672015 Volvo VNL64T780 </t>
  </si>
  <si>
    <t>Stock# 366132015 Volvo VNL64T780 </t>
  </si>
  <si>
    <t>Stock# 364932015 Volvo VNL64T730 </t>
  </si>
  <si>
    <t>Stock# 359382015 Volvo VNL64T780 </t>
  </si>
  <si>
    <t>Stock# A6786-02015 KENWORTH T680 </t>
  </si>
  <si>
    <t>Stock# 368322016 Volvo VNL64T780 </t>
  </si>
  <si>
    <t>Stock# 368422016 Volvo VNL64T630 </t>
  </si>
  <si>
    <t>Stock# 368432016 Volvo VNL64T630 </t>
  </si>
  <si>
    <t>Stock# 368442016 Volvo VNL64T630 </t>
  </si>
  <si>
    <t>Stock# 368452016 Volvo VNL64T780 </t>
  </si>
  <si>
    <t>Stock# A6923-02016 KENWORTH W900L </t>
  </si>
  <si>
    <t>Stock# 366662015 Volvo VNL64T780 </t>
  </si>
  <si>
    <t>Stock# 366672015 Volvo VNL64T780 </t>
  </si>
  <si>
    <t>Stock# 369092016 Mack GU713 </t>
  </si>
  <si>
    <t>Stock# 364322015 Volvo VNL64T780 </t>
  </si>
  <si>
    <t>Stock# 371782016 Mack CHU613 </t>
  </si>
  <si>
    <t>Stock# F5815-02015 VOLVO VNL64T670 </t>
  </si>
  <si>
    <t>Stock# 355172015 Volvo VNL64T730 </t>
  </si>
  <si>
    <t>Stock# 355182015 Volvo VNL64T730 </t>
  </si>
  <si>
    <t>Stock# 369262016 Volvo VNL64T780 </t>
  </si>
  <si>
    <t>Stock# 366932015 Volvo VNL64T780 </t>
  </si>
  <si>
    <t>Stock# 358562015 Volvo VNL64T780 </t>
  </si>
  <si>
    <t>Stock# 366982015 Volvo VNL64T780 </t>
  </si>
  <si>
    <t>Passenger aircraft are typically sold at a steep discount (50% or more) relative to the list price.</t>
  </si>
  <si>
    <t>Therefore, the market price is a better estimate of the actual purchase cost of an airplane.</t>
  </si>
  <si>
    <t>Model</t>
  </si>
  <si>
    <t>2012 List Price</t>
  </si>
  <si>
    <t>2012 Market Price</t>
  </si>
  <si>
    <t>Boeing 737-800</t>
  </si>
  <si>
    <t>Boeing 737-900ER</t>
  </si>
  <si>
    <t>Boeing 777-300ER</t>
  </si>
  <si>
    <t>Airbus A319</t>
  </si>
  <si>
    <t>Airbus A320</t>
  </si>
  <si>
    <t>Airbus A330-200</t>
  </si>
  <si>
    <t>For lack of data on fleet compositions (and market prices of additional models), we</t>
  </si>
  <si>
    <t>will take a simple average of the market prices of aircraft included in this table,</t>
  </si>
  <si>
    <t>which at least puts us in the right ballpark for aircraft pricing.</t>
  </si>
  <si>
    <t>Ship prices vary greatly by ship type and size.  Based on variable AVLo, our average</t>
  </si>
  <si>
    <t>freight ship capacity</t>
  </si>
  <si>
    <t>freight ship loading is 1363 tons.  This may be reasonably represented by a single oceangoing,</t>
  </si>
  <si>
    <t>Tennessee-Tombigbee Waterway</t>
  </si>
  <si>
    <t>self-propelled barge that has a capacity of 1500 tons (see source info to the right).  A drawing</t>
  </si>
  <si>
    <t>undated</t>
  </si>
  <si>
    <t>of a barge of this type is shown to the right (from thas same source).</t>
  </si>
  <si>
    <t>Cargo Capacity of Different Transportation Modes</t>
  </si>
  <si>
    <t>http://business.tenntom.org/why-use-the-waterway/shipping-comparisons/</t>
  </si>
  <si>
    <t>Capacities of large barges of this sort are often expressed in TEU (twenty-foot equivalent units),</t>
  </si>
  <si>
    <t>which are the size of a standard intermodal metal shipping container.  They do not convert</t>
  </si>
  <si>
    <t>neatly into cargo tons, but standard containers have a maximum payload</t>
  </si>
  <si>
    <t>mass of 21600 kg, or 21.6 metric tons.  Typical payload may be less.  We use 16 tons as</t>
  </si>
  <si>
    <t>the typical load for a freight HDV (see variable AVLo), which may use an intermodal container</t>
  </si>
  <si>
    <t>or be similar in size to one.</t>
  </si>
  <si>
    <t>The largest barge in the world is the Maersk Triple E class, with a capacity of 18,340 TEU</t>
  </si>
  <si>
    <t>Source for TEU capacities</t>
  </si>
  <si>
    <t>and a cost of $185 million.  This is more than 200 times more capacity than the ship we</t>
  </si>
  <si>
    <t>https://web.archive.org/web/20090420143514/http://emase.co.uk/data/cont.html</t>
  </si>
  <si>
    <t>wish to represent with this variable, and it serves as an upper bound reference point.</t>
  </si>
  <si>
    <t>Source for Maersk Triple E class pricing</t>
  </si>
  <si>
    <t>A variety of used boats are listed for sale at https://www.oceanmarine.com</t>
  </si>
  <si>
    <t>https://www.bloomberg.com/news/photo-essays/2013-09-05/holy-ship#slide1</t>
  </si>
  <si>
    <t>with ever-changing inventory.  These barges all tend to be smaller than the reference</t>
  </si>
  <si>
    <t>ship we wish to represent (with 1500-ton capacity).  The closest ships I have been</t>
  </si>
  <si>
    <t>Source for Other Example cargo ship pricing</t>
  </si>
  <si>
    <t>able to find are certain Platform Supply Vessels, which tend to have higher deck capacities</t>
  </si>
  <si>
    <t>https://www.oceanmarine.com</t>
  </si>
  <si>
    <t>and lower prices than the similar Anchor Handling Tug Supply (AHTS) vessels.  AHTS</t>
  </si>
  <si>
    <t>vessels have extra equipment and engine power that may increase their price relative</t>
  </si>
  <si>
    <t>to the necessary capacity.</t>
  </si>
  <si>
    <t>Description</t>
  </si>
  <si>
    <t>Deck Capacity (metric tons)</t>
  </si>
  <si>
    <t>Price</t>
  </si>
  <si>
    <t>Year of Manufacture</t>
  </si>
  <si>
    <t>180ft 5200HP AHTS 9504</t>
  </si>
  <si>
    <t>60 Ton BP AHTS - 9279</t>
  </si>
  <si>
    <t>5200HP AHTS - 9278</t>
  </si>
  <si>
    <t>220ft Platform Supply DP-1 - 13146</t>
  </si>
  <si>
    <t>240ft Platform Supply Vessel(PSV) DP-1 - 13932</t>
  </si>
  <si>
    <t>285ft Platform Supply Vessel (PSV) - 13810</t>
  </si>
  <si>
    <t>Based on all of these data points, we select a value of $10 million to represent a brand new,</t>
  </si>
  <si>
    <t>self-propelled, ocean-going barge or supply boat with 1,500-ton capacity.</t>
  </si>
  <si>
    <t>We assume no change in pricing over time.</t>
  </si>
  <si>
    <t>Passenger Ships (recreational boats in the U.S. model)</t>
  </si>
  <si>
    <t>Source for typical recreational boat characteristics</t>
  </si>
  <si>
    <t>As with freight ships, there are a great variety of types of recreational boats at various</t>
  </si>
  <si>
    <t>http://www.carefreeboater.com/how-much-does-a-boat-cost/</t>
  </si>
  <si>
    <t>price points.  We assume a runabout roughly 21 feet to 24 feet in length is typical.</t>
  </si>
  <si>
    <t>Sources for boat prices</t>
  </si>
  <si>
    <t>We use a value of $30,000 for these boats, which seems reasonable for a brand</t>
  </si>
  <si>
    <t>http://www.boatingmag.com</t>
  </si>
  <si>
    <t>new, entry-level runabout of the sort determined to be typical.  This is based</t>
  </si>
  <si>
    <t>http://www.boattrader.com</t>
  </si>
  <si>
    <t>on examination of price listings and articles at the sources listed to the right.</t>
  </si>
  <si>
    <t>http://www.boats.com</t>
  </si>
  <si>
    <t>Example New 2017 Motorcycles Selected by Popular Mechanics Magazine (U.S. market)</t>
  </si>
  <si>
    <t>Make</t>
  </si>
  <si>
    <t>Yamaha</t>
  </si>
  <si>
    <t>SCR 950</t>
  </si>
  <si>
    <t>Suzuki</t>
  </si>
  <si>
    <t>Vanvan 200</t>
  </si>
  <si>
    <t>Triumph</t>
  </si>
  <si>
    <t>Street Cup</t>
  </si>
  <si>
    <t>Honda</t>
  </si>
  <si>
    <t>CBR500R</t>
  </si>
  <si>
    <t>Kawasaki</t>
  </si>
  <si>
    <t>Z125 Pro</t>
  </si>
  <si>
    <t>Victory</t>
  </si>
  <si>
    <t>Octane</t>
  </si>
  <si>
    <t>Ducati</t>
  </si>
  <si>
    <t>SuperSport</t>
  </si>
  <si>
    <t>Moto Guzzi</t>
  </si>
  <si>
    <t>V7 Stone II</t>
  </si>
  <si>
    <t>Harley-Davidson</t>
  </si>
  <si>
    <t>Road Glide</t>
  </si>
  <si>
    <t>BMW</t>
  </si>
  <si>
    <t>G310R</t>
  </si>
  <si>
    <t>Price ($/vehicle)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</si>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</sst>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"/>
    <numFmt numFmtId="166" formatCode="0.0%"/>
    <numFmt numFmtId="167" formatCode="#,##0.000"/>
    <numFmt numFmtId="168" formatCode="0.0"/>
    <numFmt numFmtId="169" formatCode="&quot;$&quot;#,##0"/>
  </numFmts>
  <fonts count="1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i/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9"/>
      <color rgb="FF000000"/>
      <name val="Calibri"/>
    </font>
    <font>
      <b/>
      <sz val="9"/>
      <color rgb="FF000000"/>
      <name val="Calibri"/>
    </font>
    <font>
      <sz val="10"/>
      <color rgb="FF000000"/>
      <name val="Arial"/>
    </font>
    <font>
      <sz val="8"/>
      <color theme="1"/>
      <name val="Arial"/>
    </font>
    <font>
      <b/>
      <sz val="12"/>
      <color rgb="FF0066CC"/>
      <name val="Calibri"/>
    </font>
    <font>
      <sz val="11"/>
      <color rgb="FF000000"/>
      <name val="Calibri"/>
    </font>
    <font>
      <sz val="9"/>
      <color theme="1"/>
      <name val="Calibri"/>
    </font>
    <font>
      <sz val="11"/>
      <color theme="1"/>
      <name val="Arial"/>
    </font>
    <font>
      <u/>
      <sz val="11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2" fillId="0" borderId="0" xfId="0" applyNumberFormat="1" applyFo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0" fillId="0" borderId="2" xfId="0" applyFont="1" applyBorder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/>
    <xf numFmtId="165" fontId="14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0" fontId="15" fillId="0" borderId="0" xfId="0" applyFont="1"/>
    <xf numFmtId="3" fontId="3" fillId="0" borderId="0" xfId="0" applyNumberFormat="1" applyFont="1" applyAlignment="1"/>
    <xf numFmtId="0" fontId="3" fillId="0" borderId="0" xfId="0" applyFont="1"/>
    <xf numFmtId="0" fontId="16" fillId="0" borderId="0" xfId="0" applyFont="1" applyAlignment="1"/>
    <xf numFmtId="0" fontId="14" fillId="0" borderId="0" xfId="0" applyFont="1" applyAlignment="1">
      <alignment horizontal="right"/>
    </xf>
    <xf numFmtId="4" fontId="16" fillId="0" borderId="0" xfId="0" applyNumberFormat="1" applyFont="1" applyAlignment="1"/>
    <xf numFmtId="4" fontId="14" fillId="0" borderId="0" xfId="0" applyNumberFormat="1" applyFont="1" applyAlignment="1">
      <alignment horizontal="right"/>
    </xf>
    <xf numFmtId="4" fontId="16" fillId="0" borderId="4" xfId="0" applyNumberFormat="1" applyFont="1" applyBorder="1" applyAlignment="1"/>
    <xf numFmtId="4" fontId="16" fillId="0" borderId="0" xfId="0" applyNumberFormat="1" applyFont="1" applyAlignment="1">
      <alignment horizontal="right"/>
    </xf>
    <xf numFmtId="4" fontId="3" fillId="0" borderId="0" xfId="0" applyNumberFormat="1" applyFont="1"/>
    <xf numFmtId="0" fontId="10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165" fontId="2" fillId="0" borderId="6" xfId="0" applyNumberFormat="1" applyFont="1" applyBorder="1" applyAlignment="1">
      <alignment horizontal="right" wrapText="1"/>
    </xf>
    <xf numFmtId="166" fontId="2" fillId="0" borderId="6" xfId="0" applyNumberFormat="1" applyFont="1" applyBorder="1" applyAlignment="1">
      <alignment horizontal="right" wrapText="1"/>
    </xf>
    <xf numFmtId="167" fontId="2" fillId="0" borderId="6" xfId="0" applyNumberFormat="1" applyFont="1" applyBorder="1" applyAlignment="1">
      <alignment horizontal="right" wrapText="1"/>
    </xf>
    <xf numFmtId="165" fontId="2" fillId="0" borderId="0" xfId="0" applyNumberFormat="1" applyFont="1"/>
    <xf numFmtId="3" fontId="2" fillId="0" borderId="6" xfId="0" applyNumberFormat="1" applyFont="1" applyBorder="1" applyAlignment="1">
      <alignment horizontal="right" wrapText="1"/>
    </xf>
    <xf numFmtId="165" fontId="3" fillId="0" borderId="0" xfId="0" applyNumberFormat="1" applyFont="1"/>
    <xf numFmtId="0" fontId="2" fillId="3" borderId="1" xfId="0" applyFont="1" applyFill="1" applyBorder="1"/>
    <xf numFmtId="168" fontId="2" fillId="0" borderId="0" xfId="0" applyNumberFormat="1" applyFont="1"/>
    <xf numFmtId="168" fontId="2" fillId="3" borderId="1" xfId="0" applyNumberFormat="1" applyFont="1" applyFill="1" applyBorder="1"/>
    <xf numFmtId="0" fontId="2" fillId="2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169" fontId="2" fillId="0" borderId="0" xfId="0" applyNumberFormat="1" applyFo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1" fontId="2" fillId="0" borderId="0" xfId="0" applyNumberFormat="1" applyFont="1"/>
    <xf numFmtId="0" fontId="9" fillId="0" borderId="3" xfId="0" applyFont="1" applyBorder="1" applyAlignment="1">
      <alignment wrapText="1"/>
    </xf>
    <xf numFmtId="0" fontId="6" fillId="0" borderId="3" xfId="0" applyFont="1" applyBorder="1"/>
    <xf numFmtId="2" fontId="2" fillId="0" borderId="0" xfId="0" applyNumberFormat="1" applyFont="1"/>
    <xf numFmtId="2" fontId="3" fillId="0" borderId="0" xfId="0" applyNumberFormat="1" applyFont="1"/>
    <xf numFmtId="2" fontId="2" fillId="4" borderId="1" xfId="0" applyNumberFormat="1" applyFont="1" applyFill="1" applyBorder="1"/>
    <xf numFmtId="2" fontId="2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0</xdr:row>
      <xdr:rowOff>0</xdr:rowOff>
    </xdr:from>
    <xdr:ext cx="3981450" cy="2028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Relationship Id="rId2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Relationship Id="rId1" Type="http://schemas.openxmlformats.org/officeDocument/2006/relationships/hyperlink" Target="https://www.eesi.org/papers/view/fact-sheet-electric-buses-benefits-outweigh-costs" TargetMode="External"/><Relationship Id="rId5" Type="http://schemas.openxmlformats.org/officeDocument/2006/relationships/hyperlink" Target="https://www.fhwa.dot.gov/policyinformation/statistics/2017/mv1.cfm" TargetMode="External"/><Relationship Id="rId4" Type="http://schemas.openxmlformats.org/officeDocument/2006/relationships/hyperlink" Target="https://www.statista.com/statistics/196010/total-number-of-registered-automobiles-in-the-us-by-stat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hwa.dot.gov/policyinformation/statistics/2017/mv1.cfm" TargetMode="External"/><Relationship Id="rId1" Type="http://schemas.openxmlformats.org/officeDocument/2006/relationships/hyperlink" Target="https://www.statista.com/statistics/196010/total-number-of-registered-automobiles-in-the-us-by-state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opLeftCell="A100" workbookViewId="0"/>
  </sheetViews>
  <sheetFormatPr defaultColWidth="12.625" defaultRowHeight="15" customHeight="1" x14ac:dyDescent="0.35"/>
  <cols>
    <col min="1" max="1" width="7.625" customWidth="1"/>
    <col min="2" max="2" width="49.25" customWidth="1"/>
    <col min="3" max="26" width="7.625" customWidth="1"/>
  </cols>
  <sheetData>
    <row r="1" spans="1:2" ht="14.25" x14ac:dyDescent="0.45">
      <c r="A1" s="1" t="s">
        <v>0</v>
      </c>
    </row>
    <row r="3" spans="1:2" ht="14.25" x14ac:dyDescent="0.45">
      <c r="A3" s="1" t="s">
        <v>1</v>
      </c>
      <c r="B3" s="2" t="s">
        <v>2</v>
      </c>
    </row>
    <row r="4" spans="1:2" ht="14.25" x14ac:dyDescent="0.45">
      <c r="B4" s="3" t="s">
        <v>3</v>
      </c>
    </row>
    <row r="5" spans="1:2" ht="14.25" x14ac:dyDescent="0.45">
      <c r="B5" s="4">
        <v>2019</v>
      </c>
    </row>
    <row r="6" spans="1:2" ht="14.25" x14ac:dyDescent="0.45">
      <c r="B6" s="3" t="s">
        <v>4</v>
      </c>
    </row>
    <row r="7" spans="1:2" ht="14.25" x14ac:dyDescent="0.45">
      <c r="B7" s="3" t="s">
        <v>5</v>
      </c>
    </row>
    <row r="8" spans="1:2" ht="14.25" x14ac:dyDescent="0.45">
      <c r="B8" s="3" t="s">
        <v>6</v>
      </c>
    </row>
    <row r="9" spans="1:2" ht="14.25" x14ac:dyDescent="0.45">
      <c r="B9" s="3"/>
    </row>
    <row r="10" spans="1:2" ht="14.25" x14ac:dyDescent="0.45">
      <c r="B10" s="5" t="s">
        <v>7</v>
      </c>
    </row>
    <row r="11" spans="1:2" ht="14.25" x14ac:dyDescent="0.45">
      <c r="B11" s="6" t="s">
        <v>8</v>
      </c>
    </row>
    <row r="12" spans="1:2" ht="14.25" x14ac:dyDescent="0.45">
      <c r="B12" s="7">
        <v>2018</v>
      </c>
    </row>
    <row r="13" spans="1:2" ht="14.25" x14ac:dyDescent="0.45">
      <c r="B13" s="8" t="s">
        <v>9</v>
      </c>
    </row>
    <row r="14" spans="1:2" ht="13.5" x14ac:dyDescent="0.35">
      <c r="B14" s="9" t="s">
        <v>10</v>
      </c>
    </row>
    <row r="16" spans="1:2" ht="14.25" x14ac:dyDescent="0.45">
      <c r="B16" s="2" t="s">
        <v>11</v>
      </c>
    </row>
    <row r="17" spans="2:2" ht="14.25" x14ac:dyDescent="0.45">
      <c r="B17" s="8" t="s">
        <v>12</v>
      </c>
    </row>
    <row r="18" spans="2:2" ht="14.25" x14ac:dyDescent="0.45">
      <c r="B18" s="8" t="s">
        <v>13</v>
      </c>
    </row>
    <row r="19" spans="2:2" ht="14.25" x14ac:dyDescent="0.45">
      <c r="B19" s="8" t="s">
        <v>14</v>
      </c>
    </row>
    <row r="20" spans="2:2" ht="13.5" x14ac:dyDescent="0.35">
      <c r="B20" s="9" t="s">
        <v>15</v>
      </c>
    </row>
    <row r="21" spans="2:2" ht="15.75" customHeight="1" x14ac:dyDescent="0.35">
      <c r="B21" s="9" t="s">
        <v>16</v>
      </c>
    </row>
    <row r="22" spans="2:2" ht="15.75" customHeight="1" x14ac:dyDescent="0.45">
      <c r="B22" s="6" t="s">
        <v>17</v>
      </c>
    </row>
    <row r="23" spans="2:2" ht="15.75" customHeight="1" x14ac:dyDescent="0.45">
      <c r="B23" s="6"/>
    </row>
    <row r="24" spans="2:2" ht="15.75" customHeight="1" x14ac:dyDescent="0.45">
      <c r="B24" s="5" t="s">
        <v>18</v>
      </c>
    </row>
    <row r="25" spans="2:2" ht="15.75" customHeight="1" x14ac:dyDescent="0.45">
      <c r="B25" s="6" t="s">
        <v>19</v>
      </c>
    </row>
    <row r="26" spans="2:2" ht="15.75" customHeight="1" x14ac:dyDescent="0.45">
      <c r="B26" s="7">
        <v>2012</v>
      </c>
    </row>
    <row r="27" spans="2:2" ht="15.75" customHeight="1" x14ac:dyDescent="0.45">
      <c r="B27" s="6" t="s">
        <v>20</v>
      </c>
    </row>
    <row r="28" spans="2:2" ht="15.75" customHeight="1" x14ac:dyDescent="0.45">
      <c r="B28" s="6" t="s">
        <v>21</v>
      </c>
    </row>
    <row r="29" spans="2:2" ht="15.75" customHeight="1" x14ac:dyDescent="0.45">
      <c r="B29" s="6"/>
    </row>
    <row r="30" spans="2:2" ht="15.75" customHeight="1" x14ac:dyDescent="0.45">
      <c r="B30" s="5" t="s">
        <v>22</v>
      </c>
    </row>
    <row r="31" spans="2:2" ht="15.75" customHeight="1" x14ac:dyDescent="0.45">
      <c r="B31" s="6" t="s">
        <v>23</v>
      </c>
    </row>
    <row r="32" spans="2:2" ht="15.75" customHeight="1" x14ac:dyDescent="0.45">
      <c r="B32" s="7">
        <v>2014</v>
      </c>
    </row>
    <row r="33" spans="1:2" ht="15.75" customHeight="1" x14ac:dyDescent="0.45">
      <c r="B33" s="6" t="s">
        <v>24</v>
      </c>
    </row>
    <row r="34" spans="1:2" ht="15.75" customHeight="1" x14ac:dyDescent="0.45">
      <c r="B34" s="6" t="s">
        <v>25</v>
      </c>
    </row>
    <row r="35" spans="1:2" ht="15.75" customHeight="1" x14ac:dyDescent="0.45">
      <c r="B35" s="6" t="s">
        <v>26</v>
      </c>
    </row>
    <row r="36" spans="1:2" ht="15.75" customHeight="1" x14ac:dyDescent="0.45">
      <c r="B36" s="6"/>
    </row>
    <row r="37" spans="1:2" ht="15.75" customHeight="1" x14ac:dyDescent="0.45">
      <c r="B37" s="2" t="s">
        <v>27</v>
      </c>
    </row>
    <row r="38" spans="1:2" ht="15.75" customHeight="1" x14ac:dyDescent="0.45">
      <c r="B38" s="10" t="s">
        <v>28</v>
      </c>
    </row>
    <row r="39" spans="1:2" ht="15.75" customHeight="1" x14ac:dyDescent="0.35"/>
    <row r="40" spans="1:2" ht="15.75" customHeight="1" x14ac:dyDescent="0.45">
      <c r="B40" s="5" t="s">
        <v>29</v>
      </c>
    </row>
    <row r="41" spans="1:2" ht="15.75" customHeight="1" x14ac:dyDescent="0.45">
      <c r="B41" s="6" t="s">
        <v>30</v>
      </c>
    </row>
    <row r="42" spans="1:2" ht="15.75" customHeight="1" x14ac:dyDescent="0.45">
      <c r="B42" s="7">
        <v>2016</v>
      </c>
    </row>
    <row r="43" spans="1:2" ht="15.75" customHeight="1" x14ac:dyDescent="0.45">
      <c r="B43" s="6" t="s">
        <v>31</v>
      </c>
    </row>
    <row r="44" spans="1:2" ht="15.75" customHeight="1" x14ac:dyDescent="0.45">
      <c r="B44" s="6" t="s">
        <v>32</v>
      </c>
    </row>
    <row r="45" spans="1:2" ht="15.75" customHeight="1" x14ac:dyDescent="0.35"/>
    <row r="46" spans="1:2" ht="15.75" customHeight="1" x14ac:dyDescent="0.45">
      <c r="A46" s="1" t="s">
        <v>33</v>
      </c>
    </row>
    <row r="47" spans="1:2" ht="15.75" customHeight="1" x14ac:dyDescent="0.45">
      <c r="A47" s="8" t="s">
        <v>34</v>
      </c>
    </row>
    <row r="48" spans="1:2" ht="15.75" customHeight="1" x14ac:dyDescent="0.45">
      <c r="A48" s="8" t="s">
        <v>35</v>
      </c>
    </row>
    <row r="49" spans="1:1" ht="15.75" customHeight="1" x14ac:dyDescent="0.45">
      <c r="A49" s="8" t="s">
        <v>36</v>
      </c>
    </row>
    <row r="50" spans="1:1" ht="15.75" customHeight="1" x14ac:dyDescent="0.35"/>
    <row r="51" spans="1:1" ht="15.75" customHeight="1" x14ac:dyDescent="0.45">
      <c r="A51" s="1" t="s">
        <v>2</v>
      </c>
    </row>
    <row r="52" spans="1:1" ht="15.75" customHeight="1" x14ac:dyDescent="0.45">
      <c r="A52" s="8" t="s">
        <v>37</v>
      </c>
    </row>
    <row r="53" spans="1:1" ht="15.75" customHeight="1" x14ac:dyDescent="0.45">
      <c r="A53" s="8" t="s">
        <v>38</v>
      </c>
    </row>
    <row r="54" spans="1:1" ht="15.75" customHeight="1" x14ac:dyDescent="0.35"/>
    <row r="55" spans="1:1" ht="15.75" customHeight="1" x14ac:dyDescent="0.45">
      <c r="A55" s="8" t="s">
        <v>39</v>
      </c>
    </row>
    <row r="56" spans="1:1" ht="15.75" customHeight="1" x14ac:dyDescent="0.45">
      <c r="A56" s="8" t="s">
        <v>40</v>
      </c>
    </row>
    <row r="57" spans="1:1" ht="15.75" customHeight="1" x14ac:dyDescent="0.35"/>
    <row r="58" spans="1:1" ht="15.75" customHeight="1" x14ac:dyDescent="0.45">
      <c r="A58" s="8" t="s">
        <v>41</v>
      </c>
    </row>
    <row r="59" spans="1:1" ht="15.75" customHeight="1" x14ac:dyDescent="0.45">
      <c r="A59" s="8" t="s">
        <v>42</v>
      </c>
    </row>
    <row r="60" spans="1:1" ht="15.75" customHeight="1" x14ac:dyDescent="0.45">
      <c r="A60" s="8" t="s">
        <v>43</v>
      </c>
    </row>
    <row r="61" spans="1:1" ht="15.75" customHeight="1" x14ac:dyDescent="0.45">
      <c r="A61" s="8" t="s">
        <v>44</v>
      </c>
    </row>
    <row r="62" spans="1:1" ht="15.75" customHeight="1" x14ac:dyDescent="0.35"/>
    <row r="63" spans="1:1" ht="15.75" customHeight="1" x14ac:dyDescent="0.45">
      <c r="A63" s="8" t="s">
        <v>45</v>
      </c>
    </row>
    <row r="64" spans="1:1" ht="15.75" customHeight="1" x14ac:dyDescent="0.45">
      <c r="A64" s="8" t="s">
        <v>46</v>
      </c>
    </row>
    <row r="65" spans="1:2" ht="15.75" customHeight="1" x14ac:dyDescent="0.45">
      <c r="A65" s="8" t="s">
        <v>47</v>
      </c>
    </row>
    <row r="66" spans="1:2" ht="15.75" customHeight="1" x14ac:dyDescent="0.45">
      <c r="A66" s="8" t="s">
        <v>48</v>
      </c>
    </row>
    <row r="67" spans="1:2" ht="15.75" customHeight="1" x14ac:dyDescent="0.45">
      <c r="A67" s="8" t="s">
        <v>49</v>
      </c>
    </row>
    <row r="68" spans="1:2" ht="15.75" customHeight="1" x14ac:dyDescent="0.45">
      <c r="A68" s="8" t="s">
        <v>50</v>
      </c>
    </row>
    <row r="69" spans="1:2" ht="15.75" customHeight="1" x14ac:dyDescent="0.35"/>
    <row r="70" spans="1:2" ht="15.75" customHeight="1" x14ac:dyDescent="0.45">
      <c r="A70" s="1" t="s">
        <v>51</v>
      </c>
    </row>
    <row r="71" spans="1:2" ht="15.75" customHeight="1" x14ac:dyDescent="0.45">
      <c r="A71" s="8" t="s">
        <v>52</v>
      </c>
    </row>
    <row r="72" spans="1:2" ht="15.75" customHeight="1" x14ac:dyDescent="0.45">
      <c r="A72" s="8" t="s">
        <v>53</v>
      </c>
    </row>
    <row r="73" spans="1:2" ht="15.75" customHeight="1" x14ac:dyDescent="0.45">
      <c r="A73" s="8" t="s">
        <v>54</v>
      </c>
    </row>
    <row r="74" spans="1:2" ht="15.75" customHeight="1" x14ac:dyDescent="0.45">
      <c r="A74" s="8" t="s">
        <v>55</v>
      </c>
    </row>
    <row r="75" spans="1:2" ht="15.75" customHeight="1" x14ac:dyDescent="0.45">
      <c r="A75" s="8" t="s">
        <v>56</v>
      </c>
    </row>
    <row r="76" spans="1:2" ht="15.75" customHeight="1" x14ac:dyDescent="0.35"/>
    <row r="77" spans="1:2" ht="15.75" customHeight="1" x14ac:dyDescent="0.45">
      <c r="A77" s="8" t="s">
        <v>57</v>
      </c>
      <c r="B77" s="8">
        <v>770000</v>
      </c>
    </row>
    <row r="78" spans="1:2" ht="15.75" customHeight="1" x14ac:dyDescent="0.35"/>
    <row r="79" spans="1:2" ht="15.75" customHeight="1" x14ac:dyDescent="0.45">
      <c r="A79" s="1" t="s">
        <v>18</v>
      </c>
    </row>
    <row r="80" spans="1:2" ht="15.75" customHeight="1" x14ac:dyDescent="0.45">
      <c r="A80" s="8" t="s">
        <v>58</v>
      </c>
    </row>
    <row r="81" spans="1:1" ht="15.75" customHeight="1" x14ac:dyDescent="0.45">
      <c r="A81" s="8" t="s">
        <v>59</v>
      </c>
    </row>
    <row r="82" spans="1:1" ht="15.75" customHeight="1" x14ac:dyDescent="0.45">
      <c r="A82" s="8" t="s">
        <v>60</v>
      </c>
    </row>
    <row r="83" spans="1:1" ht="15.75" customHeight="1" x14ac:dyDescent="0.45">
      <c r="A83" s="8" t="s">
        <v>61</v>
      </c>
    </row>
    <row r="84" spans="1:1" ht="15.75" customHeight="1" x14ac:dyDescent="0.45">
      <c r="A84" s="8" t="s">
        <v>62</v>
      </c>
    </row>
    <row r="85" spans="1:1" ht="15.75" customHeight="1" x14ac:dyDescent="0.35"/>
    <row r="86" spans="1:1" ht="15.75" customHeight="1" x14ac:dyDescent="0.45">
      <c r="A86" s="1" t="s">
        <v>63</v>
      </c>
    </row>
    <row r="87" spans="1:1" ht="15.75" customHeight="1" x14ac:dyDescent="0.45">
      <c r="A87" s="8" t="s">
        <v>64</v>
      </c>
    </row>
    <row r="88" spans="1:1" ht="15.75" customHeight="1" x14ac:dyDescent="0.45">
      <c r="A88" s="8" t="s">
        <v>65</v>
      </c>
    </row>
    <row r="89" spans="1:1" ht="15.75" customHeight="1" x14ac:dyDescent="0.45">
      <c r="A89" s="8" t="s">
        <v>66</v>
      </c>
    </row>
    <row r="90" spans="1:1" ht="15.75" customHeight="1" x14ac:dyDescent="0.45">
      <c r="A90" s="8" t="s">
        <v>61</v>
      </c>
    </row>
    <row r="91" spans="1:1" ht="15.75" customHeight="1" x14ac:dyDescent="0.45">
      <c r="A91" s="8" t="s">
        <v>62</v>
      </c>
    </row>
    <row r="92" spans="1:1" ht="15.75" customHeight="1" x14ac:dyDescent="0.35"/>
    <row r="93" spans="1:1" ht="15.75" customHeight="1" x14ac:dyDescent="0.45">
      <c r="A93" s="1" t="s">
        <v>67</v>
      </c>
    </row>
    <row r="94" spans="1:1" ht="15.75" customHeight="1" x14ac:dyDescent="0.45">
      <c r="A94" s="8" t="s">
        <v>68</v>
      </c>
    </row>
    <row r="95" spans="1:1" ht="15.75" customHeight="1" x14ac:dyDescent="0.35"/>
    <row r="96" spans="1:1" ht="15.75" customHeight="1" x14ac:dyDescent="0.45">
      <c r="A96" s="1" t="s">
        <v>69</v>
      </c>
    </row>
    <row r="97" spans="1:2" ht="15.75" customHeight="1" x14ac:dyDescent="0.45">
      <c r="A97" s="8" t="s">
        <v>68</v>
      </c>
    </row>
    <row r="98" spans="1:2" ht="15.75" customHeight="1" x14ac:dyDescent="0.45">
      <c r="A98" s="3"/>
    </row>
    <row r="99" spans="1:2" ht="15.75" customHeight="1" x14ac:dyDescent="0.45">
      <c r="A99" s="1" t="s">
        <v>29</v>
      </c>
    </row>
    <row r="100" spans="1:2" ht="15.75" customHeight="1" x14ac:dyDescent="0.45">
      <c r="A100" s="3" t="s">
        <v>70</v>
      </c>
    </row>
    <row r="101" spans="1:2" ht="15.75" customHeight="1" x14ac:dyDescent="0.45">
      <c r="A101" s="3" t="s">
        <v>71</v>
      </c>
    </row>
    <row r="102" spans="1:2" ht="15.75" customHeight="1" x14ac:dyDescent="0.45">
      <c r="A102" s="3" t="s">
        <v>72</v>
      </c>
    </row>
    <row r="103" spans="1:2" ht="15.75" customHeight="1" x14ac:dyDescent="0.45">
      <c r="A103" s="3"/>
    </row>
    <row r="104" spans="1:2" ht="15.75" customHeight="1" x14ac:dyDescent="0.45">
      <c r="A104" s="1" t="s">
        <v>73</v>
      </c>
    </row>
    <row r="105" spans="1:2" ht="15.75" customHeight="1" x14ac:dyDescent="0.45">
      <c r="A105" s="8" t="s">
        <v>74</v>
      </c>
    </row>
    <row r="106" spans="1:2" ht="15.75" customHeight="1" x14ac:dyDescent="0.45">
      <c r="A106" s="8" t="s">
        <v>75</v>
      </c>
    </row>
    <row r="107" spans="1:2" ht="15.75" customHeight="1" x14ac:dyDescent="0.45">
      <c r="A107" s="8" t="s">
        <v>76</v>
      </c>
      <c r="B107" s="8" t="s">
        <v>77</v>
      </c>
    </row>
    <row r="108" spans="1:2" ht="15.75" customHeight="1" x14ac:dyDescent="0.45">
      <c r="A108" s="8" t="s">
        <v>78</v>
      </c>
      <c r="B108" s="8" t="s">
        <v>79</v>
      </c>
    </row>
    <row r="109" spans="1:2" ht="15.75" customHeight="1" x14ac:dyDescent="0.45">
      <c r="A109" s="8">
        <v>0.97099999999999997</v>
      </c>
      <c r="B109" s="8" t="s">
        <v>80</v>
      </c>
    </row>
    <row r="110" spans="1:2" ht="15.75" customHeight="1" x14ac:dyDescent="0.45">
      <c r="A110" s="8">
        <v>0.98699999999999999</v>
      </c>
      <c r="B110" s="8" t="s">
        <v>81</v>
      </c>
    </row>
    <row r="111" spans="1:2" ht="15.75" customHeight="1" x14ac:dyDescent="0.45">
      <c r="A111" s="8">
        <v>0.95299999999999996</v>
      </c>
      <c r="B111" s="8" t="s">
        <v>82</v>
      </c>
    </row>
    <row r="112" spans="1:2" ht="15.75" customHeight="1" x14ac:dyDescent="0.45">
      <c r="A112" s="11">
        <v>0.93665959530026111</v>
      </c>
    </row>
    <row r="113" spans="1:1" ht="15.75" customHeight="1" x14ac:dyDescent="0.45">
      <c r="A113" s="11">
        <v>0.91400000000000003</v>
      </c>
    </row>
    <row r="114" spans="1:1" ht="15.75" customHeight="1" x14ac:dyDescent="0.45">
      <c r="A114" s="8" t="s">
        <v>83</v>
      </c>
    </row>
    <row r="115" spans="1:1" ht="15.75" customHeight="1" x14ac:dyDescent="0.35"/>
    <row r="116" spans="1:1" ht="15.75" customHeight="1" x14ac:dyDescent="0.45">
      <c r="A116" s="12" t="s">
        <v>84</v>
      </c>
    </row>
    <row r="117" spans="1:1" ht="15.75" customHeight="1" x14ac:dyDescent="0.45">
      <c r="A117" s="12" t="s">
        <v>85</v>
      </c>
    </row>
    <row r="118" spans="1:1" ht="15.75" customHeight="1" x14ac:dyDescent="0.35">
      <c r="A118" s="13" t="s">
        <v>86</v>
      </c>
    </row>
    <row r="119" spans="1:1" ht="15.75" customHeight="1" x14ac:dyDescent="0.35">
      <c r="A119" s="14" t="s">
        <v>87</v>
      </c>
    </row>
    <row r="120" spans="1:1" ht="15.75" customHeight="1" x14ac:dyDescent="0.35">
      <c r="A120" s="15" t="s">
        <v>88</v>
      </c>
    </row>
    <row r="121" spans="1:1" ht="15.75" customHeight="1" x14ac:dyDescent="0.45">
      <c r="A121" s="12" t="s">
        <v>89</v>
      </c>
    </row>
    <row r="122" spans="1:1" ht="15.75" customHeight="1" x14ac:dyDescent="0.45">
      <c r="A122" s="12" t="s">
        <v>90</v>
      </c>
    </row>
    <row r="123" spans="1:1" ht="15.75" customHeight="1" x14ac:dyDescent="0.35"/>
    <row r="124" spans="1:1" ht="15.75" customHeight="1" x14ac:dyDescent="0.35"/>
    <row r="125" spans="1:1" ht="15.75" customHeight="1" x14ac:dyDescent="0.35"/>
    <row r="126" spans="1:1" ht="15.75" customHeight="1" x14ac:dyDescent="0.35"/>
    <row r="127" spans="1:1" ht="15.75" customHeight="1" x14ac:dyDescent="0.35"/>
    <row r="128" spans="1:1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hyperlinks>
    <hyperlink ref="B14" r:id="rId1" xr:uid="{00000000-0004-0000-0000-000000000000}"/>
    <hyperlink ref="B20" r:id="rId2" xr:uid="{00000000-0004-0000-0000-000001000000}"/>
    <hyperlink ref="B21" r:id="rId3" xr:uid="{00000000-0004-0000-0000-000002000000}"/>
    <hyperlink ref="A119" r:id="rId4" xr:uid="{00000000-0004-0000-0000-000003000000}"/>
    <hyperlink ref="A120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25" defaultRowHeight="15" customHeight="1" x14ac:dyDescent="0.35"/>
  <cols>
    <col min="1" max="1" width="18.25" hidden="1" customWidth="1"/>
    <col min="2" max="2" width="40" customWidth="1"/>
    <col min="3" max="37" width="7.625" customWidth="1"/>
  </cols>
  <sheetData>
    <row r="1" spans="1:37" ht="15" customHeight="1" x14ac:dyDescent="0.35">
      <c r="B1" s="16" t="s">
        <v>91</v>
      </c>
      <c r="C1" s="17">
        <v>2017</v>
      </c>
      <c r="D1" s="17">
        <v>2018</v>
      </c>
      <c r="E1" s="17">
        <v>2019</v>
      </c>
      <c r="F1" s="17">
        <v>2020</v>
      </c>
      <c r="G1" s="17">
        <v>2021</v>
      </c>
      <c r="H1" s="17">
        <v>2022</v>
      </c>
      <c r="I1" s="17">
        <v>2023</v>
      </c>
      <c r="J1" s="17">
        <v>2024</v>
      </c>
      <c r="K1" s="17">
        <v>2025</v>
      </c>
      <c r="L1" s="17">
        <v>2026</v>
      </c>
      <c r="M1" s="17">
        <v>2027</v>
      </c>
      <c r="N1" s="17">
        <v>2028</v>
      </c>
      <c r="O1" s="17">
        <v>2029</v>
      </c>
      <c r="P1" s="17">
        <v>2030</v>
      </c>
      <c r="Q1" s="17">
        <v>2031</v>
      </c>
      <c r="R1" s="17">
        <v>2032</v>
      </c>
      <c r="S1" s="17">
        <v>2033</v>
      </c>
      <c r="T1" s="17">
        <v>2034</v>
      </c>
      <c r="U1" s="17">
        <v>2035</v>
      </c>
      <c r="V1" s="17">
        <v>2036</v>
      </c>
      <c r="W1" s="17">
        <v>2037</v>
      </c>
      <c r="X1" s="17">
        <v>2038</v>
      </c>
      <c r="Y1" s="17">
        <v>2039</v>
      </c>
      <c r="Z1" s="17">
        <v>2040</v>
      </c>
      <c r="AA1" s="17">
        <v>2041</v>
      </c>
      <c r="AB1" s="17">
        <v>2042</v>
      </c>
      <c r="AC1" s="17">
        <v>2043</v>
      </c>
      <c r="AD1" s="17">
        <v>2044</v>
      </c>
      <c r="AE1" s="17">
        <v>2045</v>
      </c>
      <c r="AF1" s="17">
        <v>2046</v>
      </c>
      <c r="AG1" s="17">
        <v>2047</v>
      </c>
      <c r="AH1" s="17">
        <v>2048</v>
      </c>
      <c r="AI1" s="17">
        <v>2049</v>
      </c>
      <c r="AJ1" s="17">
        <v>2050</v>
      </c>
    </row>
    <row r="2" spans="1:37" ht="15" customHeight="1" x14ac:dyDescent="0.45">
      <c r="C2" s="8" t="e">
        <f>((SUMPRODUCT('LDV Shares'!D110:D117,'AEO 53'!D176:D183)*'AEO 39'!C23+SUMPRODUCT('LDV Shares'!D110:D117,'AEO 53'!D176:D183)*'AEO 39'!C24+SUMPRODUCT('LDV Shares'!D110:D117,'AEO 53'!D176:D183)*'AEO 39'!C25)/SUM(C23:C25)*10^3+#REF!)*cpi_2018to2012</f>
        <v>#REF!</v>
      </c>
    </row>
    <row r="3" spans="1:37" ht="15" customHeight="1" x14ac:dyDescent="0.35">
      <c r="C3" s="18" t="s">
        <v>92</v>
      </c>
      <c r="D3" s="18" t="s">
        <v>4</v>
      </c>
      <c r="E3" s="18"/>
      <c r="F3" s="18"/>
      <c r="G3" s="18"/>
    </row>
    <row r="4" spans="1:37" ht="15" customHeight="1" x14ac:dyDescent="0.35">
      <c r="C4" s="18" t="s">
        <v>93</v>
      </c>
      <c r="D4" s="18" t="s">
        <v>94</v>
      </c>
      <c r="E4" s="18"/>
      <c r="F4" s="18"/>
      <c r="G4" s="18" t="s">
        <v>95</v>
      </c>
    </row>
    <row r="5" spans="1:37" ht="15" customHeight="1" x14ac:dyDescent="0.35">
      <c r="C5" s="18" t="s">
        <v>96</v>
      </c>
      <c r="D5" s="18" t="s">
        <v>97</v>
      </c>
      <c r="E5" s="18"/>
      <c r="F5" s="18"/>
      <c r="G5" s="18"/>
    </row>
    <row r="6" spans="1:37" ht="15" customHeight="1" x14ac:dyDescent="0.35">
      <c r="C6" s="18" t="s">
        <v>98</v>
      </c>
      <c r="D6" s="18"/>
      <c r="E6" s="18" t="s">
        <v>99</v>
      </c>
      <c r="F6" s="18"/>
      <c r="G6" s="18"/>
    </row>
    <row r="10" spans="1:37" ht="15" customHeight="1" x14ac:dyDescent="0.5">
      <c r="A10" s="19" t="s">
        <v>100</v>
      </c>
      <c r="B10" s="20" t="s">
        <v>101</v>
      </c>
    </row>
    <row r="11" spans="1:37" ht="15" customHeight="1" x14ac:dyDescent="0.35">
      <c r="B11" s="16" t="s">
        <v>102</v>
      </c>
    </row>
    <row r="12" spans="1:37" ht="15" customHeight="1" x14ac:dyDescent="0.45">
      <c r="B12" s="16" t="s">
        <v>103</v>
      </c>
      <c r="C12" s="4" t="s">
        <v>103</v>
      </c>
      <c r="D12" s="4" t="s">
        <v>103</v>
      </c>
      <c r="E12" s="4" t="s">
        <v>103</v>
      </c>
      <c r="F12" s="4" t="s">
        <v>103</v>
      </c>
      <c r="G12" s="4" t="s">
        <v>103</v>
      </c>
      <c r="H12" s="4" t="s">
        <v>103</v>
      </c>
      <c r="I12" s="4" t="s">
        <v>103</v>
      </c>
      <c r="J12" s="4" t="s">
        <v>103</v>
      </c>
      <c r="K12" s="4" t="s">
        <v>103</v>
      </c>
      <c r="L12" s="4" t="s">
        <v>103</v>
      </c>
      <c r="M12" s="4" t="s">
        <v>103</v>
      </c>
      <c r="N12" s="4" t="s">
        <v>103</v>
      </c>
      <c r="O12" s="4" t="s">
        <v>103</v>
      </c>
      <c r="P12" s="4" t="s">
        <v>103</v>
      </c>
      <c r="Q12" s="4" t="s">
        <v>103</v>
      </c>
      <c r="R12" s="4" t="s">
        <v>103</v>
      </c>
      <c r="S12" s="4" t="s">
        <v>103</v>
      </c>
      <c r="T12" s="4" t="s">
        <v>103</v>
      </c>
      <c r="U12" s="4" t="s">
        <v>103</v>
      </c>
      <c r="V12" s="4" t="s">
        <v>103</v>
      </c>
      <c r="W12" s="4" t="s">
        <v>103</v>
      </c>
      <c r="X12" s="4" t="s">
        <v>103</v>
      </c>
      <c r="Y12" s="4" t="s">
        <v>103</v>
      </c>
      <c r="Z12" s="4" t="s">
        <v>103</v>
      </c>
      <c r="AA12" s="4" t="s">
        <v>103</v>
      </c>
      <c r="AB12" s="4" t="s">
        <v>103</v>
      </c>
      <c r="AC12" s="4" t="s">
        <v>103</v>
      </c>
      <c r="AD12" s="4" t="s">
        <v>103</v>
      </c>
      <c r="AE12" s="4" t="s">
        <v>103</v>
      </c>
      <c r="AF12" s="4" t="s">
        <v>103</v>
      </c>
      <c r="AG12" s="4" t="s">
        <v>103</v>
      </c>
      <c r="AH12" s="4" t="s">
        <v>103</v>
      </c>
      <c r="AI12" s="4" t="s">
        <v>103</v>
      </c>
      <c r="AJ12" s="4" t="s">
        <v>103</v>
      </c>
      <c r="AK12" s="4" t="s">
        <v>104</v>
      </c>
    </row>
    <row r="13" spans="1:37" ht="15" customHeight="1" x14ac:dyDescent="0.35">
      <c r="B13" s="21" t="s">
        <v>105</v>
      </c>
      <c r="C13" s="22">
        <v>2017</v>
      </c>
      <c r="D13" s="22">
        <v>2018</v>
      </c>
      <c r="E13" s="22">
        <v>2019</v>
      </c>
      <c r="F13" s="22">
        <v>2020</v>
      </c>
      <c r="G13" s="22">
        <v>2021</v>
      </c>
      <c r="H13" s="22">
        <v>2022</v>
      </c>
      <c r="I13" s="22">
        <v>2023</v>
      </c>
      <c r="J13" s="22">
        <v>2024</v>
      </c>
      <c r="K13" s="22">
        <v>2025</v>
      </c>
      <c r="L13" s="22">
        <v>2026</v>
      </c>
      <c r="M13" s="22">
        <v>2027</v>
      </c>
      <c r="N13" s="22">
        <v>2028</v>
      </c>
      <c r="O13" s="22">
        <v>2029</v>
      </c>
      <c r="P13" s="22">
        <v>2030</v>
      </c>
      <c r="Q13" s="22">
        <v>2031</v>
      </c>
      <c r="R13" s="22">
        <v>2032</v>
      </c>
      <c r="S13" s="22">
        <v>2033</v>
      </c>
      <c r="T13" s="22">
        <v>2034</v>
      </c>
      <c r="U13" s="22">
        <v>2035</v>
      </c>
      <c r="V13" s="22">
        <v>2036</v>
      </c>
      <c r="W13" s="22">
        <v>2037</v>
      </c>
      <c r="X13" s="22">
        <v>2038</v>
      </c>
      <c r="Y13" s="22">
        <v>2039</v>
      </c>
      <c r="Z13" s="22">
        <v>2040</v>
      </c>
      <c r="AA13" s="22">
        <v>2041</v>
      </c>
      <c r="AB13" s="22">
        <v>2042</v>
      </c>
      <c r="AC13" s="22">
        <v>2043</v>
      </c>
      <c r="AD13" s="22">
        <v>2044</v>
      </c>
      <c r="AE13" s="22">
        <v>2045</v>
      </c>
      <c r="AF13" s="22">
        <v>2046</v>
      </c>
      <c r="AG13" s="22">
        <v>2047</v>
      </c>
      <c r="AH13" s="22">
        <v>2048</v>
      </c>
      <c r="AI13" s="22">
        <v>2049</v>
      </c>
      <c r="AJ13" s="22">
        <v>2050</v>
      </c>
      <c r="AK13" s="22">
        <v>2050</v>
      </c>
    </row>
    <row r="14" spans="1:37" ht="15" customHeight="1" x14ac:dyDescent="0.45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7" ht="15" customHeight="1" x14ac:dyDescent="0.45">
      <c r="B15" s="21" t="s">
        <v>106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7" ht="15" customHeight="1" x14ac:dyDescent="0.45">
      <c r="B16" s="21" t="s">
        <v>107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1:37" ht="15" customHeight="1" x14ac:dyDescent="0.45">
      <c r="A17" s="19" t="s">
        <v>108</v>
      </c>
      <c r="B17" s="24" t="s">
        <v>109</v>
      </c>
      <c r="C17" s="25">
        <v>553.87736951668319</v>
      </c>
      <c r="D17" s="25">
        <v>536.55347865168733</v>
      </c>
      <c r="E17" s="25">
        <v>512.11331996349475</v>
      </c>
      <c r="F17" s="25">
        <v>500.36468805569785</v>
      </c>
      <c r="G17" s="25">
        <v>488.53090648445618</v>
      </c>
      <c r="H17" s="25">
        <v>474.0410465577782</v>
      </c>
      <c r="I17" s="25">
        <v>476.08540934131463</v>
      </c>
      <c r="J17" s="25">
        <v>477.0721801526912</v>
      </c>
      <c r="K17" s="25">
        <v>478.43658223540109</v>
      </c>
      <c r="L17" s="25">
        <v>479.62933728186152</v>
      </c>
      <c r="M17" s="25">
        <v>484.14983676974572</v>
      </c>
      <c r="N17" s="25">
        <v>488.50971974063339</v>
      </c>
      <c r="O17" s="25">
        <v>491.71776247778672</v>
      </c>
      <c r="P17" s="25">
        <v>497.39236192239014</v>
      </c>
      <c r="Q17" s="25">
        <v>506.82240672590348</v>
      </c>
      <c r="R17" s="25">
        <v>510.01411574878193</v>
      </c>
      <c r="S17" s="25">
        <v>513.79123207852604</v>
      </c>
      <c r="T17" s="25">
        <v>517.61432593040536</v>
      </c>
      <c r="U17" s="25">
        <v>519.27540786618783</v>
      </c>
      <c r="V17" s="25">
        <v>520.05481027795668</v>
      </c>
      <c r="W17" s="25">
        <v>522.26736422070064</v>
      </c>
      <c r="X17" s="25">
        <v>525.11715674837149</v>
      </c>
      <c r="Y17" s="25">
        <v>525.70659661653804</v>
      </c>
      <c r="Z17" s="25">
        <v>526.92169124783447</v>
      </c>
      <c r="AA17" s="25">
        <v>528.79212446052566</v>
      </c>
      <c r="AB17" s="25">
        <v>529.44412709363758</v>
      </c>
      <c r="AC17" s="25">
        <v>530.47460766751487</v>
      </c>
      <c r="AD17" s="25">
        <v>533.64508866722122</v>
      </c>
      <c r="AE17" s="25">
        <v>535.86054083992553</v>
      </c>
      <c r="AF17" s="25">
        <v>536.85544314072206</v>
      </c>
      <c r="AG17" s="25">
        <v>535.05008898877225</v>
      </c>
      <c r="AH17" s="25">
        <v>532.12849691958854</v>
      </c>
      <c r="AI17" s="25">
        <v>530.68828156047289</v>
      </c>
      <c r="AJ17" s="25">
        <v>528.11495848625395</v>
      </c>
      <c r="AK17" s="26">
        <v>-1E-3</v>
      </c>
    </row>
    <row r="18" spans="1:37" ht="15" customHeight="1" x14ac:dyDescent="0.45">
      <c r="A18" s="19" t="s">
        <v>110</v>
      </c>
      <c r="B18" s="24" t="s">
        <v>111</v>
      </c>
      <c r="C18" s="25">
        <v>0.14709655535047622</v>
      </c>
      <c r="D18" s="25">
        <v>0.59383642477671073</v>
      </c>
      <c r="E18" s="25">
        <v>1.766727114154806</v>
      </c>
      <c r="F18" s="25">
        <v>2.9545880811573508</v>
      </c>
      <c r="G18" s="25">
        <v>3.3259151448223747</v>
      </c>
      <c r="H18" s="25">
        <v>3.8384190992869325</v>
      </c>
      <c r="I18" s="25">
        <v>4.57374629061525</v>
      </c>
      <c r="J18" s="25">
        <v>5.3389194609915487</v>
      </c>
      <c r="K18" s="25">
        <v>6.4087599799638513</v>
      </c>
      <c r="L18" s="25">
        <v>7.6937940267559846</v>
      </c>
      <c r="M18" s="25">
        <v>9.1574637776446046</v>
      </c>
      <c r="N18" s="25">
        <v>11.044593411295583</v>
      </c>
      <c r="O18" s="25">
        <v>12.256175535338652</v>
      </c>
      <c r="P18" s="25">
        <v>13.579157645003274</v>
      </c>
      <c r="Q18" s="25">
        <v>13.973776395811155</v>
      </c>
      <c r="R18" s="25">
        <v>14.041379754478548</v>
      </c>
      <c r="S18" s="25">
        <v>13.730025694552971</v>
      </c>
      <c r="T18" s="25">
        <v>14.191596269623826</v>
      </c>
      <c r="U18" s="25">
        <v>13.895097772162032</v>
      </c>
      <c r="V18" s="25">
        <v>13.52451638525779</v>
      </c>
      <c r="W18" s="25">
        <v>13.399283648612945</v>
      </c>
      <c r="X18" s="25">
        <v>13.162302520718505</v>
      </c>
      <c r="Y18" s="25">
        <v>12.970224113446708</v>
      </c>
      <c r="Z18" s="25">
        <v>12.852292471962107</v>
      </c>
      <c r="AA18" s="25">
        <v>12.786403504359559</v>
      </c>
      <c r="AB18" s="25">
        <v>12.631479813125276</v>
      </c>
      <c r="AC18" s="25">
        <v>12.498813028090163</v>
      </c>
      <c r="AD18" s="25">
        <v>12.477620828866398</v>
      </c>
      <c r="AE18" s="25">
        <v>12.337524109767909</v>
      </c>
      <c r="AF18" s="25">
        <v>12.375699010669422</v>
      </c>
      <c r="AG18" s="25">
        <v>12.324881105657902</v>
      </c>
      <c r="AH18" s="25">
        <v>12.117667176654919</v>
      </c>
      <c r="AI18" s="25">
        <v>11.962525502898163</v>
      </c>
      <c r="AJ18" s="25">
        <v>11.695547091462741</v>
      </c>
      <c r="AK18" s="26">
        <v>9.7000000000000003E-2</v>
      </c>
    </row>
    <row r="19" spans="1:37" ht="15" customHeight="1" x14ac:dyDescent="0.45">
      <c r="A19" s="19" t="s">
        <v>112</v>
      </c>
      <c r="B19" s="24" t="s">
        <v>113</v>
      </c>
      <c r="C19" s="25">
        <v>554.02446607203365</v>
      </c>
      <c r="D19" s="25">
        <v>537.14731507646411</v>
      </c>
      <c r="E19" s="25">
        <v>513.88004707764958</v>
      </c>
      <c r="F19" s="25">
        <v>503.31927613685525</v>
      </c>
      <c r="G19" s="25">
        <v>491.85682162927856</v>
      </c>
      <c r="H19" s="25">
        <v>477.87946565706523</v>
      </c>
      <c r="I19" s="25">
        <v>480.65915563192993</v>
      </c>
      <c r="J19" s="25">
        <v>482.41109961368272</v>
      </c>
      <c r="K19" s="25">
        <v>484.84534221536489</v>
      </c>
      <c r="L19" s="25">
        <v>487.32313130861758</v>
      </c>
      <c r="M19" s="25">
        <v>493.30730054739035</v>
      </c>
      <c r="N19" s="25">
        <v>499.55431315192897</v>
      </c>
      <c r="O19" s="25">
        <v>503.97393801312541</v>
      </c>
      <c r="P19" s="25">
        <v>510.97151956739339</v>
      </c>
      <c r="Q19" s="25">
        <v>520.79618312171465</v>
      </c>
      <c r="R19" s="25">
        <v>524.04806620180307</v>
      </c>
      <c r="S19" s="25">
        <v>527.52125777307901</v>
      </c>
      <c r="T19" s="25">
        <v>531.80592220002916</v>
      </c>
      <c r="U19" s="25">
        <v>533.17050563834982</v>
      </c>
      <c r="V19" s="25">
        <v>533.57932666321449</v>
      </c>
      <c r="W19" s="25">
        <v>535.67407952968438</v>
      </c>
      <c r="X19" s="25">
        <v>538.27945926909013</v>
      </c>
      <c r="Y19" s="25">
        <v>538.6693879367964</v>
      </c>
      <c r="Z19" s="25">
        <v>539.77398371979666</v>
      </c>
      <c r="AA19" s="25">
        <v>541.57852796488521</v>
      </c>
      <c r="AB19" s="25">
        <v>542.06817225119312</v>
      </c>
      <c r="AC19" s="25">
        <v>542.97342069560511</v>
      </c>
      <c r="AD19" s="25">
        <v>546.12270949608751</v>
      </c>
      <c r="AE19" s="25">
        <v>548.19806494969339</v>
      </c>
      <c r="AF19" s="25">
        <v>549.23114215139151</v>
      </c>
      <c r="AG19" s="25">
        <v>547.38240816389646</v>
      </c>
      <c r="AH19" s="25">
        <v>544.24616409624343</v>
      </c>
      <c r="AI19" s="25">
        <v>542.65080706337108</v>
      </c>
      <c r="AJ19" s="25">
        <v>539.80306566226409</v>
      </c>
      <c r="AK19" s="26">
        <v>0</v>
      </c>
    </row>
    <row r="20" spans="1:37" ht="14.25" x14ac:dyDescent="0.45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1:37" ht="15" customHeight="1" x14ac:dyDescent="0.45">
      <c r="B21" s="21" t="s">
        <v>114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ht="15" customHeight="1" x14ac:dyDescent="0.45">
      <c r="A22" s="19" t="s">
        <v>115</v>
      </c>
      <c r="B22" s="24" t="s">
        <v>116</v>
      </c>
      <c r="C22" s="25">
        <v>17.114684215027907</v>
      </c>
      <c r="D22" s="25">
        <v>16.382462368527506</v>
      </c>
      <c r="E22" s="25">
        <v>15.826311795706076</v>
      </c>
      <c r="F22" s="25">
        <v>15.582111513440401</v>
      </c>
      <c r="G22" s="25">
        <v>15.389781462537464</v>
      </c>
      <c r="H22" s="25">
        <v>15.056700064514313</v>
      </c>
      <c r="I22" s="25">
        <v>15.154247044067734</v>
      </c>
      <c r="J22" s="25">
        <v>15.266784995547459</v>
      </c>
      <c r="K22" s="25">
        <v>15.401817147676743</v>
      </c>
      <c r="L22" s="25">
        <v>15.513837569395033</v>
      </c>
      <c r="M22" s="25">
        <v>16.198238847561136</v>
      </c>
      <c r="N22" s="25">
        <v>17.18708080278277</v>
      </c>
      <c r="O22" s="25">
        <v>18.109427851609475</v>
      </c>
      <c r="P22" s="25">
        <v>19.328757216793498</v>
      </c>
      <c r="Q22" s="25">
        <v>20.035765518076918</v>
      </c>
      <c r="R22" s="25">
        <v>20.386003199094777</v>
      </c>
      <c r="S22" s="25">
        <v>20.936803250676554</v>
      </c>
      <c r="T22" s="25">
        <v>21.770354486909849</v>
      </c>
      <c r="U22" s="25">
        <v>22.083545764099227</v>
      </c>
      <c r="V22" s="25">
        <v>22.434348883018277</v>
      </c>
      <c r="W22" s="25">
        <v>22.726017414009085</v>
      </c>
      <c r="X22" s="25">
        <v>22.838935994448317</v>
      </c>
      <c r="Y22" s="25">
        <v>22.603124085381914</v>
      </c>
      <c r="Z22" s="25">
        <v>22.367002919684197</v>
      </c>
      <c r="AA22" s="25">
        <v>21.766621779514413</v>
      </c>
      <c r="AB22" s="25">
        <v>21.166464407279378</v>
      </c>
      <c r="AC22" s="25">
        <v>20.350536143892192</v>
      </c>
      <c r="AD22" s="25">
        <v>19.90619246655265</v>
      </c>
      <c r="AE22" s="25">
        <v>19.521398907860615</v>
      </c>
      <c r="AF22" s="25">
        <v>18.325554304260493</v>
      </c>
      <c r="AG22" s="25">
        <v>17.695167260325981</v>
      </c>
      <c r="AH22" s="25">
        <v>17.406593734421435</v>
      </c>
      <c r="AI22" s="25">
        <v>17.363516494878304</v>
      </c>
      <c r="AJ22" s="25">
        <v>17.290363511806245</v>
      </c>
      <c r="AK22" s="26">
        <v>2E-3</v>
      </c>
    </row>
    <row r="23" spans="1:37" ht="15" customHeight="1" x14ac:dyDescent="0.45">
      <c r="A23" s="19" t="s">
        <v>117</v>
      </c>
      <c r="B23" s="24" t="s">
        <v>118</v>
      </c>
      <c r="C23" s="25">
        <v>2.4123835077478097</v>
      </c>
      <c r="D23" s="25">
        <v>1.0763285199077883</v>
      </c>
      <c r="E23" s="25">
        <v>3.9491547257578019</v>
      </c>
      <c r="F23" s="25">
        <v>4.1943273011404605</v>
      </c>
      <c r="G23" s="25">
        <v>4.6028289950666794</v>
      </c>
      <c r="H23" s="25">
        <v>5.3826960289807078</v>
      </c>
      <c r="I23" s="25">
        <v>5.8062818169823469</v>
      </c>
      <c r="J23" s="25">
        <v>6.5789744679256073</v>
      </c>
      <c r="K23" s="25">
        <v>6.9954251461482597</v>
      </c>
      <c r="L23" s="25">
        <v>6.7135036681345674</v>
      </c>
      <c r="M23" s="25">
        <v>6.7956847984953876</v>
      </c>
      <c r="N23" s="25">
        <v>6.4915767595644525</v>
      </c>
      <c r="O23" s="25">
        <v>6.5440549373535468</v>
      </c>
      <c r="P23" s="25">
        <v>6.5370124330431514</v>
      </c>
      <c r="Q23" s="25">
        <v>6.6340150565972147</v>
      </c>
      <c r="R23" s="25">
        <v>6.3743406504458164</v>
      </c>
      <c r="S23" s="25">
        <v>6.3969437895076338</v>
      </c>
      <c r="T23" s="25">
        <v>6.5013857256130096</v>
      </c>
      <c r="U23" s="25">
        <v>6.5760222076809614</v>
      </c>
      <c r="V23" s="25">
        <v>6.6805166100806348</v>
      </c>
      <c r="W23" s="25">
        <v>6.6587676922668866</v>
      </c>
      <c r="X23" s="25">
        <v>6.7632384493810509</v>
      </c>
      <c r="Y23" s="25">
        <v>6.8753336991049894</v>
      </c>
      <c r="Z23" s="25">
        <v>7.0022322201204759</v>
      </c>
      <c r="AA23" s="25">
        <v>7.0399558829235476</v>
      </c>
      <c r="AB23" s="25">
        <v>7.1224000358881776</v>
      </c>
      <c r="AC23" s="25">
        <v>7.2048482000115222</v>
      </c>
      <c r="AD23" s="25">
        <v>7.2947235000702833</v>
      </c>
      <c r="AE23" s="25">
        <v>7.3772296063229454</v>
      </c>
      <c r="AF23" s="25">
        <v>7.467068393456791</v>
      </c>
      <c r="AG23" s="25">
        <v>7.5347643693611683</v>
      </c>
      <c r="AH23" s="25">
        <v>7.6023670070849168</v>
      </c>
      <c r="AI23" s="25">
        <v>7.6625629776026782</v>
      </c>
      <c r="AJ23" s="25">
        <v>7.737512070687818</v>
      </c>
      <c r="AK23" s="26">
        <v>6.3E-2</v>
      </c>
    </row>
    <row r="24" spans="1:37" ht="15" customHeight="1" x14ac:dyDescent="0.45">
      <c r="A24" s="19" t="s">
        <v>119</v>
      </c>
      <c r="B24" s="24" t="s">
        <v>120</v>
      </c>
      <c r="C24" s="25">
        <v>2.6918669629137151</v>
      </c>
      <c r="D24" s="25">
        <v>3.3774446659175426</v>
      </c>
      <c r="E24" s="25">
        <v>12.426475584433383</v>
      </c>
      <c r="F24" s="25">
        <v>15.678618159307346</v>
      </c>
      <c r="G24" s="25">
        <v>16.525640875836178</v>
      </c>
      <c r="H24" s="25">
        <v>17.031592676526543</v>
      </c>
      <c r="I24" s="25">
        <v>18.651380977314137</v>
      </c>
      <c r="J24" s="25">
        <v>20.954701973460566</v>
      </c>
      <c r="K24" s="25">
        <v>22.96162903597709</v>
      </c>
      <c r="L24" s="25">
        <v>22.962559006495663</v>
      </c>
      <c r="M24" s="25">
        <v>23.320710674618052</v>
      </c>
      <c r="N24" s="25">
        <v>23.894053129884256</v>
      </c>
      <c r="O24" s="25">
        <v>25.188297721414163</v>
      </c>
      <c r="P24" s="25">
        <v>25.791485417642974</v>
      </c>
      <c r="Q24" s="25">
        <v>27.75440117743247</v>
      </c>
      <c r="R24" s="25">
        <v>29.739493733956415</v>
      </c>
      <c r="S24" s="25">
        <v>32.051585955790863</v>
      </c>
      <c r="T24" s="25">
        <v>34.661673611411075</v>
      </c>
      <c r="U24" s="25">
        <v>37.212112108549441</v>
      </c>
      <c r="V24" s="25">
        <v>39.815581753962221</v>
      </c>
      <c r="W24" s="25">
        <v>42.286147510043065</v>
      </c>
      <c r="X24" s="25">
        <v>45.053573055107613</v>
      </c>
      <c r="Y24" s="25">
        <v>47.807725786641392</v>
      </c>
      <c r="Z24" s="25">
        <v>50.784767014716671</v>
      </c>
      <c r="AA24" s="25">
        <v>52.476292056554719</v>
      </c>
      <c r="AB24" s="25">
        <v>53.953295470188422</v>
      </c>
      <c r="AC24" s="25">
        <v>55.244604877281326</v>
      </c>
      <c r="AD24" s="25">
        <v>56.588018180973357</v>
      </c>
      <c r="AE24" s="25">
        <v>57.887454894776006</v>
      </c>
      <c r="AF24" s="25">
        <v>59.238246766816076</v>
      </c>
      <c r="AG24" s="25">
        <v>60.322743371687146</v>
      </c>
      <c r="AH24" s="25">
        <v>61.473543000537916</v>
      </c>
      <c r="AI24" s="25">
        <v>62.557759299670799</v>
      </c>
      <c r="AJ24" s="25">
        <v>63.529438049618541</v>
      </c>
      <c r="AK24" s="26">
        <v>9.6000000000000002E-2</v>
      </c>
    </row>
    <row r="25" spans="1:37" ht="15" customHeight="1" x14ac:dyDescent="0.45">
      <c r="A25" s="19" t="s">
        <v>121</v>
      </c>
      <c r="B25" s="24" t="s">
        <v>122</v>
      </c>
      <c r="C25" s="25">
        <v>2.2726417801648573</v>
      </c>
      <c r="D25" s="25">
        <v>10.04325853403612</v>
      </c>
      <c r="E25" s="25">
        <v>16.049008490767608</v>
      </c>
      <c r="F25" s="25">
        <v>20.927094976840632</v>
      </c>
      <c r="G25" s="25">
        <v>26.503386310303299</v>
      </c>
      <c r="H25" s="25">
        <v>27.97517053406801</v>
      </c>
      <c r="I25" s="25">
        <v>29.862999319569049</v>
      </c>
      <c r="J25" s="25">
        <v>30.867716549849604</v>
      </c>
      <c r="K25" s="25">
        <v>31.598231419172873</v>
      </c>
      <c r="L25" s="25">
        <v>31.941127518414568</v>
      </c>
      <c r="M25" s="25">
        <v>32.983208950948651</v>
      </c>
      <c r="N25" s="25">
        <v>34.537565139559156</v>
      </c>
      <c r="O25" s="25">
        <v>36.426839288061053</v>
      </c>
      <c r="P25" s="25">
        <v>39.563782066349795</v>
      </c>
      <c r="Q25" s="25">
        <v>42.976234157239517</v>
      </c>
      <c r="R25" s="25">
        <v>46.165679256259097</v>
      </c>
      <c r="S25" s="25">
        <v>49.41471909874015</v>
      </c>
      <c r="T25" s="25">
        <v>52.60549821410298</v>
      </c>
      <c r="U25" s="25">
        <v>55.468933085128107</v>
      </c>
      <c r="V25" s="25">
        <v>57.962213079676246</v>
      </c>
      <c r="W25" s="25">
        <v>60.174154022639492</v>
      </c>
      <c r="X25" s="25">
        <v>62.035990480201797</v>
      </c>
      <c r="Y25" s="25">
        <v>63.476053827412549</v>
      </c>
      <c r="Z25" s="25">
        <v>64.677730941898375</v>
      </c>
      <c r="AA25" s="25">
        <v>66.080430668751234</v>
      </c>
      <c r="AB25" s="25">
        <v>67.454629984982702</v>
      </c>
      <c r="AC25" s="25">
        <v>69.022297049233188</v>
      </c>
      <c r="AD25" s="25">
        <v>70.612328600068722</v>
      </c>
      <c r="AE25" s="25">
        <v>72.039539512550775</v>
      </c>
      <c r="AF25" s="25">
        <v>73.488150194966678</v>
      </c>
      <c r="AG25" s="25">
        <v>74.678217441644748</v>
      </c>
      <c r="AH25" s="25">
        <v>75.778192466902198</v>
      </c>
      <c r="AI25" s="25">
        <v>77.086871430989277</v>
      </c>
      <c r="AJ25" s="25">
        <v>78.119112252136631</v>
      </c>
      <c r="AK25" s="26">
        <v>6.6000000000000003E-2</v>
      </c>
    </row>
    <row r="26" spans="1:37" ht="15" customHeight="1" x14ac:dyDescent="0.45">
      <c r="A26" s="19" t="s">
        <v>123</v>
      </c>
      <c r="B26" s="24" t="s">
        <v>124</v>
      </c>
      <c r="C26" s="25">
        <v>1.6769007309954289</v>
      </c>
      <c r="D26" s="25">
        <v>2.1526570398155767</v>
      </c>
      <c r="E26" s="25">
        <v>2.4125475298332435</v>
      </c>
      <c r="F26" s="25">
        <v>2.7764219657106763</v>
      </c>
      <c r="G26" s="25">
        <v>3.9717959876785054</v>
      </c>
      <c r="H26" s="25">
        <v>4.6179819724496554</v>
      </c>
      <c r="I26" s="25">
        <v>4.9746915823250282</v>
      </c>
      <c r="J26" s="25">
        <v>5.3389194609915487</v>
      </c>
      <c r="K26" s="25">
        <v>5.807242531091231</v>
      </c>
      <c r="L26" s="25">
        <v>5.9114479201715877</v>
      </c>
      <c r="M26" s="25">
        <v>6.0455600283882465</v>
      </c>
      <c r="N26" s="25">
        <v>6.1424873914871876</v>
      </c>
      <c r="O26" s="25">
        <v>6.2097956045715836</v>
      </c>
      <c r="P26" s="25">
        <v>6.2695891971459314</v>
      </c>
      <c r="Q26" s="25">
        <v>6.3368587270743832</v>
      </c>
      <c r="R26" s="25">
        <v>6.3891992533606095</v>
      </c>
      <c r="S26" s="25">
        <v>6.4340921274257967</v>
      </c>
      <c r="T26" s="25">
        <v>6.4865254153830358</v>
      </c>
      <c r="U26" s="25">
        <v>6.5240084727049528</v>
      </c>
      <c r="V26" s="25">
        <v>6.5839129216145063</v>
      </c>
      <c r="W26" s="25">
        <v>6.6661993526377206</v>
      </c>
      <c r="X26" s="25">
        <v>6.5997315857696401</v>
      </c>
      <c r="Y26" s="25">
        <v>6.6449171102701197</v>
      </c>
      <c r="Z26" s="25">
        <v>6.7048975186291608</v>
      </c>
      <c r="AA26" s="25">
        <v>6.7277297508403491</v>
      </c>
      <c r="AB26" s="25">
        <v>6.7432326018273248</v>
      </c>
      <c r="AC26" s="25">
        <v>6.7735982561511818</v>
      </c>
      <c r="AD26" s="25">
        <v>6.8039469954784</v>
      </c>
      <c r="AE26" s="25">
        <v>6.8269120752061117</v>
      </c>
      <c r="AF26" s="25">
        <v>6.8423335876297289</v>
      </c>
      <c r="AG26" s="25">
        <v>6.8579000479279344</v>
      </c>
      <c r="AH26" s="25">
        <v>6.8584954799728894</v>
      </c>
      <c r="AI26" s="25">
        <v>6.8665491537157983</v>
      </c>
      <c r="AJ26" s="25">
        <v>6.8893617090931922</v>
      </c>
      <c r="AK26" s="26">
        <v>3.6999999999999998E-2</v>
      </c>
    </row>
    <row r="27" spans="1:37" ht="15" customHeight="1" x14ac:dyDescent="0.45">
      <c r="A27" s="19" t="s">
        <v>125</v>
      </c>
      <c r="B27" s="24" t="s">
        <v>126</v>
      </c>
      <c r="C27" s="25">
        <v>3.4861883618062866</v>
      </c>
      <c r="D27" s="25">
        <v>7.9870999132467588</v>
      </c>
      <c r="E27" s="25">
        <v>8.4253582964945579</v>
      </c>
      <c r="F27" s="25">
        <v>8.7969519501795492</v>
      </c>
      <c r="G27" s="25">
        <v>8.2182769315142163</v>
      </c>
      <c r="H27" s="25">
        <v>7.5654720738363332</v>
      </c>
      <c r="I27" s="25">
        <v>7.3283889429176172</v>
      </c>
      <c r="J27" s="25">
        <v>7.358649771686542</v>
      </c>
      <c r="K27" s="25">
        <v>7.1810786797509207</v>
      </c>
      <c r="L27" s="25">
        <v>7.3298983633283381</v>
      </c>
      <c r="M27" s="25">
        <v>7.6943491270395858</v>
      </c>
      <c r="N27" s="25">
        <v>8.1256120995005841</v>
      </c>
      <c r="O27" s="25">
        <v>9.0398579554588725</v>
      </c>
      <c r="P27" s="25">
        <v>9.567809106544976</v>
      </c>
      <c r="Q27" s="25">
        <v>10.088457387300133</v>
      </c>
      <c r="R27" s="25">
        <v>10.601613179704172</v>
      </c>
      <c r="S27" s="25">
        <v>11.099923369947044</v>
      </c>
      <c r="T27" s="25">
        <v>11.650483220298513</v>
      </c>
      <c r="U27" s="25">
        <v>12.119200249409772</v>
      </c>
      <c r="V27" s="25">
        <v>12.588203712432252</v>
      </c>
      <c r="W27" s="25">
        <v>12.983110667846262</v>
      </c>
      <c r="X27" s="25">
        <v>13.362970035150692</v>
      </c>
      <c r="Y27" s="25">
        <v>13.76553298458642</v>
      </c>
      <c r="Z27" s="25">
        <v>14.182865261135744</v>
      </c>
      <c r="AA27" s="25">
        <v>14.392137897930294</v>
      </c>
      <c r="AB27" s="25">
        <v>14.616532850267388</v>
      </c>
      <c r="AC27" s="25">
        <v>14.766592905286771</v>
      </c>
      <c r="AD27" s="25">
        <v>14.931503351825821</v>
      </c>
      <c r="AE27" s="25">
        <v>15.081675041958601</v>
      </c>
      <c r="AF27" s="25">
        <v>15.224192232476145</v>
      </c>
      <c r="AG27" s="25">
        <v>15.300108892177613</v>
      </c>
      <c r="AH27" s="25">
        <v>15.383263180676719</v>
      </c>
      <c r="AI27" s="25">
        <v>15.436716678180154</v>
      </c>
      <c r="AJ27" s="25">
        <v>15.489903972280805</v>
      </c>
      <c r="AK27" s="26">
        <v>2.1000000000000001E-2</v>
      </c>
    </row>
    <row r="28" spans="1:37" ht="15" customHeight="1" x14ac:dyDescent="0.45">
      <c r="A28" s="19" t="s">
        <v>127</v>
      </c>
      <c r="B28" s="24" t="s">
        <v>128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8.171265541303939E-2</v>
      </c>
      <c r="Q28" s="25">
        <v>0.36401650366546867</v>
      </c>
      <c r="R28" s="25">
        <v>0.61663202096387282</v>
      </c>
      <c r="S28" s="25">
        <v>0.75039642594688849</v>
      </c>
      <c r="T28" s="25">
        <v>0.82474721776347881</v>
      </c>
      <c r="U28" s="25">
        <v>0.86194189388812592</v>
      </c>
      <c r="V28" s="25">
        <v>0.87686424915407657</v>
      </c>
      <c r="W28" s="25">
        <v>0.89179924450002956</v>
      </c>
      <c r="X28" s="25">
        <v>0.90671988002690995</v>
      </c>
      <c r="Y28" s="25">
        <v>0.91423356215125806</v>
      </c>
      <c r="Z28" s="25">
        <v>0.92917094216036045</v>
      </c>
      <c r="AA28" s="25">
        <v>0.95154630730117651</v>
      </c>
      <c r="AB28" s="25">
        <v>0.95907056850686323</v>
      </c>
      <c r="AC28" s="25">
        <v>0.9740300456155927</v>
      </c>
      <c r="AD28" s="25">
        <v>0.98155300918376898</v>
      </c>
      <c r="AE28" s="25">
        <v>0.99652093472507519</v>
      </c>
      <c r="AF28" s="25">
        <v>1.0040380807934928</v>
      </c>
      <c r="AG28" s="25">
        <v>1.0190155168830008</v>
      </c>
      <c r="AH28" s="25">
        <v>1.019103992143477</v>
      </c>
      <c r="AI28" s="25">
        <v>1.0266346513681259</v>
      </c>
      <c r="AJ28" s="25">
        <v>1.0267083324566528</v>
      </c>
      <c r="AK28" s="27" t="s">
        <v>129</v>
      </c>
    </row>
    <row r="29" spans="1:37" ht="15" customHeight="1" x14ac:dyDescent="0.45">
      <c r="A29" s="19" t="s">
        <v>130</v>
      </c>
      <c r="B29" s="24" t="s">
        <v>131</v>
      </c>
      <c r="C29" s="25">
        <v>30.750534896017054</v>
      </c>
      <c r="D29" s="25">
        <v>36.929202665801704</v>
      </c>
      <c r="E29" s="25">
        <v>36.937958487539134</v>
      </c>
      <c r="F29" s="25">
        <v>36.895233073748827</v>
      </c>
      <c r="G29" s="25">
        <v>36.666729688119887</v>
      </c>
      <c r="H29" s="25">
        <v>36.661728263595499</v>
      </c>
      <c r="I29" s="25">
        <v>38.312550096712158</v>
      </c>
      <c r="J29" s="25">
        <v>40.268373069481449</v>
      </c>
      <c r="K29" s="25">
        <v>41.111118480973218</v>
      </c>
      <c r="L29" s="25">
        <v>42.961967610794765</v>
      </c>
      <c r="M29" s="25">
        <v>45.2080146103185</v>
      </c>
      <c r="N29" s="25">
        <v>47.342460257967751</v>
      </c>
      <c r="O29" s="25">
        <v>49.522377147941093</v>
      </c>
      <c r="P29" s="25">
        <v>51.493829756653547</v>
      </c>
      <c r="Q29" s="25">
        <v>53.525283855300032</v>
      </c>
      <c r="R29" s="25">
        <v>54.724234535179356</v>
      </c>
      <c r="S29" s="25">
        <v>55.89338923166774</v>
      </c>
      <c r="T29" s="25">
        <v>57.093311903554699</v>
      </c>
      <c r="U29" s="25">
        <v>57.928439696136472</v>
      </c>
      <c r="V29" s="25">
        <v>58.623576793021272</v>
      </c>
      <c r="W29" s="25">
        <v>59.267491457397796</v>
      </c>
      <c r="X29" s="25">
        <v>59.969858294566691</v>
      </c>
      <c r="Y29" s="25">
        <v>60.428608620241683</v>
      </c>
      <c r="Z29" s="25">
        <v>60.968480540794211</v>
      </c>
      <c r="AA29" s="25">
        <v>61.553151753544846</v>
      </c>
      <c r="AB29" s="25">
        <v>61.71507588508117</v>
      </c>
      <c r="AC29" s="25">
        <v>61.810013505362001</v>
      </c>
      <c r="AD29" s="25">
        <v>62.098099846164061</v>
      </c>
      <c r="AE29" s="25">
        <v>62.297431867104144</v>
      </c>
      <c r="AF29" s="25">
        <v>62.36935811506838</v>
      </c>
      <c r="AG29" s="25">
        <v>62.122756182531568</v>
      </c>
      <c r="AH29" s="25">
        <v>61.808285187738321</v>
      </c>
      <c r="AI29" s="25">
        <v>61.583200319024243</v>
      </c>
      <c r="AJ29" s="25">
        <v>61.215624343864775</v>
      </c>
      <c r="AK29" s="26">
        <v>1.6E-2</v>
      </c>
    </row>
    <row r="30" spans="1:37" ht="15" customHeight="1" x14ac:dyDescent="0.45">
      <c r="A30" s="19" t="s">
        <v>132</v>
      </c>
      <c r="B30" s="24" t="s">
        <v>133</v>
      </c>
      <c r="C30" s="25">
        <v>0.77961174335752392</v>
      </c>
      <c r="D30" s="25">
        <v>5.1960687167962191E-2</v>
      </c>
      <c r="E30" s="25">
        <v>5.19625621810237E-2</v>
      </c>
      <c r="F30" s="25">
        <v>5.1965117005280032E-2</v>
      </c>
      <c r="G30" s="25">
        <v>5.1967424137849605E-2</v>
      </c>
      <c r="H30" s="25">
        <v>5.1970858210848216E-2</v>
      </c>
      <c r="I30" s="25">
        <v>5.9399302475522726E-2</v>
      </c>
      <c r="J30" s="25">
        <v>6.6829311750937329E-2</v>
      </c>
      <c r="K30" s="25">
        <v>6.6835272096957901E-2</v>
      </c>
      <c r="L30" s="25">
        <v>6.6837978996914946E-2</v>
      </c>
      <c r="M30" s="25">
        <v>6.6842801296675955E-2</v>
      </c>
      <c r="N30" s="25">
        <v>6.6846900270114501E-2</v>
      </c>
      <c r="O30" s="25">
        <v>6.685186655639265E-2</v>
      </c>
      <c r="P30" s="25">
        <v>7.4284232193672167E-2</v>
      </c>
      <c r="Q30" s="25">
        <v>7.4289082380707888E-2</v>
      </c>
      <c r="R30" s="25">
        <v>7.4293014573960564E-2</v>
      </c>
      <c r="S30" s="25">
        <v>7.4296675836325599E-2</v>
      </c>
      <c r="T30" s="25">
        <v>7.4301551149862963E-2</v>
      </c>
      <c r="U30" s="25">
        <v>7.4305335680010867E-2</v>
      </c>
      <c r="V30" s="25">
        <v>7.4310529589328517E-2</v>
      </c>
      <c r="W30" s="25">
        <v>8.174826407916938E-2</v>
      </c>
      <c r="X30" s="25">
        <v>8.1753431805705004E-2</v>
      </c>
      <c r="Y30" s="25">
        <v>8.1760725070437718E-2</v>
      </c>
      <c r="Z30" s="25">
        <v>8.176704291011172E-2</v>
      </c>
      <c r="AA30" s="25">
        <v>8.1773510783694853E-2</v>
      </c>
      <c r="AB30" s="25">
        <v>8.1781211268027093E-2</v>
      </c>
      <c r="AC30" s="25">
        <v>8.178878245627115E-2</v>
      </c>
      <c r="AD30" s="25">
        <v>8.1796084098647429E-2</v>
      </c>
      <c r="AE30" s="25">
        <v>8.1803957328177815E-2</v>
      </c>
      <c r="AF30" s="25">
        <v>8.1810510286877192E-2</v>
      </c>
      <c r="AG30" s="25">
        <v>8.1818764129292065E-2</v>
      </c>
      <c r="AH30" s="25">
        <v>8.1825867982322983E-2</v>
      </c>
      <c r="AI30" s="25">
        <v>8.1833196848183951E-2</v>
      </c>
      <c r="AJ30" s="25">
        <v>8.1839069978428852E-2</v>
      </c>
      <c r="AK30" s="26">
        <v>1.7000000000000001E-2</v>
      </c>
    </row>
    <row r="31" spans="1:37" ht="15" customHeight="1" x14ac:dyDescent="0.45">
      <c r="A31" s="19" t="s">
        <v>134</v>
      </c>
      <c r="B31" s="24" t="s">
        <v>135</v>
      </c>
      <c r="C31" s="25">
        <v>0.27212862739838101</v>
      </c>
      <c r="D31" s="25">
        <v>0.28207230176893755</v>
      </c>
      <c r="E31" s="25">
        <v>0.28208248041127149</v>
      </c>
      <c r="F31" s="25">
        <v>0.28209634945723444</v>
      </c>
      <c r="G31" s="25">
        <v>0.27468495615720506</v>
      </c>
      <c r="H31" s="25">
        <v>0.274703107685912</v>
      </c>
      <c r="I31" s="25">
        <v>0.27472177394929259</v>
      </c>
      <c r="J31" s="25">
        <v>0.28216820517062419</v>
      </c>
      <c r="K31" s="25">
        <v>0.28219337107604442</v>
      </c>
      <c r="L31" s="25">
        <v>0.28220480020919636</v>
      </c>
      <c r="M31" s="25">
        <v>0.28965213895226244</v>
      </c>
      <c r="N31" s="25">
        <v>0.29709733453384218</v>
      </c>
      <c r="O31" s="25">
        <v>0.30454739209023313</v>
      </c>
      <c r="P31" s="25">
        <v>0.30456535199405588</v>
      </c>
      <c r="Q31" s="25">
        <v>0.31944305423704394</v>
      </c>
      <c r="R31" s="25">
        <v>0.31945996266803045</v>
      </c>
      <c r="S31" s="25">
        <v>0.32690537367983263</v>
      </c>
      <c r="T31" s="25">
        <v>0.33435698017438331</v>
      </c>
      <c r="U31" s="25">
        <v>0.33437401056004884</v>
      </c>
      <c r="V31" s="25">
        <v>0.34182843611091113</v>
      </c>
      <c r="W31" s="25">
        <v>0.3418563770583446</v>
      </c>
      <c r="X31" s="25">
        <v>0.34931011771528503</v>
      </c>
      <c r="Y31" s="25">
        <v>0.34934127984641566</v>
      </c>
      <c r="Z31" s="25">
        <v>0.35680164178957841</v>
      </c>
      <c r="AA31" s="25">
        <v>0.35682986523794114</v>
      </c>
      <c r="AB31" s="25">
        <v>0.35686346735139096</v>
      </c>
      <c r="AC31" s="25">
        <v>0.35689650526372863</v>
      </c>
      <c r="AD31" s="25">
        <v>0.36436437462124766</v>
      </c>
      <c r="AE31" s="25">
        <v>0.36439944628006482</v>
      </c>
      <c r="AF31" s="25">
        <v>0.36442863673245296</v>
      </c>
      <c r="AG31" s="25">
        <v>0.3644654038486646</v>
      </c>
      <c r="AH31" s="25">
        <v>0.36449704828489327</v>
      </c>
      <c r="AI31" s="25">
        <v>0.36452969505100125</v>
      </c>
      <c r="AJ31" s="25">
        <v>0.36455585717663763</v>
      </c>
      <c r="AK31" s="26">
        <v>8.0000000000000002E-3</v>
      </c>
    </row>
    <row r="32" spans="1:37" ht="15" customHeight="1" x14ac:dyDescent="0.45">
      <c r="A32" s="19" t="s">
        <v>136</v>
      </c>
      <c r="B32" s="24" t="s">
        <v>137</v>
      </c>
      <c r="C32" s="25">
        <v>4.4128966605142865E-2</v>
      </c>
      <c r="D32" s="25">
        <v>4.4537731858253306E-2</v>
      </c>
      <c r="E32" s="25">
        <v>3.7116115843588364E-2</v>
      </c>
      <c r="F32" s="25">
        <v>3.7117940718057171E-2</v>
      </c>
      <c r="G32" s="25">
        <v>3.7119588669892574E-2</v>
      </c>
      <c r="H32" s="25">
        <v>3.7122041579177298E-2</v>
      </c>
      <c r="I32" s="25">
        <v>3.71245640472017E-2</v>
      </c>
      <c r="J32" s="25">
        <v>3.7127395417187396E-2</v>
      </c>
      <c r="K32" s="25">
        <v>3.7130706720532161E-2</v>
      </c>
      <c r="L32" s="25">
        <v>3.7132210553841631E-2</v>
      </c>
      <c r="M32" s="25">
        <v>3.7134889609264414E-2</v>
      </c>
      <c r="N32" s="25">
        <v>4.4564600180076325E-2</v>
      </c>
      <c r="O32" s="25">
        <v>4.4567911037595095E-2</v>
      </c>
      <c r="P32" s="25">
        <v>4.4570539316203299E-2</v>
      </c>
      <c r="Q32" s="25">
        <v>4.4573449428424734E-2</v>
      </c>
      <c r="R32" s="25">
        <v>4.457580874437634E-2</v>
      </c>
      <c r="S32" s="25">
        <v>4.4578005501795359E-2</v>
      </c>
      <c r="T32" s="25">
        <v>4.4580930689917773E-2</v>
      </c>
      <c r="U32" s="25">
        <v>5.20137349760076E-2</v>
      </c>
      <c r="V32" s="25">
        <v>5.2017370712529959E-2</v>
      </c>
      <c r="W32" s="25">
        <v>5.2021622595835051E-2</v>
      </c>
      <c r="X32" s="25">
        <v>5.2024911149085001E-2</v>
      </c>
      <c r="Y32" s="25">
        <v>5.2029552317551263E-2</v>
      </c>
      <c r="Z32" s="25">
        <v>5.2033572760980182E-2</v>
      </c>
      <c r="AA32" s="25">
        <v>5.203768868053308E-2</v>
      </c>
      <c r="AB32" s="25">
        <v>5.2042588988744511E-2</v>
      </c>
      <c r="AC32" s="25">
        <v>5.2047407017627084E-2</v>
      </c>
      <c r="AD32" s="25">
        <v>5.9488061162652678E-2</v>
      </c>
      <c r="AE32" s="25">
        <v>5.9493787147765688E-2</v>
      </c>
      <c r="AF32" s="25">
        <v>5.9498552935910685E-2</v>
      </c>
      <c r="AG32" s="25">
        <v>5.9504555730394225E-2</v>
      </c>
      <c r="AH32" s="25">
        <v>5.9509722168962165E-2</v>
      </c>
      <c r="AI32" s="25">
        <v>5.951505225322469E-2</v>
      </c>
      <c r="AJ32" s="25">
        <v>5.9519323620675531E-2</v>
      </c>
      <c r="AK32" s="26">
        <v>1.2E-2</v>
      </c>
    </row>
    <row r="33" spans="1:37" ht="15" customHeight="1" x14ac:dyDescent="0.45">
      <c r="A33" s="19" t="s">
        <v>138</v>
      </c>
      <c r="B33" s="24" t="s">
        <v>139</v>
      </c>
      <c r="C33" s="25">
        <v>8.0903105442761927E-2</v>
      </c>
      <c r="D33" s="25">
        <v>7.4229553097088841E-2</v>
      </c>
      <c r="E33" s="25">
        <v>6.6809008518459057E-2</v>
      </c>
      <c r="F33" s="25">
        <v>6.6812293292502919E-2</v>
      </c>
      <c r="G33" s="25">
        <v>6.6815259605806643E-2</v>
      </c>
      <c r="H33" s="25">
        <v>6.6819674842519147E-2</v>
      </c>
      <c r="I33" s="25">
        <v>6.6824215284963073E-2</v>
      </c>
      <c r="J33" s="25">
        <v>6.6829311750937329E-2</v>
      </c>
      <c r="K33" s="25">
        <v>6.6835272096957901E-2</v>
      </c>
      <c r="L33" s="25">
        <v>6.6837978996914946E-2</v>
      </c>
      <c r="M33" s="25">
        <v>7.4269779218528828E-2</v>
      </c>
      <c r="N33" s="25">
        <v>7.4274333633460546E-2</v>
      </c>
      <c r="O33" s="25">
        <v>7.4279851729325164E-2</v>
      </c>
      <c r="P33" s="25">
        <v>7.4284232193672167E-2</v>
      </c>
      <c r="Q33" s="25">
        <v>7.4289082380707888E-2</v>
      </c>
      <c r="R33" s="25">
        <v>8.1722316031356629E-2</v>
      </c>
      <c r="S33" s="25">
        <v>8.1726343419958158E-2</v>
      </c>
      <c r="T33" s="25">
        <v>8.1731706264849269E-2</v>
      </c>
      <c r="U33" s="25">
        <v>8.1735869248011947E-2</v>
      </c>
      <c r="V33" s="25">
        <v>8.1741582548261374E-2</v>
      </c>
      <c r="W33" s="25">
        <v>8.174826407916938E-2</v>
      </c>
      <c r="X33" s="25">
        <v>8.1753431805705004E-2</v>
      </c>
      <c r="Y33" s="25">
        <v>8.9193518258659316E-2</v>
      </c>
      <c r="Z33" s="25">
        <v>8.9200410447394601E-2</v>
      </c>
      <c r="AA33" s="25">
        <v>8.9207466309485284E-2</v>
      </c>
      <c r="AB33" s="25">
        <v>8.921586683784774E-2</v>
      </c>
      <c r="AC33" s="25">
        <v>8.9224126315932156E-2</v>
      </c>
      <c r="AD33" s="25">
        <v>8.9232091743979003E-2</v>
      </c>
      <c r="AE33" s="25">
        <v>8.9240680721648522E-2</v>
      </c>
      <c r="AF33" s="25">
        <v>8.9247829403866025E-2</v>
      </c>
      <c r="AG33" s="25">
        <v>8.9256833595591334E-2</v>
      </c>
      <c r="AH33" s="25">
        <v>8.9264583253443247E-2</v>
      </c>
      <c r="AI33" s="25">
        <v>8.9272578379837028E-2</v>
      </c>
      <c r="AJ33" s="25">
        <v>8.9278985431013286E-2</v>
      </c>
      <c r="AK33" s="26">
        <v>7.0000000000000001E-3</v>
      </c>
    </row>
    <row r="34" spans="1:37" ht="15" customHeight="1" x14ac:dyDescent="0.45">
      <c r="A34" s="19" t="s">
        <v>140</v>
      </c>
      <c r="B34" s="24" t="s">
        <v>141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7" t="s">
        <v>129</v>
      </c>
    </row>
    <row r="35" spans="1:37" ht="15" customHeight="1" x14ac:dyDescent="0.45">
      <c r="A35" s="19" t="s">
        <v>142</v>
      </c>
      <c r="B35" s="24" t="s">
        <v>143</v>
      </c>
      <c r="C35" s="25">
        <v>0.11767724428038098</v>
      </c>
      <c r="D35" s="25">
        <v>0.20041979336213991</v>
      </c>
      <c r="E35" s="25">
        <v>0.37858438160460128</v>
      </c>
      <c r="F35" s="25">
        <v>0.64585216849419469</v>
      </c>
      <c r="G35" s="25">
        <v>1.1358594132987128</v>
      </c>
      <c r="H35" s="25">
        <v>1.6482186461154718</v>
      </c>
      <c r="I35" s="25">
        <v>1.7151548589807188</v>
      </c>
      <c r="J35" s="25">
        <v>1.9231990826103071</v>
      </c>
      <c r="K35" s="25">
        <v>2.0941718590380138</v>
      </c>
      <c r="L35" s="25">
        <v>2.0794037910151313</v>
      </c>
      <c r="M35" s="25">
        <v>2.0646998622751012</v>
      </c>
      <c r="N35" s="25">
        <v>1.9534149745600125</v>
      </c>
      <c r="O35" s="25">
        <v>1.9609880856541841</v>
      </c>
      <c r="P35" s="25">
        <v>1.9462468834742108</v>
      </c>
      <c r="Q35" s="25">
        <v>1.9463739583745467</v>
      </c>
      <c r="R35" s="25">
        <v>1.7904616512324498</v>
      </c>
      <c r="S35" s="25">
        <v>1.7682608849045491</v>
      </c>
      <c r="T35" s="25">
        <v>1.7758070724817248</v>
      </c>
      <c r="U35" s="25">
        <v>1.7833280563202607</v>
      </c>
      <c r="V35" s="25">
        <v>1.7983148160617501</v>
      </c>
      <c r="W35" s="25">
        <v>1.7687351682583918</v>
      </c>
      <c r="X35" s="25">
        <v>1.776279109233045</v>
      </c>
      <c r="Y35" s="25">
        <v>1.7838703651731862</v>
      </c>
      <c r="Z35" s="25">
        <v>1.8063083115597407</v>
      </c>
      <c r="AA35" s="25">
        <v>1.806451192767077</v>
      </c>
      <c r="AB35" s="25">
        <v>1.8140559590362371</v>
      </c>
      <c r="AC35" s="25">
        <v>1.821659245616948</v>
      </c>
      <c r="AD35" s="25">
        <v>1.8366938883969013</v>
      </c>
      <c r="AE35" s="25">
        <v>1.8443074015807364</v>
      </c>
      <c r="AF35" s="25">
        <v>1.8593297792472088</v>
      </c>
      <c r="AG35" s="25">
        <v>1.8669554360411189</v>
      </c>
      <c r="AH35" s="25">
        <v>1.8745562483223082</v>
      </c>
      <c r="AI35" s="25">
        <v>1.8821635275082309</v>
      </c>
      <c r="AJ35" s="25">
        <v>1.904618355861617</v>
      </c>
      <c r="AK35" s="26">
        <v>7.1999999999999995E-2</v>
      </c>
    </row>
    <row r="36" spans="1:37" ht="15" customHeight="1" x14ac:dyDescent="0.45">
      <c r="A36" s="19" t="s">
        <v>144</v>
      </c>
      <c r="B36" s="24" t="s">
        <v>145</v>
      </c>
      <c r="C36" s="25">
        <v>61.699650141757246</v>
      </c>
      <c r="D36" s="25">
        <v>78.60167377450739</v>
      </c>
      <c r="E36" s="25">
        <v>96.843369459090738</v>
      </c>
      <c r="F36" s="25">
        <v>105.93460280933516</v>
      </c>
      <c r="G36" s="25">
        <v>113.45231081065968</v>
      </c>
      <c r="H36" s="25">
        <v>116.37760035072083</v>
      </c>
      <c r="I36" s="25">
        <v>122.25118940743521</v>
      </c>
      <c r="J36" s="25">
        <v>129.01769907472621</v>
      </c>
      <c r="K36" s="25">
        <v>133.61113506316295</v>
      </c>
      <c r="L36" s="25">
        <v>135.87418485861727</v>
      </c>
      <c r="M36" s="25">
        <v>140.78579348664326</v>
      </c>
      <c r="N36" s="25">
        <v>146.15703372392366</v>
      </c>
      <c r="O36" s="25">
        <v>153.50674158382336</v>
      </c>
      <c r="P36" s="25">
        <v>161.07050066553938</v>
      </c>
      <c r="Q36" s="25">
        <v>170.18142991772567</v>
      </c>
      <c r="R36" s="25">
        <v>177.3077085822143</v>
      </c>
      <c r="S36" s="25">
        <v>185.28105020062878</v>
      </c>
      <c r="T36" s="25">
        <v>193.91961834602736</v>
      </c>
      <c r="U36" s="25">
        <v>201.11482155151739</v>
      </c>
      <c r="V36" s="25">
        <v>207.92086179094119</v>
      </c>
      <c r="W36" s="25">
        <v>213.9872287177821</v>
      </c>
      <c r="X36" s="25">
        <v>219.87213877636154</v>
      </c>
      <c r="Y36" s="25">
        <v>224.8568595300801</v>
      </c>
      <c r="Z36" s="25">
        <v>229.99582497106968</v>
      </c>
      <c r="AA36" s="25">
        <v>233.35929791008775</v>
      </c>
      <c r="AB36" s="25">
        <v>236.11722624193385</v>
      </c>
      <c r="AC36" s="25">
        <v>238.54070170564461</v>
      </c>
      <c r="AD36" s="25">
        <v>241.65537645798585</v>
      </c>
      <c r="AE36" s="25">
        <v>244.46740811356267</v>
      </c>
      <c r="AF36" s="25">
        <v>246.40581966495711</v>
      </c>
      <c r="AG36" s="25">
        <v>248.00755021481683</v>
      </c>
      <c r="AH36" s="25">
        <v>249.81437495003206</v>
      </c>
      <c r="AI36" s="25">
        <v>252.06856443700153</v>
      </c>
      <c r="AJ36" s="25">
        <v>253.79039591856042</v>
      </c>
      <c r="AK36" s="26">
        <v>3.6999999999999998E-2</v>
      </c>
    </row>
    <row r="37" spans="1:37" ht="15.75" customHeight="1" x14ac:dyDescent="0.4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1:37" ht="15" customHeight="1" x14ac:dyDescent="0.45">
      <c r="A38" s="19" t="s">
        <v>146</v>
      </c>
      <c r="B38" s="24" t="s">
        <v>147</v>
      </c>
      <c r="C38" s="25">
        <v>0.73548277675238105</v>
      </c>
      <c r="D38" s="25">
        <v>0.95013827964273723</v>
      </c>
      <c r="E38" s="25">
        <v>1.18029248382611</v>
      </c>
      <c r="F38" s="25">
        <v>1.2917043369883894</v>
      </c>
      <c r="G38" s="25">
        <v>1.3882726162539822</v>
      </c>
      <c r="H38" s="25">
        <v>1.4551840299037502</v>
      </c>
      <c r="I38" s="25">
        <v>1.5072573003163892</v>
      </c>
      <c r="J38" s="25">
        <v>1.5667760866053084</v>
      </c>
      <c r="K38" s="25">
        <v>1.6040465303269897</v>
      </c>
      <c r="L38" s="25">
        <v>1.6189643801474951</v>
      </c>
      <c r="M38" s="25">
        <v>1.6487890986513398</v>
      </c>
      <c r="N38" s="25">
        <v>1.6785999401162086</v>
      </c>
      <c r="O38" s="25">
        <v>1.7307205452932763</v>
      </c>
      <c r="P38" s="25">
        <v>1.782821572648132</v>
      </c>
      <c r="Q38" s="25">
        <v>1.8275114265654144</v>
      </c>
      <c r="R38" s="25">
        <v>1.8796132687212026</v>
      </c>
      <c r="S38" s="25">
        <v>1.9317135717444653</v>
      </c>
      <c r="T38" s="25">
        <v>1.9838514157013412</v>
      </c>
      <c r="U38" s="25">
        <v>2.0359661976322974</v>
      </c>
      <c r="V38" s="25">
        <v>2.0806948285011986</v>
      </c>
      <c r="W38" s="25">
        <v>2.1180232056875701</v>
      </c>
      <c r="X38" s="25">
        <v>2.1553177476049501</v>
      </c>
      <c r="Y38" s="25">
        <v>2.1852411973371528</v>
      </c>
      <c r="Z38" s="25">
        <v>2.2225768936475818</v>
      </c>
      <c r="AA38" s="25">
        <v>2.2376206132629228</v>
      </c>
      <c r="AB38" s="25">
        <v>2.2527006376556558</v>
      </c>
      <c r="AC38" s="25">
        <v>2.2677798771966091</v>
      </c>
      <c r="AD38" s="25">
        <v>2.2828543471167961</v>
      </c>
      <c r="AE38" s="25">
        <v>2.2905108051889789</v>
      </c>
      <c r="AF38" s="25">
        <v>2.3055689262665391</v>
      </c>
      <c r="AG38" s="25">
        <v>2.3206776734853745</v>
      </c>
      <c r="AH38" s="25">
        <v>2.3431953104028853</v>
      </c>
      <c r="AI38" s="25">
        <v>2.3582839455340281</v>
      </c>
      <c r="AJ38" s="25">
        <v>2.380772944827021</v>
      </c>
      <c r="AK38" s="26">
        <v>2.9000000000000001E-2</v>
      </c>
    </row>
    <row r="39" spans="1:37" ht="15" customHeight="1" x14ac:dyDescent="0.35">
      <c r="A39" s="19" t="s">
        <v>148</v>
      </c>
      <c r="B39" s="21" t="s">
        <v>149</v>
      </c>
      <c r="C39" s="28">
        <v>615.73147104155839</v>
      </c>
      <c r="D39" s="28">
        <v>615.75641180628099</v>
      </c>
      <c r="E39" s="28">
        <v>610.72341653674039</v>
      </c>
      <c r="F39" s="28">
        <v>609.26130253433394</v>
      </c>
      <c r="G39" s="28">
        <v>605.30913243993825</v>
      </c>
      <c r="H39" s="28">
        <v>594.24964159947012</v>
      </c>
      <c r="I39" s="28">
        <v>602.9103450393651</v>
      </c>
      <c r="J39" s="28">
        <v>611.42879868840907</v>
      </c>
      <c r="K39" s="28">
        <v>618.45647727852781</v>
      </c>
      <c r="L39" s="28">
        <v>623.18988972512398</v>
      </c>
      <c r="M39" s="28">
        <v>634.10052101195538</v>
      </c>
      <c r="N39" s="28">
        <v>645.71134687585266</v>
      </c>
      <c r="O39" s="28">
        <v>657.48067959694879</v>
      </c>
      <c r="P39" s="28">
        <v>672.04202023293271</v>
      </c>
      <c r="Q39" s="28">
        <v>690.97761303944037</v>
      </c>
      <c r="R39" s="28">
        <v>701.36320408547476</v>
      </c>
      <c r="S39" s="28">
        <v>712.8023079737078</v>
      </c>
      <c r="T39" s="28">
        <v>725.73297070117155</v>
      </c>
      <c r="U39" s="28">
        <v>734.27789665629939</v>
      </c>
      <c r="V39" s="28">
        <v>741.5001884541557</v>
      </c>
      <c r="W39" s="28">
        <v>749.66130824746654</v>
      </c>
      <c r="X39" s="28">
        <v>758.15159804545158</v>
      </c>
      <c r="Y39" s="28">
        <v>763.52624746687661</v>
      </c>
      <c r="Z39" s="28">
        <v>769.76980869086628</v>
      </c>
      <c r="AA39" s="28">
        <v>774.9452598304988</v>
      </c>
      <c r="AB39" s="28">
        <v>778.19283314869665</v>
      </c>
      <c r="AC39" s="28">
        <v>781.51412240124967</v>
      </c>
      <c r="AD39" s="28">
        <v>787.77808595407339</v>
      </c>
      <c r="AE39" s="28">
        <v>792.66547306325594</v>
      </c>
      <c r="AF39" s="28">
        <v>795.63696181634862</v>
      </c>
      <c r="AG39" s="28">
        <v>795.38995837871335</v>
      </c>
      <c r="AH39" s="28">
        <v>794.06053904627549</v>
      </c>
      <c r="AI39" s="28">
        <v>794.71937150037263</v>
      </c>
      <c r="AJ39" s="28">
        <v>793.59346158082462</v>
      </c>
      <c r="AK39" s="29">
        <v>8.0000000000000002E-3</v>
      </c>
    </row>
    <row r="40" spans="1:37" ht="15.75" customHeight="1" x14ac:dyDescent="0.45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</row>
    <row r="41" spans="1:37" ht="15" customHeight="1" x14ac:dyDescent="0.45">
      <c r="B41" s="21" t="s">
        <v>150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1:37" ht="15" customHeight="1" x14ac:dyDescent="0.45">
      <c r="B42" s="21" t="s">
        <v>151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</row>
    <row r="43" spans="1:37" ht="15" customHeight="1" x14ac:dyDescent="0.45">
      <c r="A43" s="19" t="s">
        <v>152</v>
      </c>
      <c r="B43" s="24" t="s">
        <v>109</v>
      </c>
      <c r="C43" s="25">
        <v>496.31848740804179</v>
      </c>
      <c r="D43" s="25">
        <v>485.70623478018149</v>
      </c>
      <c r="E43" s="25">
        <v>481.16590257311077</v>
      </c>
      <c r="F43" s="25">
        <v>469.13365273552455</v>
      </c>
      <c r="G43" s="25">
        <v>462.17599852883245</v>
      </c>
      <c r="H43" s="25">
        <v>444.74433134349152</v>
      </c>
      <c r="I43" s="25">
        <v>439.43603971391713</v>
      </c>
      <c r="J43" s="25">
        <v>432.4004979867313</v>
      </c>
      <c r="K43" s="25">
        <v>424.61933591466169</v>
      </c>
      <c r="L43" s="25">
        <v>422.8541873450377</v>
      </c>
      <c r="M43" s="25">
        <v>411.55855456155564</v>
      </c>
      <c r="N43" s="25">
        <v>403.04967146197367</v>
      </c>
      <c r="O43" s="25">
        <v>392.04162944220525</v>
      </c>
      <c r="P43" s="25">
        <v>385.69859039598458</v>
      </c>
      <c r="Q43" s="25">
        <v>383.55453233159483</v>
      </c>
      <c r="R43" s="25">
        <v>378.01771675522616</v>
      </c>
      <c r="S43" s="25">
        <v>375.16106463552609</v>
      </c>
      <c r="T43" s="25">
        <v>371.73809055787945</v>
      </c>
      <c r="U43" s="25">
        <v>367.89314748530177</v>
      </c>
      <c r="V43" s="25">
        <v>363.48252443324151</v>
      </c>
      <c r="W43" s="25">
        <v>361.79552183329116</v>
      </c>
      <c r="X43" s="25">
        <v>360.34683100905517</v>
      </c>
      <c r="Y43" s="25">
        <v>358.14170698126998</v>
      </c>
      <c r="Z43" s="25">
        <v>356.59350749853445</v>
      </c>
      <c r="AA43" s="25">
        <v>356.56967679453845</v>
      </c>
      <c r="AB43" s="25">
        <v>354.38772704664063</v>
      </c>
      <c r="AC43" s="25">
        <v>353.84801428126758</v>
      </c>
      <c r="AD43" s="25">
        <v>355.01731301106582</v>
      </c>
      <c r="AE43" s="25">
        <v>355.0291748042917</v>
      </c>
      <c r="AF43" s="25">
        <v>357.34087161396258</v>
      </c>
      <c r="AG43" s="25">
        <v>356.59592635331995</v>
      </c>
      <c r="AH43" s="25">
        <v>354.04565332896925</v>
      </c>
      <c r="AI43" s="25">
        <v>353.24415326748351</v>
      </c>
      <c r="AJ43" s="25">
        <v>351.98240006176991</v>
      </c>
      <c r="AK43" s="26">
        <v>-0.01</v>
      </c>
    </row>
    <row r="44" spans="1:37" ht="15" customHeight="1" x14ac:dyDescent="0.45">
      <c r="A44" s="19" t="s">
        <v>153</v>
      </c>
      <c r="B44" s="24" t="s">
        <v>111</v>
      </c>
      <c r="C44" s="25">
        <v>2.9713504180796195</v>
      </c>
      <c r="D44" s="25">
        <v>5.6340230800690438</v>
      </c>
      <c r="E44" s="25">
        <v>9.6427668961642574</v>
      </c>
      <c r="F44" s="25">
        <v>13.176868954910296</v>
      </c>
      <c r="G44" s="25">
        <v>13.340780167959391</v>
      </c>
      <c r="H44" s="25">
        <v>13.423330235030512</v>
      </c>
      <c r="I44" s="25">
        <v>13.632139918132465</v>
      </c>
      <c r="J44" s="25">
        <v>13.633179597191212</v>
      </c>
      <c r="K44" s="25">
        <v>13.656673931811731</v>
      </c>
      <c r="L44" s="25">
        <v>13.456713104712206</v>
      </c>
      <c r="M44" s="25">
        <v>12.707559224290282</v>
      </c>
      <c r="N44" s="25">
        <v>12.166135849160838</v>
      </c>
      <c r="O44" s="25">
        <v>11.550516943910063</v>
      </c>
      <c r="P44" s="25">
        <v>11.142634829050824</v>
      </c>
      <c r="Q44" s="25">
        <v>11.017070917058982</v>
      </c>
      <c r="R44" s="25">
        <v>10.638759686991152</v>
      </c>
      <c r="S44" s="25">
        <v>10.401534617085582</v>
      </c>
      <c r="T44" s="25">
        <v>10.298194989371007</v>
      </c>
      <c r="U44" s="25">
        <v>10.031220316801466</v>
      </c>
      <c r="V44" s="25">
        <v>9.7123862173252373</v>
      </c>
      <c r="W44" s="25">
        <v>9.5868418783753171</v>
      </c>
      <c r="X44" s="25">
        <v>9.409076787820231</v>
      </c>
      <c r="Y44" s="25">
        <v>9.2092307602065748</v>
      </c>
      <c r="Z44" s="25">
        <v>9.0538416604105514</v>
      </c>
      <c r="AA44" s="25">
        <v>8.965350364103271</v>
      </c>
      <c r="AB44" s="25">
        <v>8.7803282279581811</v>
      </c>
      <c r="AC44" s="25">
        <v>8.6175635333471146</v>
      </c>
      <c r="AD44" s="25">
        <v>8.5662808074219861</v>
      </c>
      <c r="AE44" s="25">
        <v>8.4332443281957854</v>
      </c>
      <c r="AF44" s="25">
        <v>8.4934184316012509</v>
      </c>
      <c r="AG44" s="25">
        <v>8.4793991915811766</v>
      </c>
      <c r="AH44" s="25">
        <v>8.3239223883835827</v>
      </c>
      <c r="AI44" s="25">
        <v>8.2056378294133552</v>
      </c>
      <c r="AJ44" s="25">
        <v>8.0648683506015342</v>
      </c>
      <c r="AK44" s="26">
        <v>1.0999999999999999E-2</v>
      </c>
    </row>
    <row r="45" spans="1:37" ht="15" customHeight="1" x14ac:dyDescent="0.45">
      <c r="A45" s="19" t="s">
        <v>154</v>
      </c>
      <c r="B45" s="24" t="s">
        <v>155</v>
      </c>
      <c r="C45" s="25">
        <v>499.28983782612147</v>
      </c>
      <c r="D45" s="25">
        <v>491.3328349049408</v>
      </c>
      <c r="E45" s="25">
        <v>490.80866946927506</v>
      </c>
      <c r="F45" s="25">
        <v>482.31052169043483</v>
      </c>
      <c r="G45" s="25">
        <v>475.51677869679185</v>
      </c>
      <c r="H45" s="25">
        <v>458.16766157852209</v>
      </c>
      <c r="I45" s="25">
        <v>453.06817963204958</v>
      </c>
      <c r="J45" s="25">
        <v>446.03367758392255</v>
      </c>
      <c r="K45" s="25">
        <v>438.27600984647341</v>
      </c>
      <c r="L45" s="25">
        <v>436.30347400763918</v>
      </c>
      <c r="M45" s="25">
        <v>424.26611378584596</v>
      </c>
      <c r="N45" s="25">
        <v>415.21580731113448</v>
      </c>
      <c r="O45" s="25">
        <v>403.5921463861153</v>
      </c>
      <c r="P45" s="25">
        <v>396.84122522503543</v>
      </c>
      <c r="Q45" s="25">
        <v>394.56417434041578</v>
      </c>
      <c r="R45" s="25">
        <v>388.6564764422173</v>
      </c>
      <c r="S45" s="25">
        <v>385.57002892019534</v>
      </c>
      <c r="T45" s="25">
        <v>382.03628554725037</v>
      </c>
      <c r="U45" s="25">
        <v>377.91693726853521</v>
      </c>
      <c r="V45" s="25">
        <v>373.20234170352569</v>
      </c>
      <c r="W45" s="25">
        <v>371.38236371166647</v>
      </c>
      <c r="X45" s="25">
        <v>369.75590779687542</v>
      </c>
      <c r="Y45" s="25">
        <v>367.34350494828834</v>
      </c>
      <c r="Z45" s="25">
        <v>365.64734915894502</v>
      </c>
      <c r="AA45" s="25">
        <v>365.54246111416751</v>
      </c>
      <c r="AB45" s="25">
        <v>363.16805527459888</v>
      </c>
      <c r="AC45" s="25">
        <v>362.46557781461468</v>
      </c>
      <c r="AD45" s="25">
        <v>363.5761578108424</v>
      </c>
      <c r="AE45" s="25">
        <v>363.46241913248747</v>
      </c>
      <c r="AF45" s="25">
        <v>365.83429004556382</v>
      </c>
      <c r="AG45" s="25">
        <v>365.07532554490115</v>
      </c>
      <c r="AH45" s="25">
        <v>362.36957571735286</v>
      </c>
      <c r="AI45" s="25">
        <v>361.44979109689683</v>
      </c>
      <c r="AJ45" s="25">
        <v>360.04726841237141</v>
      </c>
      <c r="AK45" s="26">
        <v>-0.01</v>
      </c>
    </row>
    <row r="46" spans="1:37" ht="15.75" customHeight="1" x14ac:dyDescent="0.45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</row>
    <row r="47" spans="1:37" ht="15" customHeight="1" x14ac:dyDescent="0.45">
      <c r="B47" s="21" t="s">
        <v>156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spans="1:37" ht="15" customHeight="1" x14ac:dyDescent="0.45">
      <c r="A48" s="19" t="s">
        <v>157</v>
      </c>
      <c r="B48" s="24" t="s">
        <v>116</v>
      </c>
      <c r="C48" s="25">
        <v>50.696827801541623</v>
      </c>
      <c r="D48" s="25">
        <v>49.384921675493203</v>
      </c>
      <c r="E48" s="25">
        <v>49.178853492754577</v>
      </c>
      <c r="F48" s="25">
        <v>48.305288050479604</v>
      </c>
      <c r="G48" s="25">
        <v>48.055019492042931</v>
      </c>
      <c r="H48" s="25">
        <v>46.632708631762519</v>
      </c>
      <c r="I48" s="25">
        <v>46.220082238766125</v>
      </c>
      <c r="J48" s="25">
        <v>45.718674716724571</v>
      </c>
      <c r="K48" s="25">
        <v>45.195496220231753</v>
      </c>
      <c r="L48" s="25">
        <v>45.17504735980372</v>
      </c>
      <c r="M48" s="25">
        <v>45.779891910301167</v>
      </c>
      <c r="N48" s="25">
        <v>47.609847859048209</v>
      </c>
      <c r="O48" s="25">
        <v>48.675586838226778</v>
      </c>
      <c r="P48" s="25">
        <v>51.17440755822075</v>
      </c>
      <c r="Q48" s="25">
        <v>51.890924042924468</v>
      </c>
      <c r="R48" s="25">
        <v>51.797089760965314</v>
      </c>
      <c r="S48" s="25">
        <v>52.527749816282203</v>
      </c>
      <c r="T48" s="25">
        <v>54.061808616640299</v>
      </c>
      <c r="U48" s="25">
        <v>54.242895046407924</v>
      </c>
      <c r="V48" s="25">
        <v>54.506773453772475</v>
      </c>
      <c r="W48" s="25">
        <v>54.823358555639317</v>
      </c>
      <c r="X48" s="25">
        <v>54.522106884241083</v>
      </c>
      <c r="Y48" s="25">
        <v>53.434350230125148</v>
      </c>
      <c r="Z48" s="25">
        <v>52.286307257247806</v>
      </c>
      <c r="AA48" s="25">
        <v>50.246105398817591</v>
      </c>
      <c r="AB48" s="25">
        <v>48.191437403577424</v>
      </c>
      <c r="AC48" s="25">
        <v>45.764541456213536</v>
      </c>
      <c r="AD48" s="25">
        <v>44.392965642629562</v>
      </c>
      <c r="AE48" s="25">
        <v>43.088375341769293</v>
      </c>
      <c r="AF48" s="25">
        <v>40.027651487633918</v>
      </c>
      <c r="AG48" s="25">
        <v>38.581266321694358</v>
      </c>
      <c r="AH48" s="25">
        <v>37.90025430635778</v>
      </c>
      <c r="AI48" s="25">
        <v>37.814376325392637</v>
      </c>
      <c r="AJ48" s="25">
        <v>37.705491513697943</v>
      </c>
      <c r="AK48" s="26">
        <v>-8.0000000000000002E-3</v>
      </c>
    </row>
    <row r="49" spans="1:37" ht="15" customHeight="1" x14ac:dyDescent="0.45">
      <c r="A49" s="19" t="s">
        <v>158</v>
      </c>
      <c r="B49" s="24" t="s">
        <v>118</v>
      </c>
      <c r="C49" s="25">
        <v>0.30154793846847622</v>
      </c>
      <c r="D49" s="25">
        <v>0.39341663141457084</v>
      </c>
      <c r="E49" s="25">
        <v>1.6405323202866058</v>
      </c>
      <c r="F49" s="25">
        <v>2.2419236193706529</v>
      </c>
      <c r="G49" s="25">
        <v>3.2442520497486114</v>
      </c>
      <c r="H49" s="25">
        <v>4.2467615566578827</v>
      </c>
      <c r="I49" s="25">
        <v>4.3509989063320402</v>
      </c>
      <c r="J49" s="25">
        <v>4.782008529733738</v>
      </c>
      <c r="K49" s="25">
        <v>5.1314636687775446</v>
      </c>
      <c r="L49" s="25">
        <v>5.1316714985409124</v>
      </c>
      <c r="M49" s="25">
        <v>5.1468956998440483</v>
      </c>
      <c r="N49" s="25">
        <v>4.9763803534418569</v>
      </c>
      <c r="O49" s="25">
        <v>5.0881698434587737</v>
      </c>
      <c r="P49" s="25">
        <v>5.1701825606795824</v>
      </c>
      <c r="Q49" s="25">
        <v>5.3339561149348267</v>
      </c>
      <c r="R49" s="25">
        <v>5.1782231158050527</v>
      </c>
      <c r="S49" s="25">
        <v>5.3642199953827081</v>
      </c>
      <c r="T49" s="25">
        <v>5.6320575771596122</v>
      </c>
      <c r="U49" s="25">
        <v>5.9147047201288645</v>
      </c>
      <c r="V49" s="25">
        <v>6.2420844855035957</v>
      </c>
      <c r="W49" s="25">
        <v>6.4952711641085497</v>
      </c>
      <c r="X49" s="25">
        <v>6.8970167923358394</v>
      </c>
      <c r="Y49" s="25">
        <v>7.3361668767747297</v>
      </c>
      <c r="Z49" s="25">
        <v>7.8347693842961599</v>
      </c>
      <c r="AA49" s="25">
        <v>8.3185962333595036</v>
      </c>
      <c r="AB49" s="25">
        <v>8.8323708169469253</v>
      </c>
      <c r="AC49" s="25">
        <v>9.4057099824711798</v>
      </c>
      <c r="AD49" s="25">
        <v>10.060918344133633</v>
      </c>
      <c r="AE49" s="25">
        <v>10.753502026958646</v>
      </c>
      <c r="AF49" s="25">
        <v>11.550156588683663</v>
      </c>
      <c r="AG49" s="25">
        <v>12.384385661388297</v>
      </c>
      <c r="AH49" s="25">
        <v>13.285545474220802</v>
      </c>
      <c r="AI49" s="25">
        <v>14.298491303837231</v>
      </c>
      <c r="AJ49" s="25">
        <v>15.408064902302376</v>
      </c>
      <c r="AK49" s="26">
        <v>0.121</v>
      </c>
    </row>
    <row r="50" spans="1:37" ht="15" customHeight="1" x14ac:dyDescent="0.45">
      <c r="A50" s="19" t="s">
        <v>159</v>
      </c>
      <c r="B50" s="24" t="s">
        <v>120</v>
      </c>
      <c r="C50" s="25">
        <v>0.17651586642057146</v>
      </c>
      <c r="D50" s="25">
        <v>0.22268865929126655</v>
      </c>
      <c r="E50" s="25">
        <v>0.46023983646049571</v>
      </c>
      <c r="F50" s="25">
        <v>0.77205316693558912</v>
      </c>
      <c r="G50" s="25">
        <v>1.3808486985200039</v>
      </c>
      <c r="H50" s="25">
        <v>1.9971658369597383</v>
      </c>
      <c r="I50" s="25">
        <v>2.0864004994527359</v>
      </c>
      <c r="J50" s="25">
        <v>2.3464513903662434</v>
      </c>
      <c r="K50" s="25">
        <v>2.5768710464049325</v>
      </c>
      <c r="L50" s="25">
        <v>2.584401854547377</v>
      </c>
      <c r="M50" s="25">
        <v>2.5845883168048029</v>
      </c>
      <c r="N50" s="25">
        <v>2.4956176100842749</v>
      </c>
      <c r="O50" s="25">
        <v>2.5403709291429206</v>
      </c>
      <c r="P50" s="25">
        <v>2.5553775874623228</v>
      </c>
      <c r="Q50" s="25">
        <v>2.6001178833247764</v>
      </c>
      <c r="R50" s="25">
        <v>2.4590987823980952</v>
      </c>
      <c r="S50" s="25">
        <v>2.4889386405169076</v>
      </c>
      <c r="T50" s="25">
        <v>2.5411130493253138</v>
      </c>
      <c r="U50" s="25">
        <v>2.5858256816643777</v>
      </c>
      <c r="V50" s="25">
        <v>2.6380238004211622</v>
      </c>
      <c r="W50" s="25">
        <v>2.6308077712750872</v>
      </c>
      <c r="X50" s="25">
        <v>2.668134728931645</v>
      </c>
      <c r="Y50" s="25">
        <v>2.7055367205126659</v>
      </c>
      <c r="Z50" s="25">
        <v>2.7429126212573842</v>
      </c>
      <c r="AA50" s="25">
        <v>2.7579975000682539</v>
      </c>
      <c r="AB50" s="25">
        <v>2.7731265275431003</v>
      </c>
      <c r="AC50" s="25">
        <v>2.7956892912325411</v>
      </c>
      <c r="AD50" s="25">
        <v>2.8256829052260017</v>
      </c>
      <c r="AE50" s="25">
        <v>2.848265059699282</v>
      </c>
      <c r="AF50" s="25">
        <v>2.8708051791576907</v>
      </c>
      <c r="AG50" s="25">
        <v>2.893409022390419</v>
      </c>
      <c r="AH50" s="25">
        <v>2.908537671008026</v>
      </c>
      <c r="AI50" s="25">
        <v>2.9311163234713158</v>
      </c>
      <c r="AJ50" s="25">
        <v>2.9685262655811919</v>
      </c>
      <c r="AK50" s="26">
        <v>8.4000000000000005E-2</v>
      </c>
    </row>
    <row r="51" spans="1:37" ht="15" customHeight="1" x14ac:dyDescent="0.45">
      <c r="A51" s="19" t="s">
        <v>160</v>
      </c>
      <c r="B51" s="24" t="s">
        <v>122</v>
      </c>
      <c r="C51" s="25">
        <v>0.10296758874533335</v>
      </c>
      <c r="D51" s="25">
        <v>0.19299683805243101</v>
      </c>
      <c r="E51" s="25">
        <v>0.40085405111075434</v>
      </c>
      <c r="F51" s="25">
        <v>0.66069934478141767</v>
      </c>
      <c r="G51" s="25">
        <v>1.1655550842346269</v>
      </c>
      <c r="H51" s="25">
        <v>1.6853406876946491</v>
      </c>
      <c r="I51" s="25">
        <v>1.7671292486468011</v>
      </c>
      <c r="J51" s="25">
        <v>1.9900283943612447</v>
      </c>
      <c r="K51" s="25">
        <v>2.1907116965113977</v>
      </c>
      <c r="L51" s="25">
        <v>2.1982268647874244</v>
      </c>
      <c r="M51" s="25">
        <v>2.2132394207121595</v>
      </c>
      <c r="N51" s="25">
        <v>2.139100808643664</v>
      </c>
      <c r="O51" s="25">
        <v>2.1912556260150922</v>
      </c>
      <c r="P51" s="25">
        <v>2.213670119371431</v>
      </c>
      <c r="Q51" s="25">
        <v>2.2583881043735197</v>
      </c>
      <c r="R51" s="25">
        <v>2.1544974226448566</v>
      </c>
      <c r="S51" s="25">
        <v>2.1843222695879723</v>
      </c>
      <c r="T51" s="25">
        <v>2.2290465344958892</v>
      </c>
      <c r="U51" s="25">
        <v>2.2663127382403312</v>
      </c>
      <c r="V51" s="25">
        <v>2.3110574702281168</v>
      </c>
      <c r="W51" s="25">
        <v>2.3112463753292429</v>
      </c>
      <c r="X51" s="25">
        <v>2.3336888715446702</v>
      </c>
      <c r="Y51" s="25">
        <v>2.3636282338544721</v>
      </c>
      <c r="Z51" s="25">
        <v>2.393544347005089</v>
      </c>
      <c r="AA51" s="25">
        <v>2.4011676348303119</v>
      </c>
      <c r="AB51" s="25">
        <v>2.4088284046218891</v>
      </c>
      <c r="AC51" s="25">
        <v>2.4164867543898292</v>
      </c>
      <c r="AD51" s="25">
        <v>2.4390105076687592</v>
      </c>
      <c r="AE51" s="25">
        <v>2.4466819964518636</v>
      </c>
      <c r="AF51" s="25">
        <v>2.4543153086063159</v>
      </c>
      <c r="AG51" s="25">
        <v>2.4620009933450611</v>
      </c>
      <c r="AH51" s="25">
        <v>2.4622147547408098</v>
      </c>
      <c r="AI51" s="25">
        <v>2.4698746685088246</v>
      </c>
      <c r="AJ51" s="25">
        <v>2.4849317611632031</v>
      </c>
      <c r="AK51" s="26">
        <v>8.4000000000000005E-2</v>
      </c>
    </row>
    <row r="52" spans="1:37" ht="15" customHeight="1" x14ac:dyDescent="0.45">
      <c r="A52" s="19" t="s">
        <v>161</v>
      </c>
      <c r="B52" s="24" t="s">
        <v>124</v>
      </c>
      <c r="C52" s="25">
        <v>0.98554692084819073</v>
      </c>
      <c r="D52" s="25">
        <v>1.8260470061883858</v>
      </c>
      <c r="E52" s="25">
        <v>2.4422404225081142</v>
      </c>
      <c r="F52" s="25">
        <v>2.8283870827159565</v>
      </c>
      <c r="G52" s="25">
        <v>3.9717959876785054</v>
      </c>
      <c r="H52" s="25">
        <v>4.551162297607136</v>
      </c>
      <c r="I52" s="25">
        <v>4.8187684133267812</v>
      </c>
      <c r="J52" s="25">
        <v>5.0790276930712368</v>
      </c>
      <c r="K52" s="25">
        <v>5.435935463885909</v>
      </c>
      <c r="L52" s="25">
        <v>5.4435820671931827</v>
      </c>
      <c r="M52" s="25">
        <v>5.4439748167181632</v>
      </c>
      <c r="N52" s="25">
        <v>5.3700343216991975</v>
      </c>
      <c r="O52" s="25">
        <v>5.4595691021053989</v>
      </c>
      <c r="P52" s="25">
        <v>5.5490321448673114</v>
      </c>
      <c r="Q52" s="25">
        <v>5.6533991691718706</v>
      </c>
      <c r="R52" s="25">
        <v>5.757708629481944</v>
      </c>
      <c r="S52" s="25">
        <v>5.8768670586533549</v>
      </c>
      <c r="T52" s="25">
        <v>6.0258557982538861</v>
      </c>
      <c r="U52" s="25">
        <v>6.1673428614409023</v>
      </c>
      <c r="V52" s="25">
        <v>6.3609813328465208</v>
      </c>
      <c r="W52" s="25">
        <v>6.5993144093002183</v>
      </c>
      <c r="X52" s="25">
        <v>6.681485017575346</v>
      </c>
      <c r="Y52" s="25">
        <v>6.9124976650460965</v>
      </c>
      <c r="Z52" s="25">
        <v>7.1806330410152652</v>
      </c>
      <c r="AA52" s="25">
        <v>7.4339555257904406</v>
      </c>
      <c r="AB52" s="25">
        <v>7.687433859194547</v>
      </c>
      <c r="AC52" s="25">
        <v>7.9855593052759275</v>
      </c>
      <c r="AD52" s="25">
        <v>8.3208925551260435</v>
      </c>
      <c r="AE52" s="25">
        <v>8.648909306606436</v>
      </c>
      <c r="AF52" s="25">
        <v>9.0363427271414345</v>
      </c>
      <c r="AG52" s="25">
        <v>9.4389101527337846</v>
      </c>
      <c r="AH52" s="25">
        <v>9.841420303692118</v>
      </c>
      <c r="AI52" s="25">
        <v>10.28866465827622</v>
      </c>
      <c r="AJ52" s="25">
        <v>10.787877406247439</v>
      </c>
      <c r="AK52" s="26">
        <v>5.7000000000000002E-2</v>
      </c>
    </row>
    <row r="53" spans="1:37" ht="15" customHeight="1" x14ac:dyDescent="0.45">
      <c r="A53" s="19" t="s">
        <v>162</v>
      </c>
      <c r="B53" s="24" t="s">
        <v>126</v>
      </c>
      <c r="C53" s="25">
        <v>0.55896691033180956</v>
      </c>
      <c r="D53" s="25">
        <v>1.1282892070757502</v>
      </c>
      <c r="E53" s="25">
        <v>1.4994910800809698</v>
      </c>
      <c r="F53" s="25">
        <v>1.7668139781795211</v>
      </c>
      <c r="G53" s="25">
        <v>2.4276210990109748</v>
      </c>
      <c r="H53" s="25">
        <v>2.7396066685432845</v>
      </c>
      <c r="I53" s="25">
        <v>2.8808661700628519</v>
      </c>
      <c r="J53" s="25">
        <v>3.014744507875617</v>
      </c>
      <c r="K53" s="25">
        <v>3.2229453433421917</v>
      </c>
      <c r="L53" s="25">
        <v>3.2082229918519172</v>
      </c>
      <c r="M53" s="25">
        <v>3.2010274843185926</v>
      </c>
      <c r="N53" s="25">
        <v>3.1492317460587271</v>
      </c>
      <c r="O53" s="25">
        <v>3.1866056391880493</v>
      </c>
      <c r="P53" s="25">
        <v>3.2239356772053718</v>
      </c>
      <c r="Q53" s="25">
        <v>3.2538618082750057</v>
      </c>
      <c r="R53" s="25">
        <v>3.2911805456264531</v>
      </c>
      <c r="S53" s="25">
        <v>3.3284910774673864</v>
      </c>
      <c r="T53" s="25">
        <v>3.3732904222037781</v>
      </c>
      <c r="U53" s="25">
        <v>3.4180454412804995</v>
      </c>
      <c r="V53" s="25">
        <v>3.4851638377395071</v>
      </c>
      <c r="W53" s="25">
        <v>3.5671969780001183</v>
      </c>
      <c r="X53" s="25">
        <v>3.5674224787944002</v>
      </c>
      <c r="Y53" s="25">
        <v>3.6495014554168108</v>
      </c>
      <c r="Z53" s="25">
        <v>3.7389838712532901</v>
      </c>
      <c r="AA53" s="25">
        <v>3.8210531402562866</v>
      </c>
      <c r="AB53" s="25">
        <v>3.8957595185860177</v>
      </c>
      <c r="AC53" s="25">
        <v>3.9927796526379637</v>
      </c>
      <c r="AD53" s="25">
        <v>4.0972402125777023</v>
      </c>
      <c r="AE53" s="25">
        <v>4.2017487173109513</v>
      </c>
      <c r="AF53" s="25">
        <v>4.3210824069705138</v>
      </c>
      <c r="AG53" s="25">
        <v>4.4479655408469672</v>
      </c>
      <c r="AH53" s="25">
        <v>4.5673711764678453</v>
      </c>
      <c r="AI53" s="25">
        <v>4.7091285095364039</v>
      </c>
      <c r="AJ53" s="25">
        <v>4.8731446214428091</v>
      </c>
      <c r="AK53" s="26">
        <v>4.7E-2</v>
      </c>
    </row>
    <row r="54" spans="1:37" ht="15" customHeight="1" x14ac:dyDescent="0.45">
      <c r="A54" s="19" t="s">
        <v>163</v>
      </c>
      <c r="B54" s="24" t="s">
        <v>128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7.4289082380707902E-3</v>
      </c>
      <c r="R54" s="25">
        <v>7.4293014573960569E-3</v>
      </c>
      <c r="S54" s="25">
        <v>7.4296675836325599E-3</v>
      </c>
      <c r="T54" s="25">
        <v>7.4301551149862964E-3</v>
      </c>
      <c r="U54" s="25">
        <v>7.4305335680010867E-3</v>
      </c>
      <c r="V54" s="25">
        <v>7.431052958932852E-3</v>
      </c>
      <c r="W54" s="25">
        <v>1.4863320741667159E-2</v>
      </c>
      <c r="X54" s="25">
        <v>1.4864260328310001E-2</v>
      </c>
      <c r="Y54" s="25">
        <v>1.486558637644322E-2</v>
      </c>
      <c r="Z54" s="25">
        <v>1.4866735074565767E-2</v>
      </c>
      <c r="AA54" s="25">
        <v>1.4867911051580883E-2</v>
      </c>
      <c r="AB54" s="25">
        <v>1.4869311139641289E-2</v>
      </c>
      <c r="AC54" s="25">
        <v>2.2306031578983039E-2</v>
      </c>
      <c r="AD54" s="25">
        <v>2.2308022935994751E-2</v>
      </c>
      <c r="AE54" s="25">
        <v>2.231017018041213E-2</v>
      </c>
      <c r="AF54" s="25">
        <v>2.2311957350966506E-2</v>
      </c>
      <c r="AG54" s="25">
        <v>2.2314208398897833E-2</v>
      </c>
      <c r="AH54" s="25">
        <v>2.2316145813360812E-2</v>
      </c>
      <c r="AI54" s="25">
        <v>2.2318144594959257E-2</v>
      </c>
      <c r="AJ54" s="25">
        <v>2.2319746357753321E-2</v>
      </c>
      <c r="AK54" s="27" t="s">
        <v>129</v>
      </c>
    </row>
    <row r="55" spans="1:37" ht="15" customHeight="1" x14ac:dyDescent="0.45">
      <c r="A55" s="19" t="s">
        <v>164</v>
      </c>
      <c r="B55" s="24" t="s">
        <v>131</v>
      </c>
      <c r="C55" s="25">
        <v>3.9936714777654294</v>
      </c>
      <c r="D55" s="25">
        <v>3.7634383420224045</v>
      </c>
      <c r="E55" s="25">
        <v>3.9194618330829307</v>
      </c>
      <c r="F55" s="25">
        <v>4.2759867707201868</v>
      </c>
      <c r="G55" s="25">
        <v>4.3875353807813031</v>
      </c>
      <c r="H55" s="25">
        <v>4.4694938061329461</v>
      </c>
      <c r="I55" s="25">
        <v>4.7148196339946162</v>
      </c>
      <c r="J55" s="25">
        <v>4.9899219440699873</v>
      </c>
      <c r="K55" s="25">
        <v>5.0423499726482683</v>
      </c>
      <c r="L55" s="25">
        <v>5.3470383197531941</v>
      </c>
      <c r="M55" s="25">
        <v>5.5479525076241041</v>
      </c>
      <c r="N55" s="25">
        <v>5.7562608565931921</v>
      </c>
      <c r="O55" s="25">
        <v>5.9572441086918779</v>
      </c>
      <c r="P55" s="25">
        <v>6.1730196952941565</v>
      </c>
      <c r="Q55" s="25">
        <v>6.5374392495022953</v>
      </c>
      <c r="R55" s="25">
        <v>6.8052401349747882</v>
      </c>
      <c r="S55" s="25">
        <v>7.1324808802872575</v>
      </c>
      <c r="T55" s="25">
        <v>7.4301551149862961</v>
      </c>
      <c r="U55" s="25">
        <v>7.6831717093131235</v>
      </c>
      <c r="V55" s="25">
        <v>7.9289335071813536</v>
      </c>
      <c r="W55" s="25">
        <v>8.197121389029439</v>
      </c>
      <c r="X55" s="25">
        <v>8.4949247776291656</v>
      </c>
      <c r="Y55" s="25">
        <v>8.7632631689132783</v>
      </c>
      <c r="Z55" s="25">
        <v>9.0612750279478362</v>
      </c>
      <c r="AA55" s="25">
        <v>9.3816518735475363</v>
      </c>
      <c r="AB55" s="25">
        <v>9.6576175851970181</v>
      </c>
      <c r="AC55" s="25">
        <v>9.9782314596650785</v>
      </c>
      <c r="AD55" s="25">
        <v>10.373230665237561</v>
      </c>
      <c r="AE55" s="25">
        <v>10.768375473745589</v>
      </c>
      <c r="AF55" s="25">
        <v>11.252663824004109</v>
      </c>
      <c r="AG55" s="25">
        <v>11.707521339955063</v>
      </c>
      <c r="AH55" s="25">
        <v>12.169738183552761</v>
      </c>
      <c r="AI55" s="25">
        <v>12.721342419126778</v>
      </c>
      <c r="AJ55" s="25">
        <v>13.295128913768394</v>
      </c>
      <c r="AK55" s="26">
        <v>0.04</v>
      </c>
    </row>
    <row r="56" spans="1:37" ht="15" customHeight="1" x14ac:dyDescent="0.45">
      <c r="A56" s="19" t="s">
        <v>165</v>
      </c>
      <c r="B56" s="24" t="s">
        <v>133</v>
      </c>
      <c r="C56" s="25">
        <v>0.7943213988925717</v>
      </c>
      <c r="D56" s="25">
        <v>6.6806597787379976E-2</v>
      </c>
      <c r="E56" s="25">
        <v>6.6809008518459057E-2</v>
      </c>
      <c r="F56" s="25">
        <v>6.6812293292502919E-2</v>
      </c>
      <c r="G56" s="25">
        <v>7.4239177339785148E-2</v>
      </c>
      <c r="H56" s="25">
        <v>7.4244083158354596E-2</v>
      </c>
      <c r="I56" s="25">
        <v>8.1674040903843753E-2</v>
      </c>
      <c r="J56" s="25">
        <v>8.9105749001249762E-2</v>
      </c>
      <c r="K56" s="25">
        <v>8.9113696129277192E-2</v>
      </c>
      <c r="L56" s="25">
        <v>8.9117305329219909E-2</v>
      </c>
      <c r="M56" s="25">
        <v>8.9123735062234588E-2</v>
      </c>
      <c r="N56" s="25">
        <v>8.9129200360152649E-2</v>
      </c>
      <c r="O56" s="25">
        <v>8.1707836902257677E-2</v>
      </c>
      <c r="P56" s="25">
        <v>8.171265541303939E-2</v>
      </c>
      <c r="Q56" s="25">
        <v>8.1717990618778685E-2</v>
      </c>
      <c r="R56" s="25">
        <v>8.1722316031356629E-2</v>
      </c>
      <c r="S56" s="25">
        <v>8.1726343419958158E-2</v>
      </c>
      <c r="T56" s="25">
        <v>8.1731706264849269E-2</v>
      </c>
      <c r="U56" s="25">
        <v>8.1735869248011947E-2</v>
      </c>
      <c r="V56" s="25">
        <v>8.1741582548261374E-2</v>
      </c>
      <c r="W56" s="25">
        <v>8.174826407916938E-2</v>
      </c>
      <c r="X56" s="25">
        <v>8.1753431805705004E-2</v>
      </c>
      <c r="Y56" s="25">
        <v>8.1760725070437718E-2</v>
      </c>
      <c r="Z56" s="25">
        <v>8.176704291011172E-2</v>
      </c>
      <c r="AA56" s="25">
        <v>8.1773510783694853E-2</v>
      </c>
      <c r="AB56" s="25">
        <v>8.1781211268027093E-2</v>
      </c>
      <c r="AC56" s="25">
        <v>8.178878245627115E-2</v>
      </c>
      <c r="AD56" s="25">
        <v>8.1796084098647429E-2</v>
      </c>
      <c r="AE56" s="25">
        <v>8.1803957328177815E-2</v>
      </c>
      <c r="AF56" s="25">
        <v>8.1810510286877192E-2</v>
      </c>
      <c r="AG56" s="25">
        <v>8.1818764129292065E-2</v>
      </c>
      <c r="AH56" s="25">
        <v>8.1825867982322983E-2</v>
      </c>
      <c r="AI56" s="25">
        <v>8.1833196848183951E-2</v>
      </c>
      <c r="AJ56" s="25">
        <v>8.1839069978428852E-2</v>
      </c>
      <c r="AK56" s="26">
        <v>5.0000000000000001E-3</v>
      </c>
    </row>
    <row r="57" spans="1:37" ht="15" customHeight="1" x14ac:dyDescent="0.45">
      <c r="A57" s="19" t="s">
        <v>166</v>
      </c>
      <c r="B57" s="24" t="s">
        <v>135</v>
      </c>
      <c r="C57" s="25">
        <v>0.35303173284114292</v>
      </c>
      <c r="D57" s="25">
        <v>0.34887889955631762</v>
      </c>
      <c r="E57" s="25">
        <v>0.35631471209844823</v>
      </c>
      <c r="F57" s="25">
        <v>0.34890864274973743</v>
      </c>
      <c r="G57" s="25">
        <v>0.34892413349699025</v>
      </c>
      <c r="H57" s="25">
        <v>0.33409837421259564</v>
      </c>
      <c r="I57" s="25">
        <v>0.33412107642481531</v>
      </c>
      <c r="J57" s="25">
        <v>0.33414655875468657</v>
      </c>
      <c r="K57" s="25">
        <v>0.32675021914068308</v>
      </c>
      <c r="L57" s="25">
        <v>0.32676345287380637</v>
      </c>
      <c r="M57" s="25">
        <v>0.31936005063967399</v>
      </c>
      <c r="N57" s="25">
        <v>0.31195220126053436</v>
      </c>
      <c r="O57" s="25">
        <v>0.30454739209023313</v>
      </c>
      <c r="P57" s="25">
        <v>0.30456535199405588</v>
      </c>
      <c r="Q57" s="25">
        <v>0.30458523776090235</v>
      </c>
      <c r="R57" s="25">
        <v>0.29717205829584226</v>
      </c>
      <c r="S57" s="25">
        <v>0.29718670334530239</v>
      </c>
      <c r="T57" s="25">
        <v>0.29720620459945185</v>
      </c>
      <c r="U57" s="25">
        <v>0.29722134272004347</v>
      </c>
      <c r="V57" s="25">
        <v>0.29724211835731407</v>
      </c>
      <c r="W57" s="25">
        <v>0.29726641483334321</v>
      </c>
      <c r="X57" s="25">
        <v>0.2972852065662</v>
      </c>
      <c r="Y57" s="25">
        <v>0.28987893434064277</v>
      </c>
      <c r="Z57" s="25">
        <v>0.28990133395403245</v>
      </c>
      <c r="AA57" s="25">
        <v>0.28992426550582717</v>
      </c>
      <c r="AB57" s="25">
        <v>0.28995156722300514</v>
      </c>
      <c r="AC57" s="25">
        <v>0.28997841052677947</v>
      </c>
      <c r="AD57" s="25">
        <v>0.29000429816793177</v>
      </c>
      <c r="AE57" s="25">
        <v>0.2900322123453577</v>
      </c>
      <c r="AF57" s="25">
        <v>0.29005544556256457</v>
      </c>
      <c r="AG57" s="25">
        <v>0.29008470918567181</v>
      </c>
      <c r="AH57" s="25">
        <v>0.29010989557369055</v>
      </c>
      <c r="AI57" s="25">
        <v>0.29013587973447036</v>
      </c>
      <c r="AJ57" s="25">
        <v>0.29015670265079319</v>
      </c>
      <c r="AK57" s="26">
        <v>-6.0000000000000001E-3</v>
      </c>
    </row>
    <row r="58" spans="1:37" ht="15" customHeight="1" x14ac:dyDescent="0.45">
      <c r="A58" s="19" t="s">
        <v>167</v>
      </c>
      <c r="B58" s="24" t="s">
        <v>137</v>
      </c>
      <c r="C58" s="25">
        <v>0.11767724428038098</v>
      </c>
      <c r="D58" s="25">
        <v>0.12619024026505105</v>
      </c>
      <c r="E58" s="25">
        <v>0.12619479386820043</v>
      </c>
      <c r="F58" s="25">
        <v>0.12620099844139437</v>
      </c>
      <c r="G58" s="25">
        <v>0.11878268374365625</v>
      </c>
      <c r="H58" s="25">
        <v>0.11136612473753189</v>
      </c>
      <c r="I58" s="25">
        <v>0.11137369214160511</v>
      </c>
      <c r="J58" s="25">
        <v>0.1113821862515622</v>
      </c>
      <c r="K58" s="25">
        <v>0.1113921201615965</v>
      </c>
      <c r="L58" s="25">
        <v>0.11139663166152489</v>
      </c>
      <c r="M58" s="25">
        <v>0.11140466882779325</v>
      </c>
      <c r="N58" s="25">
        <v>0.11141150045019081</v>
      </c>
      <c r="O58" s="25">
        <v>0.11141977759398775</v>
      </c>
      <c r="P58" s="25">
        <v>0.11142634829050825</v>
      </c>
      <c r="Q58" s="25">
        <v>0.11143362357106185</v>
      </c>
      <c r="R58" s="25">
        <v>0.11143952186094086</v>
      </c>
      <c r="S58" s="25">
        <v>0.1114450137544884</v>
      </c>
      <c r="T58" s="25">
        <v>0.11145232672479445</v>
      </c>
      <c r="U58" s="25">
        <v>0.11145800352001629</v>
      </c>
      <c r="V58" s="25">
        <v>0.11889684734292563</v>
      </c>
      <c r="W58" s="25">
        <v>0.11890656593333727</v>
      </c>
      <c r="X58" s="25">
        <v>0.11891408262648001</v>
      </c>
      <c r="Y58" s="25">
        <v>0.11892469101154576</v>
      </c>
      <c r="Z58" s="25">
        <v>0.12636724813380901</v>
      </c>
      <c r="AA58" s="25">
        <v>0.12637724393843749</v>
      </c>
      <c r="AB58" s="25">
        <v>0.12638914468695095</v>
      </c>
      <c r="AC58" s="25">
        <v>0.13383618947389825</v>
      </c>
      <c r="AD58" s="25">
        <v>0.13384813761596853</v>
      </c>
      <c r="AE58" s="25">
        <v>0.1338610210824728</v>
      </c>
      <c r="AF58" s="25">
        <v>0.14130906322278786</v>
      </c>
      <c r="AG58" s="25">
        <v>0.14132331985968627</v>
      </c>
      <c r="AH58" s="25">
        <v>0.14877430542240541</v>
      </c>
      <c r="AI58" s="25">
        <v>0.14878763063306172</v>
      </c>
      <c r="AJ58" s="25">
        <v>0.15623822450427327</v>
      </c>
      <c r="AK58" s="26">
        <v>6.0000000000000001E-3</v>
      </c>
    </row>
    <row r="59" spans="1:37" ht="15" customHeight="1" x14ac:dyDescent="0.45">
      <c r="A59" s="19" t="s">
        <v>168</v>
      </c>
      <c r="B59" s="24" t="s">
        <v>139</v>
      </c>
      <c r="C59" s="25">
        <v>0.22064483302571433</v>
      </c>
      <c r="D59" s="25">
        <v>0.22268865929126655</v>
      </c>
      <c r="E59" s="25">
        <v>0.23011991823024786</v>
      </c>
      <c r="F59" s="25">
        <v>0.22270764430834303</v>
      </c>
      <c r="G59" s="25">
        <v>0.22271753201935546</v>
      </c>
      <c r="H59" s="25">
        <v>0.2153078411592283</v>
      </c>
      <c r="I59" s="25">
        <v>0.21532247147376987</v>
      </c>
      <c r="J59" s="25">
        <v>0.2153388934196869</v>
      </c>
      <c r="K59" s="25">
        <v>0.2079319576349801</v>
      </c>
      <c r="L59" s="25">
        <v>0.20794037910151311</v>
      </c>
      <c r="M59" s="25">
        <v>0.20795538181188072</v>
      </c>
      <c r="N59" s="25">
        <v>0.2005407008103435</v>
      </c>
      <c r="O59" s="25">
        <v>0.20055559966917796</v>
      </c>
      <c r="P59" s="25">
        <v>0.19313900370354764</v>
      </c>
      <c r="Q59" s="25">
        <v>0.19315161418984053</v>
      </c>
      <c r="R59" s="25">
        <v>0.19316183789229749</v>
      </c>
      <c r="S59" s="25">
        <v>0.19317135717444656</v>
      </c>
      <c r="T59" s="25">
        <v>0.19318403298964371</v>
      </c>
      <c r="U59" s="25">
        <v>0.19319387276802824</v>
      </c>
      <c r="V59" s="25">
        <v>0.18577632397332128</v>
      </c>
      <c r="W59" s="25">
        <v>0.18579150927083948</v>
      </c>
      <c r="X59" s="25">
        <v>0.18580325410387499</v>
      </c>
      <c r="Y59" s="25">
        <v>0.18581982970554023</v>
      </c>
      <c r="Z59" s="25">
        <v>0.18583418843207208</v>
      </c>
      <c r="AA59" s="25">
        <v>0.185848888144761</v>
      </c>
      <c r="AB59" s="25">
        <v>0.1858663892455161</v>
      </c>
      <c r="AC59" s="25">
        <v>0.1858835964915253</v>
      </c>
      <c r="AD59" s="25">
        <v>0.18590019113328959</v>
      </c>
      <c r="AE59" s="25">
        <v>0.18591808483676775</v>
      </c>
      <c r="AF59" s="25">
        <v>0.18593297792472088</v>
      </c>
      <c r="AG59" s="25">
        <v>0.18595173665748194</v>
      </c>
      <c r="AH59" s="25">
        <v>0.18596788177800674</v>
      </c>
      <c r="AI59" s="25">
        <v>0.18598453829132713</v>
      </c>
      <c r="AJ59" s="25">
        <v>0.18599788631461101</v>
      </c>
      <c r="AK59" s="26">
        <v>-6.0000000000000001E-3</v>
      </c>
    </row>
    <row r="60" spans="1:37" ht="15" customHeight="1" x14ac:dyDescent="0.45">
      <c r="A60" s="19" t="s">
        <v>169</v>
      </c>
      <c r="B60" s="24" t="s">
        <v>141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27" t="s">
        <v>129</v>
      </c>
    </row>
    <row r="61" spans="1:37" ht="15" customHeight="1" x14ac:dyDescent="0.45">
      <c r="A61" s="19" t="s">
        <v>170</v>
      </c>
      <c r="B61" s="24" t="s">
        <v>143</v>
      </c>
      <c r="C61" s="25">
        <v>0.10296758874533335</v>
      </c>
      <c r="D61" s="25">
        <v>0.19299683805243101</v>
      </c>
      <c r="E61" s="25">
        <v>0.3711611584358836</v>
      </c>
      <c r="F61" s="25">
        <v>0.63100499220697182</v>
      </c>
      <c r="G61" s="25">
        <v>1.1210115778307557</v>
      </c>
      <c r="H61" s="25">
        <v>1.6333698294838011</v>
      </c>
      <c r="I61" s="25">
        <v>1.7003050333618379</v>
      </c>
      <c r="J61" s="25">
        <v>1.9083481244434324</v>
      </c>
      <c r="K61" s="25">
        <v>2.0718934350056943</v>
      </c>
      <c r="L61" s="25">
        <v>2.0571244646828264</v>
      </c>
      <c r="M61" s="25">
        <v>2.0349919505876897</v>
      </c>
      <c r="N61" s="25">
        <v>1.9162778077432823</v>
      </c>
      <c r="O61" s="25">
        <v>1.9238481597895214</v>
      </c>
      <c r="P61" s="25">
        <v>1.9016763441580076</v>
      </c>
      <c r="Q61" s="25">
        <v>1.8943716007080513</v>
      </c>
      <c r="R61" s="25">
        <v>1.723597938115885</v>
      </c>
      <c r="S61" s="25">
        <v>1.7013938766518562</v>
      </c>
      <c r="T61" s="25">
        <v>1.7089356764468482</v>
      </c>
      <c r="U61" s="25">
        <v>1.7090227206402497</v>
      </c>
      <c r="V61" s="25">
        <v>1.7240042864724214</v>
      </c>
      <c r="W61" s="25">
        <v>1.6795552438083892</v>
      </c>
      <c r="X61" s="25">
        <v>1.6796614170990303</v>
      </c>
      <c r="Y61" s="25">
        <v>1.694676846914527</v>
      </c>
      <c r="Z61" s="25">
        <v>1.7096745335750632</v>
      </c>
      <c r="AA61" s="25">
        <v>1.7098097709318014</v>
      </c>
      <c r="AB61" s="25">
        <v>1.7174054366285691</v>
      </c>
      <c r="AC61" s="25">
        <v>1.7249997754413549</v>
      </c>
      <c r="AD61" s="25">
        <v>1.7400257890075905</v>
      </c>
      <c r="AE61" s="25">
        <v>1.7476299974656169</v>
      </c>
      <c r="AF61" s="25">
        <v>1.7626446307263541</v>
      </c>
      <c r="AG61" s="25">
        <v>1.770260532979228</v>
      </c>
      <c r="AH61" s="25">
        <v>1.7778529497977444</v>
      </c>
      <c r="AI61" s="25">
        <v>1.792890949128394</v>
      </c>
      <c r="AJ61" s="25">
        <v>1.8078994549780192</v>
      </c>
      <c r="AK61" s="26">
        <v>7.2999999999999995E-2</v>
      </c>
    </row>
    <row r="62" spans="1:37" ht="15" customHeight="1" x14ac:dyDescent="0.45">
      <c r="A62" s="19" t="s">
        <v>171</v>
      </c>
      <c r="B62" s="24" t="s">
        <v>172</v>
      </c>
      <c r="C62" s="25">
        <v>58.404687301906584</v>
      </c>
      <c r="D62" s="25">
        <v>57.869359594490469</v>
      </c>
      <c r="E62" s="25">
        <v>60.692272627435692</v>
      </c>
      <c r="F62" s="25">
        <v>62.254210172325486</v>
      </c>
      <c r="G62" s="25">
        <v>66.510878978713521</v>
      </c>
      <c r="H62" s="25">
        <v>68.698050146425501</v>
      </c>
      <c r="I62" s="25">
        <v>69.274436512078381</v>
      </c>
      <c r="J62" s="25">
        <v>70.564327729906367</v>
      </c>
      <c r="K62" s="25">
        <v>71.602854839874226</v>
      </c>
      <c r="L62" s="25">
        <v>71.880533190126627</v>
      </c>
      <c r="M62" s="25">
        <v>72.665551987408605</v>
      </c>
      <c r="N62" s="25">
        <v>74.125784966193635</v>
      </c>
      <c r="O62" s="25">
        <v>75.72088085287406</v>
      </c>
      <c r="P62" s="25">
        <v>78.652145046660081</v>
      </c>
      <c r="Q62" s="25">
        <v>80.12820425583152</v>
      </c>
      <c r="R62" s="25">
        <v>79.872419968464996</v>
      </c>
      <c r="S62" s="25">
        <v>81.287993032523829</v>
      </c>
      <c r="T62" s="25">
        <v>83.693267215205651</v>
      </c>
      <c r="U62" s="25">
        <v>84.678360540940375</v>
      </c>
      <c r="V62" s="25">
        <v>85.880679046386973</v>
      </c>
      <c r="W62" s="25">
        <v>86.995016300977881</v>
      </c>
      <c r="X62" s="25">
        <v>87.550493333745905</v>
      </c>
      <c r="Y62" s="25">
        <v>87.55830375725057</v>
      </c>
      <c r="Z62" s="25">
        <v>87.646836632102463</v>
      </c>
      <c r="AA62" s="25">
        <v>86.769128897026022</v>
      </c>
      <c r="AB62" s="25">
        <v>85.87027183142844</v>
      </c>
      <c r="AC62" s="25">
        <v>84.770355343995206</v>
      </c>
      <c r="AD62" s="25">
        <v>84.963823355558674</v>
      </c>
      <c r="AE62" s="25">
        <v>85.209976642387389</v>
      </c>
      <c r="AF62" s="25">
        <v>83.989644788154919</v>
      </c>
      <c r="AG62" s="25">
        <v>84.414650373030511</v>
      </c>
      <c r="AH62" s="25">
        <v>85.656806346949907</v>
      </c>
      <c r="AI62" s="25">
        <v>87.754944547379807</v>
      </c>
      <c r="AJ62" s="25">
        <v>90.067616468987239</v>
      </c>
      <c r="AK62" s="26">
        <v>1.4E-2</v>
      </c>
    </row>
    <row r="63" spans="1:37" ht="15.75" customHeight="1" x14ac:dyDescent="0.4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</row>
    <row r="64" spans="1:37" ht="15" customHeight="1" x14ac:dyDescent="0.45">
      <c r="A64" s="19" t="s">
        <v>173</v>
      </c>
      <c r="B64" s="24" t="s">
        <v>174</v>
      </c>
      <c r="C64" s="25">
        <v>0.7722569155900002</v>
      </c>
      <c r="D64" s="25">
        <v>0.77941030751943297</v>
      </c>
      <c r="E64" s="25">
        <v>0.81655454855894394</v>
      </c>
      <c r="F64" s="25">
        <v>0.84628904837170349</v>
      </c>
      <c r="G64" s="25">
        <v>0.91314188127935747</v>
      </c>
      <c r="H64" s="25">
        <v>0.96517308105860966</v>
      </c>
      <c r="I64" s="25">
        <v>0.98751340365556528</v>
      </c>
      <c r="J64" s="25">
        <v>1.0172906344309347</v>
      </c>
      <c r="K64" s="25">
        <v>1.0396597881749006</v>
      </c>
      <c r="L64" s="25">
        <v>1.047128337618334</v>
      </c>
      <c r="M64" s="25">
        <v>1.0843387765905208</v>
      </c>
      <c r="N64" s="25">
        <v>1.1215424378652541</v>
      </c>
      <c r="O64" s="25">
        <v>1.1736216573233376</v>
      </c>
      <c r="P64" s="25">
        <v>1.2256898311955908</v>
      </c>
      <c r="Q64" s="25">
        <v>1.2554854922339633</v>
      </c>
      <c r="R64" s="25">
        <v>1.2629812477573297</v>
      </c>
      <c r="S64" s="25">
        <v>1.2927621595520653</v>
      </c>
      <c r="T64" s="25">
        <v>1.3374279206975332</v>
      </c>
      <c r="U64" s="25">
        <v>1.3597876429441988</v>
      </c>
      <c r="V64" s="25">
        <v>1.3896069033204432</v>
      </c>
      <c r="W64" s="25">
        <v>1.4120154704583801</v>
      </c>
      <c r="X64" s="25">
        <v>1.419536861353605</v>
      </c>
      <c r="Y64" s="25">
        <v>1.427096292138549</v>
      </c>
      <c r="Z64" s="25">
        <v>1.4346399346955967</v>
      </c>
      <c r="AA64" s="25">
        <v>1.4273194609517645</v>
      </c>
      <c r="AB64" s="25">
        <v>1.4200192138357433</v>
      </c>
      <c r="AC64" s="25">
        <v>1.4127153333355924</v>
      </c>
      <c r="AD64" s="25">
        <v>1.4054054449676692</v>
      </c>
      <c r="AE64" s="25">
        <v>1.4129774447594348</v>
      </c>
      <c r="AF64" s="25">
        <v>1.3907786748769122</v>
      </c>
      <c r="AG64" s="25">
        <v>1.3983570596642643</v>
      </c>
      <c r="AH64" s="25">
        <v>1.4207946167839718</v>
      </c>
      <c r="AI64" s="25">
        <v>1.4506793986723516</v>
      </c>
      <c r="AJ64" s="25">
        <v>1.487983090516888</v>
      </c>
      <c r="AK64" s="26">
        <v>0.02</v>
      </c>
    </row>
    <row r="65" spans="1:37" ht="15" customHeight="1" x14ac:dyDescent="0.35">
      <c r="A65" s="19" t="s">
        <v>175</v>
      </c>
      <c r="B65" s="21" t="s">
        <v>176</v>
      </c>
      <c r="C65" s="28">
        <v>557.6871703002605</v>
      </c>
      <c r="D65" s="28">
        <v>549.20219449943124</v>
      </c>
      <c r="E65" s="28">
        <v>551.50094209671067</v>
      </c>
      <c r="F65" s="28">
        <v>544.55730827461673</v>
      </c>
      <c r="G65" s="28">
        <v>542.02765767550534</v>
      </c>
      <c r="H65" s="28">
        <v>526.86571172494757</v>
      </c>
      <c r="I65" s="28">
        <v>522.34261614412799</v>
      </c>
      <c r="J65" s="28">
        <v>516.59800531382893</v>
      </c>
      <c r="K65" s="28">
        <v>509.87886468634764</v>
      </c>
      <c r="L65" s="28">
        <v>508.18400719776571</v>
      </c>
      <c r="M65" s="28">
        <v>496.93166577325451</v>
      </c>
      <c r="N65" s="28">
        <v>489.34901971069144</v>
      </c>
      <c r="O65" s="28">
        <v>479.31302723898943</v>
      </c>
      <c r="P65" s="28">
        <v>475.49337027169554</v>
      </c>
      <c r="Q65" s="28">
        <v>474.69237859624729</v>
      </c>
      <c r="R65" s="28">
        <v>468.52146710922494</v>
      </c>
      <c r="S65" s="28">
        <v>466.85802195271913</v>
      </c>
      <c r="T65" s="28">
        <v>465.73698291757103</v>
      </c>
      <c r="U65" s="28">
        <v>462.59529780947565</v>
      </c>
      <c r="V65" s="28">
        <v>459.08302074991263</v>
      </c>
      <c r="W65" s="28">
        <v>458.37738001264432</v>
      </c>
      <c r="X65" s="28">
        <v>457.30640113062134</v>
      </c>
      <c r="Y65" s="28">
        <v>454.90180870553894</v>
      </c>
      <c r="Z65" s="28">
        <v>453.29418579104754</v>
      </c>
      <c r="AA65" s="28">
        <v>452.30415605566782</v>
      </c>
      <c r="AB65" s="28">
        <v>449.03832710602728</v>
      </c>
      <c r="AC65" s="28">
        <v>447.24336850246959</v>
      </c>
      <c r="AD65" s="28">
        <v>448.54741717404653</v>
      </c>
      <c r="AE65" s="28">
        <v>448.67239577487487</v>
      </c>
      <c r="AF65" s="28">
        <v>449.82393483371874</v>
      </c>
      <c r="AG65" s="28">
        <v>449.4899759179317</v>
      </c>
      <c r="AH65" s="28">
        <v>448.02638206430277</v>
      </c>
      <c r="AI65" s="28">
        <v>449.20473564427664</v>
      </c>
      <c r="AJ65" s="28">
        <v>450.11488488135865</v>
      </c>
      <c r="AK65" s="29">
        <v>-6.0000000000000001E-3</v>
      </c>
    </row>
    <row r="66" spans="1:37" ht="15.75" customHeight="1" x14ac:dyDescent="0.45">
      <c r="B66" s="23"/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/>
    </row>
    <row r="67" spans="1:37" ht="15" customHeight="1" x14ac:dyDescent="0.45">
      <c r="A67" s="19" t="s">
        <v>177</v>
      </c>
      <c r="B67" s="24" t="s">
        <v>178</v>
      </c>
      <c r="C67" s="25">
        <v>0.75019243228742871</v>
      </c>
      <c r="D67" s="25">
        <v>0.8684857712359394</v>
      </c>
      <c r="E67" s="25">
        <v>1.0095583509456034</v>
      </c>
      <c r="F67" s="25">
        <v>1.0838438689672694</v>
      </c>
      <c r="G67" s="25">
        <v>1.1655550842346269</v>
      </c>
      <c r="H67" s="25">
        <v>1.2250273721128508</v>
      </c>
      <c r="I67" s="25">
        <v>1.2622351776048579</v>
      </c>
      <c r="J67" s="25">
        <v>1.3143097977684339</v>
      </c>
      <c r="K67" s="25">
        <v>1.3515577246273707</v>
      </c>
      <c r="L67" s="25">
        <v>1.3664653483813718</v>
      </c>
      <c r="M67" s="25">
        <v>1.4036988272301947</v>
      </c>
      <c r="N67" s="25">
        <v>1.4409220724891345</v>
      </c>
      <c r="O67" s="25">
        <v>1.5004530049323681</v>
      </c>
      <c r="P67" s="25">
        <v>1.5525404528477482</v>
      </c>
      <c r="Q67" s="25">
        <v>1.5972152711852199</v>
      </c>
      <c r="R67" s="25">
        <v>1.6344463206271327</v>
      </c>
      <c r="S67" s="25">
        <v>1.6791048739009586</v>
      </c>
      <c r="T67" s="25">
        <v>1.7312261417918071</v>
      </c>
      <c r="U67" s="25">
        <v>1.7758975227522595</v>
      </c>
      <c r="V67" s="25">
        <v>1.8206079749385486</v>
      </c>
      <c r="W67" s="25">
        <v>1.8504834323375612</v>
      </c>
      <c r="X67" s="25">
        <v>1.8803289315312153</v>
      </c>
      <c r="Y67" s="25">
        <v>1.9027950561847322</v>
      </c>
      <c r="Z67" s="25">
        <v>1.9326755596935496</v>
      </c>
      <c r="AA67" s="25">
        <v>1.9402623922313051</v>
      </c>
      <c r="AB67" s="25">
        <v>1.9478797592930088</v>
      </c>
      <c r="AC67" s="25">
        <v>1.9554954350908464</v>
      </c>
      <c r="AD67" s="25">
        <v>1.963106018367538</v>
      </c>
      <c r="AE67" s="25">
        <v>1.978168422663209</v>
      </c>
      <c r="AF67" s="25">
        <v>1.9708895660020413</v>
      </c>
      <c r="AG67" s="25">
        <v>1.9859645475019072</v>
      </c>
      <c r="AH67" s="25">
        <v>2.0084531232024729</v>
      </c>
      <c r="AI67" s="25">
        <v>2.0309511581412925</v>
      </c>
      <c r="AJ67" s="25">
        <v>2.0534166649133057</v>
      </c>
      <c r="AK67" s="26">
        <v>2.7E-2</v>
      </c>
    </row>
    <row r="68" spans="1:37" ht="15" customHeight="1" x14ac:dyDescent="0.45">
      <c r="A68" s="19" t="s">
        <v>179</v>
      </c>
      <c r="B68" s="24" t="s">
        <v>180</v>
      </c>
      <c r="C68" s="25">
        <v>7.8990850223205733</v>
      </c>
      <c r="D68" s="25">
        <v>7.9351392260787978</v>
      </c>
      <c r="E68" s="25">
        <v>8.2100848246017453</v>
      </c>
      <c r="F68" s="25">
        <v>9.3388738846631831</v>
      </c>
      <c r="G68" s="25">
        <v>12.739442831507132</v>
      </c>
      <c r="H68" s="25">
        <v>15.264583497357705</v>
      </c>
      <c r="I68" s="25">
        <v>14.426605588742582</v>
      </c>
      <c r="J68" s="25">
        <v>14.977191311293396</v>
      </c>
      <c r="K68" s="25">
        <v>15.958777748484724</v>
      </c>
      <c r="L68" s="25">
        <v>16.085673611924193</v>
      </c>
      <c r="M68" s="25">
        <v>16.220519781326697</v>
      </c>
      <c r="N68" s="25">
        <v>15.827860497290441</v>
      </c>
      <c r="O68" s="25">
        <v>16.09644386974476</v>
      </c>
      <c r="P68" s="25">
        <v>16.245961580756102</v>
      </c>
      <c r="Q68" s="25">
        <v>16.611038820326286</v>
      </c>
      <c r="R68" s="25">
        <v>15.794694898424018</v>
      </c>
      <c r="S68" s="25">
        <v>16.070370983397229</v>
      </c>
      <c r="T68" s="25">
        <v>16.361201563199824</v>
      </c>
      <c r="U68" s="25">
        <v>16.547798255938417</v>
      </c>
      <c r="V68" s="25">
        <v>16.734731263516782</v>
      </c>
      <c r="W68" s="25">
        <v>16.535444325104713</v>
      </c>
      <c r="X68" s="25">
        <v>16.439871923110857</v>
      </c>
      <c r="Y68" s="25">
        <v>16.552830430169525</v>
      </c>
      <c r="Z68" s="25">
        <v>16.67304338612551</v>
      </c>
      <c r="AA68" s="25">
        <v>16.748701799605861</v>
      </c>
      <c r="AB68" s="25">
        <v>16.772582965515372</v>
      </c>
      <c r="AC68" s="25">
        <v>16.818747810553212</v>
      </c>
      <c r="AD68" s="25">
        <v>16.924353400774685</v>
      </c>
      <c r="AE68" s="25">
        <v>16.985476230687105</v>
      </c>
      <c r="AF68" s="25">
        <v>17.046335416138408</v>
      </c>
      <c r="AG68" s="25">
        <v>17.055493286224245</v>
      </c>
      <c r="AH68" s="25">
        <v>17.0272192555943</v>
      </c>
      <c r="AI68" s="25">
        <v>17.051062470548871</v>
      </c>
      <c r="AJ68" s="25">
        <v>17.074605963681293</v>
      </c>
      <c r="AK68" s="26">
        <v>2.4E-2</v>
      </c>
    </row>
    <row r="69" spans="1:37" ht="15" customHeight="1" x14ac:dyDescent="0.45">
      <c r="A69" s="19" t="s">
        <v>181</v>
      </c>
      <c r="B69" s="24" t="s">
        <v>182</v>
      </c>
      <c r="C69" s="25">
        <v>0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27" t="s">
        <v>129</v>
      </c>
    </row>
    <row r="70" spans="1:37" ht="15.75" customHeight="1" x14ac:dyDescent="0.45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</row>
    <row r="71" spans="1:37" ht="15" customHeight="1" x14ac:dyDescent="0.45">
      <c r="B71" s="21" t="s">
        <v>183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</row>
    <row r="72" spans="1:37" ht="15" customHeight="1" x14ac:dyDescent="0.45">
      <c r="A72" s="19" t="s">
        <v>184</v>
      </c>
      <c r="B72" s="24" t="s">
        <v>185</v>
      </c>
      <c r="C72" s="25">
        <v>1050.1958569247249</v>
      </c>
      <c r="D72" s="25">
        <v>1022.2597134318688</v>
      </c>
      <c r="E72" s="25">
        <v>993.27922253660563</v>
      </c>
      <c r="F72" s="25">
        <v>969.49834079122252</v>
      </c>
      <c r="G72" s="25">
        <v>950.70690501328875</v>
      </c>
      <c r="H72" s="25">
        <v>918.78537790126984</v>
      </c>
      <c r="I72" s="25">
        <v>915.52887396804124</v>
      </c>
      <c r="J72" s="25">
        <v>909.46525266033905</v>
      </c>
      <c r="K72" s="25">
        <v>903.05591815006278</v>
      </c>
      <c r="L72" s="25">
        <v>902.47609818478861</v>
      </c>
      <c r="M72" s="25">
        <v>895.70839133130153</v>
      </c>
      <c r="N72" s="25">
        <v>891.559391202607</v>
      </c>
      <c r="O72" s="25">
        <v>883.75939191999214</v>
      </c>
      <c r="P72" s="25">
        <v>883.09095231837478</v>
      </c>
      <c r="Q72" s="25">
        <v>890.37693905749836</v>
      </c>
      <c r="R72" s="25">
        <v>888.02440320255062</v>
      </c>
      <c r="S72" s="25">
        <v>888.95229671405207</v>
      </c>
      <c r="T72" s="25">
        <v>889.3524164882848</v>
      </c>
      <c r="U72" s="25">
        <v>887.16855535148966</v>
      </c>
      <c r="V72" s="25">
        <v>883.54476576415709</v>
      </c>
      <c r="W72" s="25">
        <v>884.06288605399175</v>
      </c>
      <c r="X72" s="25">
        <v>885.46398775742682</v>
      </c>
      <c r="Y72" s="25">
        <v>883.84087080461984</v>
      </c>
      <c r="Z72" s="25">
        <v>883.51519874636892</v>
      </c>
      <c r="AA72" s="25">
        <v>885.36180125506417</v>
      </c>
      <c r="AB72" s="25">
        <v>883.83185414027832</v>
      </c>
      <c r="AC72" s="25">
        <v>884.32262194878251</v>
      </c>
      <c r="AD72" s="25">
        <v>888.66240167828698</v>
      </c>
      <c r="AE72" s="25">
        <v>890.88971564421718</v>
      </c>
      <c r="AF72" s="25">
        <v>894.19631475468464</v>
      </c>
      <c r="AG72" s="25">
        <v>891.65345341155864</v>
      </c>
      <c r="AH72" s="25">
        <v>886.17415024855779</v>
      </c>
      <c r="AI72" s="25">
        <v>883.9324348279564</v>
      </c>
      <c r="AJ72" s="25">
        <v>880.09735854802386</v>
      </c>
      <c r="AK72" s="26">
        <v>-5.0000000000000001E-3</v>
      </c>
    </row>
    <row r="73" spans="1:37" ht="15" customHeight="1" x14ac:dyDescent="0.45">
      <c r="A73" s="19" t="s">
        <v>186</v>
      </c>
      <c r="B73" s="24" t="s">
        <v>187</v>
      </c>
      <c r="C73" s="25">
        <v>3.1184469734300957</v>
      </c>
      <c r="D73" s="25">
        <v>6.2278595048457541</v>
      </c>
      <c r="E73" s="25">
        <v>11.41691723348778</v>
      </c>
      <c r="F73" s="25">
        <v>16.131457036067648</v>
      </c>
      <c r="G73" s="25">
        <v>16.666695312781766</v>
      </c>
      <c r="H73" s="25">
        <v>17.261749334317443</v>
      </c>
      <c r="I73" s="25">
        <v>18.198461295938273</v>
      </c>
      <c r="J73" s="25">
        <v>18.972099058182764</v>
      </c>
      <c r="K73" s="25">
        <v>20.065433911775578</v>
      </c>
      <c r="L73" s="25">
        <v>21.150507131468196</v>
      </c>
      <c r="M73" s="25">
        <v>21.865023001934883</v>
      </c>
      <c r="N73" s="25">
        <v>23.210729260456421</v>
      </c>
      <c r="O73" s="25">
        <v>23.806692479248714</v>
      </c>
      <c r="P73" s="25">
        <v>24.721792474054098</v>
      </c>
      <c r="Q73" s="25">
        <v>24.983418404632065</v>
      </c>
      <c r="R73" s="25">
        <v>24.680139441469702</v>
      </c>
      <c r="S73" s="25">
        <v>24.138989979222185</v>
      </c>
      <c r="T73" s="25">
        <v>24.497221414109816</v>
      </c>
      <c r="U73" s="25">
        <v>23.918887555395493</v>
      </c>
      <c r="V73" s="25">
        <v>23.236902602583029</v>
      </c>
      <c r="W73" s="25">
        <v>22.993557187359094</v>
      </c>
      <c r="X73" s="25">
        <v>22.578811438702889</v>
      </c>
      <c r="Y73" s="25">
        <v>22.172022080465062</v>
      </c>
      <c r="Z73" s="25">
        <v>21.90613413237266</v>
      </c>
      <c r="AA73" s="25">
        <v>21.759187823988622</v>
      </c>
      <c r="AB73" s="25">
        <v>21.404373385513633</v>
      </c>
      <c r="AC73" s="25">
        <v>21.116376561437274</v>
      </c>
      <c r="AD73" s="25">
        <v>21.043901636288386</v>
      </c>
      <c r="AE73" s="25">
        <v>20.770768437963696</v>
      </c>
      <c r="AF73" s="25">
        <v>20.876554761387663</v>
      </c>
      <c r="AG73" s="25">
        <v>20.804280297239078</v>
      </c>
      <c r="AH73" s="25">
        <v>20.441589565038505</v>
      </c>
      <c r="AI73" s="25">
        <v>20.168163332311519</v>
      </c>
      <c r="AJ73" s="25">
        <v>19.752975526611692</v>
      </c>
      <c r="AK73" s="26">
        <v>3.6999999999999998E-2</v>
      </c>
    </row>
    <row r="74" spans="1:37" ht="15" customHeight="1" x14ac:dyDescent="0.45">
      <c r="A74" s="19" t="s">
        <v>188</v>
      </c>
      <c r="B74" s="24" t="s">
        <v>189</v>
      </c>
      <c r="C74" s="25">
        <v>67.811512016569537</v>
      </c>
      <c r="D74" s="25">
        <v>65.767384044020716</v>
      </c>
      <c r="E74" s="25">
        <v>65.005165288460645</v>
      </c>
      <c r="F74" s="25">
        <v>63.887399563920006</v>
      </c>
      <c r="G74" s="25">
        <v>63.444800954580394</v>
      </c>
      <c r="H74" s="25">
        <v>61.689408696276828</v>
      </c>
      <c r="I74" s="25">
        <v>61.374329282833855</v>
      </c>
      <c r="J74" s="25">
        <v>60.978034233188595</v>
      </c>
      <c r="K74" s="25">
        <v>60.597313367908491</v>
      </c>
      <c r="L74" s="25">
        <v>60.688884929198764</v>
      </c>
      <c r="M74" s="25">
        <v>61.978130757862303</v>
      </c>
      <c r="N74" s="25">
        <v>64.804356095194322</v>
      </c>
      <c r="O74" s="25">
        <v>66.792442675009184</v>
      </c>
      <c r="P74" s="25">
        <v>70.503164775014255</v>
      </c>
      <c r="Q74" s="25">
        <v>71.926689561001382</v>
      </c>
      <c r="R74" s="25">
        <v>72.183092960060094</v>
      </c>
      <c r="S74" s="25">
        <v>73.464553066958743</v>
      </c>
      <c r="T74" s="25">
        <v>75.832163103550144</v>
      </c>
      <c r="U74" s="25">
        <v>76.326440810507151</v>
      </c>
      <c r="V74" s="25">
        <v>76.941122336790755</v>
      </c>
      <c r="W74" s="25">
        <v>77.549375969648395</v>
      </c>
      <c r="X74" s="25">
        <v>77.361042878689403</v>
      </c>
      <c r="Y74" s="25">
        <v>76.037474315507055</v>
      </c>
      <c r="Z74" s="25">
        <v>74.653310176931996</v>
      </c>
      <c r="AA74" s="25">
        <v>72.012727178332014</v>
      </c>
      <c r="AB74" s="25">
        <v>69.357901810856788</v>
      </c>
      <c r="AC74" s="25">
        <v>66.115077600105735</v>
      </c>
      <c r="AD74" s="25">
        <v>64.30659411682754</v>
      </c>
      <c r="AE74" s="25">
        <v>62.609774249629908</v>
      </c>
      <c r="AF74" s="25">
        <v>58.345768472777415</v>
      </c>
      <c r="AG74" s="25">
        <v>56.283871651486642</v>
      </c>
      <c r="AH74" s="25">
        <v>55.306848040779208</v>
      </c>
      <c r="AI74" s="25">
        <v>55.177892820270948</v>
      </c>
      <c r="AJ74" s="25">
        <v>54.995855025504191</v>
      </c>
      <c r="AK74" s="26">
        <v>-6.0000000000000001E-3</v>
      </c>
    </row>
    <row r="75" spans="1:37" ht="15" customHeight="1" x14ac:dyDescent="0.45">
      <c r="A75" s="19" t="s">
        <v>190</v>
      </c>
      <c r="B75" s="24" t="s">
        <v>191</v>
      </c>
      <c r="C75" s="25">
        <v>7.9505688166932398</v>
      </c>
      <c r="D75" s="25">
        <v>15.31355680392943</v>
      </c>
      <c r="E75" s="25">
        <v>34.92626500881665</v>
      </c>
      <c r="F75" s="25">
        <v>44.482140156519712</v>
      </c>
      <c r="G75" s="25">
        <v>53.422512013709401</v>
      </c>
      <c r="H75" s="25">
        <v>58.318727320887533</v>
      </c>
      <c r="I75" s="25">
        <v>62.517765855487667</v>
      </c>
      <c r="J75" s="25">
        <v>67.527306784780436</v>
      </c>
      <c r="K75" s="25">
        <v>71.446905871647999</v>
      </c>
      <c r="L75" s="25">
        <v>71.531490410920512</v>
      </c>
      <c r="M75" s="25">
        <v>73.044327861423113</v>
      </c>
      <c r="N75" s="25">
        <v>74.534293801177654</v>
      </c>
      <c r="O75" s="25">
        <v>77.978988345445558</v>
      </c>
      <c r="P75" s="25">
        <v>81.824081761329893</v>
      </c>
      <c r="Q75" s="25">
        <v>87.557112493902324</v>
      </c>
      <c r="R75" s="25">
        <v>92.078762262966734</v>
      </c>
      <c r="S75" s="25">
        <v>97.893300081942598</v>
      </c>
      <c r="T75" s="25">
        <v>104.17077471210787</v>
      </c>
      <c r="U75" s="25">
        <v>110.03134107496008</v>
      </c>
      <c r="V75" s="25">
        <v>115.65690825283092</v>
      </c>
      <c r="W75" s="25">
        <v>120.55639453566232</v>
      </c>
      <c r="X75" s="25">
        <v>125.75907450766675</v>
      </c>
      <c r="Y75" s="25">
        <v>130.55701235111258</v>
      </c>
      <c r="Z75" s="25">
        <v>135.44338989683143</v>
      </c>
      <c r="AA75" s="25">
        <v>139.07443997648758</v>
      </c>
      <c r="AB75" s="25">
        <v>142.54465124017122</v>
      </c>
      <c r="AC75" s="25">
        <v>146.09707149847924</v>
      </c>
      <c r="AD75" s="25">
        <v>149.82068203814075</v>
      </c>
      <c r="AE75" s="25">
        <v>153.3526730967595</v>
      </c>
      <c r="AF75" s="25">
        <v>157.06130511257024</v>
      </c>
      <c r="AG75" s="25">
        <v>160.28295892928315</v>
      </c>
      <c r="AH75" s="25">
        <v>163.52527780503692</v>
      </c>
      <c r="AI75" s="25">
        <v>167.00667600408013</v>
      </c>
      <c r="AJ75" s="25">
        <v>170.24758530148978</v>
      </c>
      <c r="AK75" s="26">
        <v>7.8E-2</v>
      </c>
    </row>
    <row r="76" spans="1:37" ht="15" customHeight="1" x14ac:dyDescent="0.45">
      <c r="A76" s="19" t="s">
        <v>192</v>
      </c>
      <c r="B76" s="24" t="s">
        <v>193</v>
      </c>
      <c r="C76" s="25">
        <v>6.7076029239817156</v>
      </c>
      <c r="D76" s="25">
        <v>13.094093166326472</v>
      </c>
      <c r="E76" s="25">
        <v>14.779637328916884</v>
      </c>
      <c r="F76" s="25">
        <v>16.175998564929316</v>
      </c>
      <c r="G76" s="25">
        <v>18.582066088148224</v>
      </c>
      <c r="H76" s="25">
        <v>19.474223012436411</v>
      </c>
      <c r="I76" s="25">
        <v>20.002715108632277</v>
      </c>
      <c r="J76" s="25">
        <v>20.791341433624943</v>
      </c>
      <c r="K76" s="25">
        <v>21.647202018070253</v>
      </c>
      <c r="L76" s="25">
        <v>21.893151342545025</v>
      </c>
      <c r="M76" s="25">
        <v>22.384911456464586</v>
      </c>
      <c r="N76" s="25">
        <v>22.787365558745698</v>
      </c>
      <c r="O76" s="25">
        <v>23.895828301323903</v>
      </c>
      <c r="P76" s="25">
        <v>24.610366125763591</v>
      </c>
      <c r="Q76" s="25">
        <v>25.340006000059464</v>
      </c>
      <c r="R76" s="25">
        <v>26.047130909630578</v>
      </c>
      <c r="S76" s="25">
        <v>26.739373633493582</v>
      </c>
      <c r="T76" s="25">
        <v>27.543585011254198</v>
      </c>
      <c r="U76" s="25">
        <v>28.228597024836127</v>
      </c>
      <c r="V76" s="25">
        <v>29.010830751673851</v>
      </c>
      <c r="W76" s="25">
        <v>29.823253068155157</v>
      </c>
      <c r="X76" s="25">
        <v>30.219041247454236</v>
      </c>
      <c r="Y76" s="25">
        <v>30.972449215319447</v>
      </c>
      <c r="Z76" s="25">
        <v>31.807379692033457</v>
      </c>
      <c r="AA76" s="25">
        <v>32.374876314817371</v>
      </c>
      <c r="AB76" s="25">
        <v>32.94295882987528</v>
      </c>
      <c r="AC76" s="25">
        <v>33.511094775492182</v>
      </c>
      <c r="AD76" s="25">
        <v>34.1610191226533</v>
      </c>
      <c r="AE76" s="25">
        <v>34.759245141082097</v>
      </c>
      <c r="AF76" s="25">
        <v>35.423950954217823</v>
      </c>
      <c r="AG76" s="25">
        <v>36.044884633686301</v>
      </c>
      <c r="AH76" s="25">
        <v>36.650550140809571</v>
      </c>
      <c r="AI76" s="25">
        <v>37.301058999708573</v>
      </c>
      <c r="AJ76" s="25">
        <v>38.040287709064252</v>
      </c>
      <c r="AK76" s="26">
        <v>3.4000000000000002E-2</v>
      </c>
    </row>
    <row r="77" spans="1:37" ht="15" customHeight="1" x14ac:dyDescent="0.45">
      <c r="A77" s="19" t="s">
        <v>194</v>
      </c>
      <c r="B77" s="24" t="s">
        <v>195</v>
      </c>
      <c r="C77" s="25">
        <v>34.751561201550004</v>
      </c>
      <c r="D77" s="25">
        <v>40.692641007824108</v>
      </c>
      <c r="E77" s="25">
        <v>40.857420320622069</v>
      </c>
      <c r="F77" s="25">
        <v>41.171219844469015</v>
      </c>
      <c r="G77" s="25">
        <v>41.061688986635168</v>
      </c>
      <c r="H77" s="25">
        <v>41.12379766141261</v>
      </c>
      <c r="I77" s="25">
        <v>43.027369730706774</v>
      </c>
      <c r="J77" s="25">
        <v>45.258295013551439</v>
      </c>
      <c r="K77" s="25">
        <v>46.153468453621478</v>
      </c>
      <c r="L77" s="25">
        <v>48.309005930547961</v>
      </c>
      <c r="M77" s="25">
        <v>50.763394095864456</v>
      </c>
      <c r="N77" s="25">
        <v>53.098721114560945</v>
      </c>
      <c r="O77" s="25">
        <v>55.487049241805899</v>
      </c>
      <c r="P77" s="25">
        <v>57.74856210736074</v>
      </c>
      <c r="Q77" s="25">
        <v>60.434168516705874</v>
      </c>
      <c r="R77" s="25">
        <v>62.146106691118014</v>
      </c>
      <c r="S77" s="25">
        <v>63.783696205485519</v>
      </c>
      <c r="T77" s="25">
        <v>65.35564439141946</v>
      </c>
      <c r="U77" s="25">
        <v>66.480983832905721</v>
      </c>
      <c r="V77" s="25">
        <v>67.43680560231563</v>
      </c>
      <c r="W77" s="25">
        <v>68.371275411668933</v>
      </c>
      <c r="X77" s="25">
        <v>69.378935082386931</v>
      </c>
      <c r="Y77" s="25">
        <v>70.113538144494441</v>
      </c>
      <c r="Z77" s="25">
        <v>70.973793245976964</v>
      </c>
      <c r="AA77" s="25">
        <v>71.893783889919348</v>
      </c>
      <c r="AB77" s="25">
        <v>72.354068005494526</v>
      </c>
      <c r="AC77" s="25">
        <v>72.777145698361991</v>
      </c>
      <c r="AD77" s="25">
        <v>73.475191543521376</v>
      </c>
      <c r="AE77" s="25">
        <v>74.084638445755218</v>
      </c>
      <c r="AF77" s="25">
        <v>74.648371977216954</v>
      </c>
      <c r="AG77" s="25">
        <v>74.871607247768537</v>
      </c>
      <c r="AH77" s="25">
        <v>75.026882224519042</v>
      </c>
      <c r="AI77" s="25">
        <v>75.353495534114103</v>
      </c>
      <c r="AJ77" s="25">
        <v>75.552341420995006</v>
      </c>
      <c r="AK77" s="26">
        <v>1.9E-2</v>
      </c>
    </row>
    <row r="78" spans="1:37" ht="15" customHeight="1" x14ac:dyDescent="0.45">
      <c r="A78" s="19" t="s">
        <v>196</v>
      </c>
      <c r="B78" s="24" t="s">
        <v>197</v>
      </c>
      <c r="C78" s="25">
        <v>2.669802479611143</v>
      </c>
      <c r="D78" s="25">
        <v>1.209941715482548</v>
      </c>
      <c r="E78" s="25">
        <v>1.2099853765009805</v>
      </c>
      <c r="F78" s="25">
        <v>1.2100448674086637</v>
      </c>
      <c r="G78" s="25">
        <v>1.2026746729045195</v>
      </c>
      <c r="H78" s="25">
        <v>1.1804809222178381</v>
      </c>
      <c r="I78" s="25">
        <v>1.1879860495104544</v>
      </c>
      <c r="J78" s="25">
        <v>1.1955021324334345</v>
      </c>
      <c r="K78" s="25">
        <v>1.1881826150570292</v>
      </c>
      <c r="L78" s="25">
        <v>1.1956571798337006</v>
      </c>
      <c r="M78" s="25">
        <v>1.1883164674964612</v>
      </c>
      <c r="N78" s="25">
        <v>1.1883893381353687</v>
      </c>
      <c r="O78" s="25">
        <v>1.1810496424962702</v>
      </c>
      <c r="P78" s="25">
        <v>1.1885477150987547</v>
      </c>
      <c r="Q78" s="25">
        <v>1.2034831345674679</v>
      </c>
      <c r="R78" s="25">
        <v>1.2035468360981614</v>
      </c>
      <c r="S78" s="25">
        <v>1.2110358161321071</v>
      </c>
      <c r="T78" s="25">
        <v>1.2259755939727388</v>
      </c>
      <c r="U78" s="25">
        <v>1.2260380387201792</v>
      </c>
      <c r="V78" s="25">
        <v>1.2335547911828535</v>
      </c>
      <c r="W78" s="25">
        <v>1.2410872819292078</v>
      </c>
      <c r="X78" s="25">
        <v>1.2485978675780403</v>
      </c>
      <c r="Y78" s="25">
        <v>1.2487092556212305</v>
      </c>
      <c r="Z78" s="25">
        <v>1.2562391138008071</v>
      </c>
      <c r="AA78" s="25">
        <v>1.263772439384375</v>
      </c>
      <c r="AB78" s="25">
        <v>1.2638914468695095</v>
      </c>
      <c r="AC78" s="25">
        <v>1.2640084561423721</v>
      </c>
      <c r="AD78" s="25">
        <v>1.2789933149970325</v>
      </c>
      <c r="AE78" s="25">
        <v>1.286553147070433</v>
      </c>
      <c r="AF78" s="25">
        <v>1.2940935263560571</v>
      </c>
      <c r="AG78" s="25">
        <v>1.2942240871360742</v>
      </c>
      <c r="AH78" s="25">
        <v>1.294336457174927</v>
      </c>
      <c r="AI78" s="25">
        <v>1.3018917680392901</v>
      </c>
      <c r="AJ78" s="25">
        <v>1.3094251196548616</v>
      </c>
      <c r="AK78" s="26">
        <v>2E-3</v>
      </c>
    </row>
    <row r="79" spans="1:37" ht="15" customHeight="1" x14ac:dyDescent="0.45">
      <c r="A79" s="19" t="s">
        <v>198</v>
      </c>
      <c r="B79" s="24" t="s">
        <v>199</v>
      </c>
      <c r="C79" s="25">
        <v>0.2132900052581905</v>
      </c>
      <c r="D79" s="25">
        <v>0.39341663141457084</v>
      </c>
      <c r="E79" s="25">
        <v>0.74974554004048488</v>
      </c>
      <c r="F79" s="25">
        <v>1.2694335725575554</v>
      </c>
      <c r="G79" s="25">
        <v>2.2568709911294684</v>
      </c>
      <c r="H79" s="25">
        <v>3.2815884755992735</v>
      </c>
      <c r="I79" s="25">
        <v>3.4154598923425565</v>
      </c>
      <c r="J79" s="25">
        <v>3.83154720705374</v>
      </c>
      <c r="K79" s="25">
        <v>4.173491435387815</v>
      </c>
      <c r="L79" s="25">
        <v>4.1365282556979572</v>
      </c>
      <c r="M79" s="25">
        <v>4.0996918128627913</v>
      </c>
      <c r="N79" s="25">
        <v>3.8696927823032947</v>
      </c>
      <c r="O79" s="25">
        <v>3.8848362454437058</v>
      </c>
      <c r="P79" s="25">
        <v>3.8479232276322177</v>
      </c>
      <c r="Q79" s="25">
        <v>3.8407455590825985</v>
      </c>
      <c r="R79" s="25">
        <v>3.5140595893483346</v>
      </c>
      <c r="S79" s="25">
        <v>3.4696547615564057</v>
      </c>
      <c r="T79" s="25">
        <v>3.4847427489285727</v>
      </c>
      <c r="U79" s="25">
        <v>3.4923507769605107</v>
      </c>
      <c r="V79" s="25">
        <v>3.5223191025341718</v>
      </c>
      <c r="W79" s="25">
        <v>3.4408587516959472</v>
      </c>
      <c r="X79" s="25">
        <v>3.4559405263320753</v>
      </c>
      <c r="Y79" s="25">
        <v>3.478547212087713</v>
      </c>
      <c r="Z79" s="25">
        <v>3.5159828451348036</v>
      </c>
      <c r="AA79" s="25">
        <v>3.5162609636988784</v>
      </c>
      <c r="AB79" s="25">
        <v>3.5240267400949858</v>
      </c>
      <c r="AC79" s="25">
        <v>3.5540943649179639</v>
      </c>
      <c r="AD79" s="25">
        <v>3.5767196774044918</v>
      </c>
      <c r="AE79" s="25">
        <v>3.5919373990463526</v>
      </c>
      <c r="AF79" s="25">
        <v>3.6145370908565742</v>
      </c>
      <c r="AG79" s="25">
        <v>3.6446540384866459</v>
      </c>
      <c r="AH79" s="25">
        <v>3.6598479133911734</v>
      </c>
      <c r="AI79" s="25">
        <v>3.6750544766366247</v>
      </c>
      <c r="AJ79" s="25">
        <v>3.7125178108396359</v>
      </c>
      <c r="AK79" s="26">
        <v>7.2999999999999995E-2</v>
      </c>
    </row>
    <row r="80" spans="1:37" ht="15" customHeight="1" x14ac:dyDescent="0.35">
      <c r="A80" s="19" t="s">
        <v>200</v>
      </c>
      <c r="B80" s="21" t="s">
        <v>201</v>
      </c>
      <c r="C80" s="28">
        <v>1173.4186413418188</v>
      </c>
      <c r="D80" s="28">
        <v>1164.9586063057122</v>
      </c>
      <c r="E80" s="28">
        <v>1162.2243586334512</v>
      </c>
      <c r="F80" s="28">
        <v>1153.8186108089508</v>
      </c>
      <c r="G80" s="28">
        <v>1147.3367901154438</v>
      </c>
      <c r="H80" s="28">
        <v>1121.1227777327335</v>
      </c>
      <c r="I80" s="28">
        <v>1125.2455362706837</v>
      </c>
      <c r="J80" s="28">
        <v>1128.0268040022379</v>
      </c>
      <c r="K80" s="28">
        <v>1128.3279158235314</v>
      </c>
      <c r="L80" s="28">
        <v>1131.3738969228898</v>
      </c>
      <c r="M80" s="28">
        <v>1131.0321867852101</v>
      </c>
      <c r="N80" s="28">
        <v>1135.060366586544</v>
      </c>
      <c r="O80" s="28">
        <v>1136.7937068359381</v>
      </c>
      <c r="P80" s="28">
        <v>1147.5353905046281</v>
      </c>
      <c r="Q80" s="28">
        <v>1165.6699916356877</v>
      </c>
      <c r="R80" s="28">
        <v>1169.8846711946996</v>
      </c>
      <c r="S80" s="28">
        <v>1179.660329926427</v>
      </c>
      <c r="T80" s="28">
        <v>1191.4625234636276</v>
      </c>
      <c r="U80" s="28">
        <v>1196.8806249993429</v>
      </c>
      <c r="V80" s="28">
        <v>1200.5832092040682</v>
      </c>
      <c r="W80" s="28">
        <v>1208.0386882601108</v>
      </c>
      <c r="X80" s="28">
        <v>1215.4579991760729</v>
      </c>
      <c r="Y80" s="28">
        <v>1218.435488965604</v>
      </c>
      <c r="Z80" s="28">
        <v>1223.0714278494511</v>
      </c>
      <c r="AA80" s="28">
        <v>1227.2494158861666</v>
      </c>
      <c r="AB80" s="28">
        <v>1227.231160254724</v>
      </c>
      <c r="AC80" s="28">
        <v>1228.7574909037194</v>
      </c>
      <c r="AD80" s="28">
        <v>1236.3255031281201</v>
      </c>
      <c r="AE80" s="28">
        <v>1241.337868838131</v>
      </c>
      <c r="AF80" s="28">
        <v>1245.4608966500673</v>
      </c>
      <c r="AG80" s="28">
        <v>1244.8724962271785</v>
      </c>
      <c r="AH80" s="28">
        <v>1242.0794823953072</v>
      </c>
      <c r="AI80" s="28">
        <v>1243.9241071446493</v>
      </c>
      <c r="AJ80" s="28">
        <v>1243.7083464621833</v>
      </c>
      <c r="AK80" s="29">
        <v>2E-3</v>
      </c>
    </row>
    <row r="81" spans="1:37" ht="15.75" customHeight="1" x14ac:dyDescent="0.45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</row>
    <row r="82" spans="1:37" ht="15" customHeight="1" x14ac:dyDescent="0.45">
      <c r="A82" s="19" t="s">
        <v>202</v>
      </c>
      <c r="B82" s="24" t="s">
        <v>203</v>
      </c>
      <c r="C82" s="25">
        <v>122.49465646810907</v>
      </c>
      <c r="D82" s="25">
        <v>120.43744990002665</v>
      </c>
      <c r="E82" s="25">
        <v>122.05263534005597</v>
      </c>
      <c r="F82" s="25">
        <v>129.99445198277979</v>
      </c>
      <c r="G82" s="25">
        <v>156.20665304064192</v>
      </c>
      <c r="H82" s="25">
        <v>178.72035697879116</v>
      </c>
      <c r="I82" s="25">
        <v>196.03997290765335</v>
      </c>
      <c r="J82" s="25">
        <v>204.37146081344977</v>
      </c>
      <c r="K82" s="25">
        <v>236.79736903952181</v>
      </c>
      <c r="L82" s="25">
        <v>236.21284421720813</v>
      </c>
      <c r="M82" s="25">
        <v>234.22460272147435</v>
      </c>
      <c r="N82" s="25">
        <v>233.03572177498248</v>
      </c>
      <c r="O82" s="25">
        <v>230.74293141197569</v>
      </c>
      <c r="P82" s="25">
        <v>230.49654407374538</v>
      </c>
      <c r="Q82" s="25">
        <v>232.22767152209289</v>
      </c>
      <c r="R82" s="25">
        <v>231.51189201537591</v>
      </c>
      <c r="S82" s="25">
        <v>233.62589716732583</v>
      </c>
      <c r="T82" s="25">
        <v>233.50005464355937</v>
      </c>
      <c r="U82" s="25">
        <v>232.81347775261</v>
      </c>
      <c r="V82" s="25">
        <v>231.73738652432101</v>
      </c>
      <c r="W82" s="25">
        <v>231.83064526815352</v>
      </c>
      <c r="X82" s="25">
        <v>233.60671531971994</v>
      </c>
      <c r="Y82" s="25">
        <v>233.070096003065</v>
      </c>
      <c r="Z82" s="25">
        <v>232.9097050456846</v>
      </c>
      <c r="AA82" s="25">
        <v>237.62638838189145</v>
      </c>
      <c r="AB82" s="25">
        <v>237.07629681044071</v>
      </c>
      <c r="AC82" s="25">
        <v>237.17259843546699</v>
      </c>
      <c r="AD82" s="25">
        <v>238.28686499465064</v>
      </c>
      <c r="AE82" s="25">
        <v>239.24682829134622</v>
      </c>
      <c r="AF82" s="25">
        <v>240.14359696845253</v>
      </c>
      <c r="AG82" s="25">
        <v>239.43889418964005</v>
      </c>
      <c r="AH82" s="25">
        <v>237.9124305162396</v>
      </c>
      <c r="AI82" s="25">
        <v>237.3088314782018</v>
      </c>
      <c r="AJ82" s="25">
        <v>236.2693950277241</v>
      </c>
      <c r="AK82" s="26">
        <v>2.1000000000000001E-2</v>
      </c>
    </row>
    <row r="83" spans="1:37" ht="15" customHeight="1" x14ac:dyDescent="0.45">
      <c r="A83" s="19" t="s">
        <v>204</v>
      </c>
      <c r="B83" s="24" t="s">
        <v>205</v>
      </c>
      <c r="C83" s="25">
        <v>0.34567690507361915</v>
      </c>
      <c r="D83" s="25">
        <v>0.7645643969000151</v>
      </c>
      <c r="E83" s="25">
        <v>1.4772214105748167</v>
      </c>
      <c r="F83" s="25">
        <v>2.3532774415248245</v>
      </c>
      <c r="G83" s="25">
        <v>3.0289584354632342</v>
      </c>
      <c r="H83" s="25">
        <v>3.5562915832851849</v>
      </c>
      <c r="I83" s="25">
        <v>3.9723283530505822</v>
      </c>
      <c r="J83" s="25">
        <v>4.2993523893103003</v>
      </c>
      <c r="K83" s="25">
        <v>5.6364412801767827</v>
      </c>
      <c r="L83" s="25">
        <v>5.9188743622823559</v>
      </c>
      <c r="M83" s="25">
        <v>6.1049758517630703</v>
      </c>
      <c r="N83" s="25">
        <v>6.4692944594744128</v>
      </c>
      <c r="O83" s="25">
        <v>6.6183347890828719</v>
      </c>
      <c r="P83" s="25">
        <v>6.863863054695309</v>
      </c>
      <c r="Q83" s="25">
        <v>6.9311713861200461</v>
      </c>
      <c r="R83" s="25">
        <v>6.8423866422617676</v>
      </c>
      <c r="S83" s="25">
        <v>6.7387084983547316</v>
      </c>
      <c r="T83" s="25">
        <v>6.8283125506724067</v>
      </c>
      <c r="U83" s="25">
        <v>6.6651886104969744</v>
      </c>
      <c r="V83" s="25">
        <v>6.472447127230514</v>
      </c>
      <c r="W83" s="25">
        <v>6.4060912396585454</v>
      </c>
      <c r="X83" s="25">
        <v>6.3247427696959049</v>
      </c>
      <c r="Y83" s="25">
        <v>6.2063823121650445</v>
      </c>
      <c r="Z83" s="25">
        <v>6.1325282182583791</v>
      </c>
      <c r="AA83" s="25">
        <v>6.1924849529834365</v>
      </c>
      <c r="AB83" s="25">
        <v>6.0889829116831082</v>
      </c>
      <c r="AC83" s="25">
        <v>6.0077578386060981</v>
      </c>
      <c r="AD83" s="25">
        <v>5.9859861544919255</v>
      </c>
      <c r="AE83" s="25">
        <v>5.9047583744157439</v>
      </c>
      <c r="AF83" s="25">
        <v>5.9349806553570907</v>
      </c>
      <c r="AG83" s="25">
        <v>5.9132652257079252</v>
      </c>
      <c r="AH83" s="25">
        <v>5.8096366267449309</v>
      </c>
      <c r="AI83" s="25">
        <v>5.7283237793728761</v>
      </c>
      <c r="AJ83" s="25">
        <v>5.6171361667012523</v>
      </c>
      <c r="AK83" s="26">
        <v>6.4000000000000001E-2</v>
      </c>
    </row>
    <row r="84" spans="1:37" ht="15.75" customHeight="1" x14ac:dyDescent="0.45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</row>
    <row r="85" spans="1:37" ht="15" customHeight="1" x14ac:dyDescent="0.35">
      <c r="A85" s="19" t="s">
        <v>206</v>
      </c>
      <c r="B85" s="21" t="s">
        <v>207</v>
      </c>
      <c r="C85" s="28">
        <v>245.71744088520302</v>
      </c>
      <c r="D85" s="28">
        <v>263.13634277387024</v>
      </c>
      <c r="E85" s="28">
        <v>291.00519466007017</v>
      </c>
      <c r="F85" s="28">
        <v>314.31472200050814</v>
      </c>
      <c r="G85" s="28">
        <v>352.83653814279688</v>
      </c>
      <c r="H85" s="28">
        <v>381.05775681025494</v>
      </c>
      <c r="I85" s="28">
        <v>405.75663521029577</v>
      </c>
      <c r="J85" s="28">
        <v>422.92558667626514</v>
      </c>
      <c r="K85" s="28">
        <v>462.0767928543346</v>
      </c>
      <c r="L85" s="28">
        <v>465.11064295530946</v>
      </c>
      <c r="M85" s="28">
        <v>469.54097119746115</v>
      </c>
      <c r="N85" s="28">
        <v>476.53669715891948</v>
      </c>
      <c r="O85" s="28">
        <v>483.76981834274892</v>
      </c>
      <c r="P85" s="28">
        <v>494.94841068321824</v>
      </c>
      <c r="Q85" s="28">
        <v>507.52072410028211</v>
      </c>
      <c r="R85" s="28">
        <v>513.37216000752494</v>
      </c>
      <c r="S85" s="28">
        <v>524.33393037970063</v>
      </c>
      <c r="T85" s="28">
        <v>535.61016161890223</v>
      </c>
      <c r="U85" s="28">
        <v>542.52554740046332</v>
      </c>
      <c r="V85" s="28">
        <v>548.77582996423223</v>
      </c>
      <c r="W85" s="28">
        <v>555.79901581390175</v>
      </c>
      <c r="X85" s="28">
        <v>563.60072673836612</v>
      </c>
      <c r="Y85" s="28">
        <v>567.6572813708608</v>
      </c>
      <c r="Z85" s="28">
        <v>572.46593414876679</v>
      </c>
      <c r="AA85" s="28">
        <v>579.51400301299384</v>
      </c>
      <c r="AB85" s="28">
        <v>580.48303758045631</v>
      </c>
      <c r="AC85" s="28">
        <v>581.60746739040371</v>
      </c>
      <c r="AD85" s="28">
        <v>585.94253043683818</v>
      </c>
      <c r="AE85" s="28">
        <v>589.69498148525997</v>
      </c>
      <c r="AF85" s="28">
        <v>591.40074154471824</v>
      </c>
      <c r="AG85" s="28">
        <v>592.6653750747264</v>
      </c>
      <c r="AH85" s="28">
        <v>593.81776266298891</v>
      </c>
      <c r="AI85" s="28">
        <v>597.30050379489455</v>
      </c>
      <c r="AJ85" s="28">
        <v>599.88038294188345</v>
      </c>
      <c r="AK85" s="29">
        <v>2.5999999999999999E-2</v>
      </c>
    </row>
    <row r="87" spans="1:37" ht="15" customHeight="1" x14ac:dyDescent="0.35">
      <c r="B87" s="58" t="s">
        <v>208</v>
      </c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</row>
    <row r="88" spans="1:37" ht="15" customHeight="1" x14ac:dyDescent="0.35">
      <c r="B88" s="30" t="s">
        <v>209</v>
      </c>
    </row>
    <row r="89" spans="1:37" ht="15" customHeight="1" x14ac:dyDescent="0.35">
      <c r="B89" s="30" t="s">
        <v>210</v>
      </c>
    </row>
    <row r="90" spans="1:37" ht="15" customHeight="1" x14ac:dyDescent="0.35">
      <c r="B90" s="30" t="s">
        <v>211</v>
      </c>
    </row>
    <row r="91" spans="1:37" ht="15" customHeight="1" x14ac:dyDescent="0.35">
      <c r="B91" s="30" t="s">
        <v>212</v>
      </c>
    </row>
    <row r="92" spans="1:37" ht="15" customHeight="1" x14ac:dyDescent="0.35">
      <c r="B92" s="30" t="s">
        <v>213</v>
      </c>
    </row>
    <row r="93" spans="1:37" ht="15" customHeight="1" x14ac:dyDescent="0.35">
      <c r="B93" s="30" t="s">
        <v>214</v>
      </c>
    </row>
    <row r="94" spans="1:37" ht="15" customHeight="1" x14ac:dyDescent="0.35">
      <c r="B94" s="30" t="s">
        <v>215</v>
      </c>
    </row>
    <row r="95" spans="1:37" ht="15" customHeight="1" x14ac:dyDescent="0.35">
      <c r="B95" s="30" t="s">
        <v>216</v>
      </c>
    </row>
    <row r="96" spans="1:37" ht="15" customHeight="1" x14ac:dyDescent="0.35">
      <c r="B96" s="30" t="s">
        <v>217</v>
      </c>
    </row>
    <row r="97" spans="1:37" ht="15" customHeight="1" x14ac:dyDescent="0.35">
      <c r="B97" s="30" t="s">
        <v>218</v>
      </c>
    </row>
    <row r="98" spans="1:37" ht="15" customHeight="1" x14ac:dyDescent="0.35">
      <c r="B98" s="30" t="s">
        <v>219</v>
      </c>
    </row>
    <row r="99" spans="1:37" ht="15.75" customHeight="1" x14ac:dyDescent="0.35"/>
    <row r="100" spans="1:37" ht="15.75" customHeight="1" x14ac:dyDescent="0.35"/>
    <row r="101" spans="1:37" ht="15.75" customHeight="1" x14ac:dyDescent="0.35"/>
    <row r="102" spans="1:37" ht="15.75" customHeight="1" x14ac:dyDescent="0.35">
      <c r="B102" s="15" t="s">
        <v>87</v>
      </c>
      <c r="C102" s="14" t="s">
        <v>220</v>
      </c>
    </row>
    <row r="103" spans="1:37" ht="15.75" customHeight="1" x14ac:dyDescent="0.45">
      <c r="B103" s="12" t="s">
        <v>221</v>
      </c>
    </row>
    <row r="104" spans="1:37" ht="15.75" customHeight="1" x14ac:dyDescent="0.45">
      <c r="B104" s="12">
        <v>8248322</v>
      </c>
      <c r="C104" s="12">
        <v>8176879</v>
      </c>
    </row>
    <row r="105" spans="1:37" ht="15.75" customHeight="1" x14ac:dyDescent="0.45">
      <c r="B105" s="12" t="s">
        <v>222</v>
      </c>
    </row>
    <row r="106" spans="1:37" ht="15.75" customHeight="1" x14ac:dyDescent="0.45">
      <c r="B106" s="31">
        <v>111242132</v>
      </c>
      <c r="C106" s="12">
        <v>111177029</v>
      </c>
    </row>
    <row r="107" spans="1:37" ht="15.75" customHeight="1" x14ac:dyDescent="0.45">
      <c r="B107" s="12" t="s">
        <v>223</v>
      </c>
    </row>
    <row r="108" spans="1:37" ht="15.75" customHeight="1" x14ac:dyDescent="0.45">
      <c r="B108" s="12">
        <f t="shared" ref="B108:C108" si="0">B104/B106</f>
        <v>7.4147464199984942E-2</v>
      </c>
      <c r="C108" s="8">
        <f t="shared" si="0"/>
        <v>7.3548277675238111E-2</v>
      </c>
    </row>
    <row r="109" spans="1:37" ht="15.75" customHeight="1" x14ac:dyDescent="0.35"/>
    <row r="110" spans="1:37" ht="15.75" customHeight="1" x14ac:dyDescent="0.45">
      <c r="A110" s="32"/>
      <c r="B110" s="33" t="s">
        <v>224</v>
      </c>
      <c r="C110" s="34">
        <v>2017</v>
      </c>
      <c r="D110" s="34">
        <v>2018</v>
      </c>
      <c r="E110" s="34">
        <v>2019</v>
      </c>
      <c r="F110" s="34">
        <v>2020</v>
      </c>
      <c r="G110" s="34">
        <v>2021</v>
      </c>
      <c r="H110" s="34">
        <v>2022</v>
      </c>
      <c r="I110" s="34">
        <v>2023</v>
      </c>
      <c r="J110" s="34">
        <v>2024</v>
      </c>
      <c r="K110" s="34">
        <v>2025</v>
      </c>
      <c r="L110" s="34">
        <v>2026</v>
      </c>
      <c r="M110" s="34">
        <v>2027</v>
      </c>
      <c r="N110" s="34">
        <v>2028</v>
      </c>
      <c r="O110" s="34">
        <v>2029</v>
      </c>
      <c r="P110" s="34">
        <v>2030</v>
      </c>
      <c r="Q110" s="34">
        <v>2031</v>
      </c>
      <c r="R110" s="34">
        <v>2032</v>
      </c>
      <c r="S110" s="34">
        <v>2033</v>
      </c>
      <c r="T110" s="34">
        <v>2034</v>
      </c>
      <c r="U110" s="34">
        <v>2035</v>
      </c>
      <c r="V110" s="34">
        <v>2036</v>
      </c>
      <c r="W110" s="34">
        <v>2037</v>
      </c>
      <c r="X110" s="34">
        <v>2038</v>
      </c>
      <c r="Y110" s="34">
        <v>2039</v>
      </c>
      <c r="Z110" s="34">
        <v>2040</v>
      </c>
      <c r="AA110" s="34">
        <v>2041</v>
      </c>
      <c r="AB110" s="34">
        <v>2042</v>
      </c>
      <c r="AC110" s="34">
        <v>2043</v>
      </c>
      <c r="AD110" s="34">
        <v>2044</v>
      </c>
      <c r="AE110" s="34">
        <v>2045</v>
      </c>
      <c r="AF110" s="34">
        <v>2046</v>
      </c>
      <c r="AG110" s="34">
        <v>2047</v>
      </c>
      <c r="AH110" s="34">
        <v>2048</v>
      </c>
      <c r="AI110" s="34">
        <v>2049</v>
      </c>
      <c r="AJ110" s="34">
        <v>2050</v>
      </c>
      <c r="AK110" s="32"/>
    </row>
    <row r="111" spans="1:37" ht="15.75" customHeight="1" x14ac:dyDescent="0.45">
      <c r="B111" s="35" t="s">
        <v>225</v>
      </c>
      <c r="C111" s="36">
        <v>8.6774228999999994E-2</v>
      </c>
      <c r="D111" s="36">
        <v>8.7578015999999995E-2</v>
      </c>
      <c r="E111" s="36">
        <v>8.8392438000000004E-2</v>
      </c>
      <c r="F111" s="36">
        <v>8.9218820000000004E-2</v>
      </c>
      <c r="G111" s="36">
        <v>9.0056925999999995E-2</v>
      </c>
      <c r="H111" s="36">
        <v>9.0908911999999995E-2</v>
      </c>
      <c r="I111" s="36">
        <v>9.1775194000000004E-2</v>
      </c>
      <c r="J111" s="36">
        <v>9.2656796999999999E-2</v>
      </c>
      <c r="K111" s="36">
        <v>9.3555211999999999E-2</v>
      </c>
      <c r="L111" s="36">
        <v>9.4466164000000005E-2</v>
      </c>
      <c r="M111" s="36">
        <v>9.5392868000000006E-2</v>
      </c>
      <c r="N111" s="36">
        <v>9.6334569999999994E-2</v>
      </c>
      <c r="O111" s="36">
        <v>9.7292796000000001E-2</v>
      </c>
      <c r="P111" s="36">
        <v>9.8266348000000003E-2</v>
      </c>
      <c r="Q111" s="36">
        <v>9.9256122000000002E-2</v>
      </c>
      <c r="R111" s="36">
        <v>0.100261172</v>
      </c>
      <c r="S111" s="36">
        <v>0.10128139</v>
      </c>
      <c r="T111" s="36">
        <v>0.102318703</v>
      </c>
      <c r="U111" s="36">
        <v>0.103371905</v>
      </c>
      <c r="V111" s="36">
        <v>0.104443248</v>
      </c>
      <c r="W111" s="36">
        <v>0.10553432</v>
      </c>
      <c r="X111" s="36">
        <v>0.106643531</v>
      </c>
      <c r="Y111" s="36">
        <v>0.107774014</v>
      </c>
      <c r="Z111" s="36">
        <v>0.10892489700000001</v>
      </c>
      <c r="AA111" s="36">
        <v>0.11009677800000001</v>
      </c>
      <c r="AB111" s="36">
        <v>0.111291746</v>
      </c>
      <c r="AC111" s="36">
        <v>0.112510099</v>
      </c>
      <c r="AD111" s="36">
        <v>0.11375194399999999</v>
      </c>
      <c r="AE111" s="36">
        <v>0.115018566</v>
      </c>
      <c r="AF111" s="36">
        <v>0.11630860799999999</v>
      </c>
      <c r="AG111" s="36">
        <v>0.117624985</v>
      </c>
      <c r="AH111" s="36">
        <v>0.118966589</v>
      </c>
      <c r="AI111" s="36">
        <v>0.12033427200000001</v>
      </c>
      <c r="AJ111" s="36">
        <v>0.12172641400000001</v>
      </c>
    </row>
    <row r="112" spans="1:37" ht="15.75" customHeight="1" x14ac:dyDescent="0.45">
      <c r="B112" s="37" t="s">
        <v>226</v>
      </c>
      <c r="C112" s="36"/>
      <c r="D112" s="36">
        <f t="shared" ref="D112:AJ112" si="1">(D111-C111)/C111</f>
        <v>9.2629690780657963E-3</v>
      </c>
      <c r="E112" s="36">
        <f t="shared" si="1"/>
        <v>9.2993885588822777E-3</v>
      </c>
      <c r="F112" s="36">
        <f t="shared" si="1"/>
        <v>9.3490124121251243E-3</v>
      </c>
      <c r="G112" s="36">
        <f t="shared" si="1"/>
        <v>9.3938252041440504E-3</v>
      </c>
      <c r="H112" s="36">
        <f t="shared" si="1"/>
        <v>9.4605272225258847E-3</v>
      </c>
      <c r="I112" s="36">
        <f t="shared" si="1"/>
        <v>9.5291207533097517E-3</v>
      </c>
      <c r="J112" s="36">
        <f t="shared" si="1"/>
        <v>9.6061142622046059E-3</v>
      </c>
      <c r="K112" s="36">
        <f t="shared" si="1"/>
        <v>9.6961586099290654E-3</v>
      </c>
      <c r="L112" s="36">
        <f t="shared" si="1"/>
        <v>9.7370523835701057E-3</v>
      </c>
      <c r="M112" s="36">
        <f t="shared" si="1"/>
        <v>9.8099039990657434E-3</v>
      </c>
      <c r="N112" s="36">
        <f t="shared" si="1"/>
        <v>9.871828153861447E-3</v>
      </c>
      <c r="O112" s="36">
        <f t="shared" si="1"/>
        <v>9.9468550075015282E-3</v>
      </c>
      <c r="P112" s="36">
        <f t="shared" si="1"/>
        <v>1.0006414041179395E-2</v>
      </c>
      <c r="Q112" s="36">
        <f t="shared" si="1"/>
        <v>1.0072359664775562E-2</v>
      </c>
      <c r="R112" s="36">
        <f t="shared" si="1"/>
        <v>1.0125823775383784E-2</v>
      </c>
      <c r="S112" s="36">
        <f t="shared" si="1"/>
        <v>1.0175604171074356E-2</v>
      </c>
      <c r="T112" s="36">
        <f t="shared" si="1"/>
        <v>1.0241891427437934E-2</v>
      </c>
      <c r="U112" s="36">
        <f t="shared" si="1"/>
        <v>1.0293347834950596E-2</v>
      </c>
      <c r="V112" s="36">
        <f t="shared" si="1"/>
        <v>1.0363966882490966E-2</v>
      </c>
      <c r="W112" s="36">
        <f t="shared" si="1"/>
        <v>1.0446553711159944E-2</v>
      </c>
      <c r="X112" s="36">
        <f t="shared" si="1"/>
        <v>1.0510429213927742E-2</v>
      </c>
      <c r="Y112" s="36">
        <f t="shared" si="1"/>
        <v>1.0600577357101966E-2</v>
      </c>
      <c r="Z112" s="36">
        <f t="shared" si="1"/>
        <v>1.067866879301726E-2</v>
      </c>
      <c r="AA112" s="36">
        <f t="shared" si="1"/>
        <v>1.0758614717808725E-2</v>
      </c>
      <c r="AB112" s="36">
        <f t="shared" si="1"/>
        <v>1.0853796284574202E-2</v>
      </c>
      <c r="AC112" s="36">
        <f t="shared" si="1"/>
        <v>1.0947379691572143E-2</v>
      </c>
      <c r="AD112" s="36">
        <f t="shared" si="1"/>
        <v>1.1037631386316631E-2</v>
      </c>
      <c r="AE112" s="36">
        <f t="shared" si="1"/>
        <v>1.1134948164050796E-2</v>
      </c>
      <c r="AF112" s="36">
        <f t="shared" si="1"/>
        <v>1.1215945780440275E-2</v>
      </c>
      <c r="AG112" s="36">
        <f t="shared" si="1"/>
        <v>1.1317967110396572E-2</v>
      </c>
      <c r="AH112" s="36">
        <f t="shared" si="1"/>
        <v>1.140577403686807E-2</v>
      </c>
      <c r="AI112" s="36">
        <f t="shared" si="1"/>
        <v>1.1496362226540836E-2</v>
      </c>
      <c r="AJ112" s="36">
        <f t="shared" si="1"/>
        <v>1.1568956847139931E-2</v>
      </c>
    </row>
    <row r="113" spans="2:36" ht="15.75" customHeight="1" x14ac:dyDescent="0.35">
      <c r="B113" s="35"/>
      <c r="C113" s="35"/>
      <c r="D113" s="38">
        <f t="shared" ref="D113:AJ113" si="2">1+D112</f>
        <v>1.0092629690780659</v>
      </c>
      <c r="E113" s="38">
        <f t="shared" si="2"/>
        <v>1.0092993885588823</v>
      </c>
      <c r="F113" s="38">
        <f t="shared" si="2"/>
        <v>1.0093490124121252</v>
      </c>
      <c r="G113" s="38">
        <f t="shared" si="2"/>
        <v>1.0093938252041441</v>
      </c>
      <c r="H113" s="38">
        <f t="shared" si="2"/>
        <v>1.0094605272225259</v>
      </c>
      <c r="I113" s="38">
        <f t="shared" si="2"/>
        <v>1.0095291207533097</v>
      </c>
      <c r="J113" s="38">
        <f t="shared" si="2"/>
        <v>1.0096061142622046</v>
      </c>
      <c r="K113" s="38">
        <f t="shared" si="2"/>
        <v>1.0096961586099291</v>
      </c>
      <c r="L113" s="38">
        <f t="shared" si="2"/>
        <v>1.00973705238357</v>
      </c>
      <c r="M113" s="38">
        <f t="shared" si="2"/>
        <v>1.0098099039990658</v>
      </c>
      <c r="N113" s="38">
        <f t="shared" si="2"/>
        <v>1.0098718281538615</v>
      </c>
      <c r="O113" s="38">
        <f t="shared" si="2"/>
        <v>1.0099468550075015</v>
      </c>
      <c r="P113" s="38">
        <f t="shared" si="2"/>
        <v>1.0100064140411793</v>
      </c>
      <c r="Q113" s="38">
        <f t="shared" si="2"/>
        <v>1.0100723596647756</v>
      </c>
      <c r="R113" s="38">
        <f t="shared" si="2"/>
        <v>1.0101258237753838</v>
      </c>
      <c r="S113" s="38">
        <f t="shared" si="2"/>
        <v>1.0101756041710743</v>
      </c>
      <c r="T113" s="38">
        <f t="shared" si="2"/>
        <v>1.010241891427438</v>
      </c>
      <c r="U113" s="38">
        <f t="shared" si="2"/>
        <v>1.0102933478349505</v>
      </c>
      <c r="V113" s="38">
        <f t="shared" si="2"/>
        <v>1.0103639668824909</v>
      </c>
      <c r="W113" s="38">
        <f t="shared" si="2"/>
        <v>1.01044655371116</v>
      </c>
      <c r="X113" s="38">
        <f t="shared" si="2"/>
        <v>1.0105104292139278</v>
      </c>
      <c r="Y113" s="38">
        <f t="shared" si="2"/>
        <v>1.0106005773571021</v>
      </c>
      <c r="Z113" s="38">
        <f t="shared" si="2"/>
        <v>1.0106786687930172</v>
      </c>
      <c r="AA113" s="38">
        <f t="shared" si="2"/>
        <v>1.0107586147178087</v>
      </c>
      <c r="AB113" s="38">
        <f t="shared" si="2"/>
        <v>1.0108537962845743</v>
      </c>
      <c r="AC113" s="38">
        <f t="shared" si="2"/>
        <v>1.0109473796915722</v>
      </c>
      <c r="AD113" s="38">
        <f t="shared" si="2"/>
        <v>1.0110376313863165</v>
      </c>
      <c r="AE113" s="38">
        <f t="shared" si="2"/>
        <v>1.0111349481640508</v>
      </c>
      <c r="AF113" s="38">
        <f t="shared" si="2"/>
        <v>1.0112159457804404</v>
      </c>
      <c r="AG113" s="38">
        <f t="shared" si="2"/>
        <v>1.0113179671103967</v>
      </c>
      <c r="AH113" s="38">
        <f t="shared" si="2"/>
        <v>1.011405774036868</v>
      </c>
      <c r="AI113" s="38">
        <f t="shared" si="2"/>
        <v>1.0114963622265409</v>
      </c>
      <c r="AJ113" s="38">
        <f t="shared" si="2"/>
        <v>1.01156895684714</v>
      </c>
    </row>
    <row r="114" spans="2:36" ht="15.75" customHeight="1" x14ac:dyDescent="0.45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</row>
    <row r="115" spans="2:36" ht="15.75" customHeight="1" x14ac:dyDescent="0.45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</row>
    <row r="116" spans="2:36" ht="15.75" customHeight="1" x14ac:dyDescent="0.45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</row>
    <row r="117" spans="2:36" ht="15.75" customHeight="1" x14ac:dyDescent="0.45">
      <c r="B117" s="40" t="s">
        <v>227</v>
      </c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</row>
    <row r="118" spans="2:36" ht="15.75" customHeight="1" x14ac:dyDescent="0.45">
      <c r="B118" s="41" t="s">
        <v>228</v>
      </c>
      <c r="C118" s="39">
        <f t="shared" ref="C118:C120" si="3">C17*$C$108</f>
        <v>40.73672657124348</v>
      </c>
      <c r="D118" s="39">
        <f t="shared" ref="D118:AJ118" si="4">D17*$C$108*D$113</f>
        <v>39.828124933003153</v>
      </c>
      <c r="E118" s="39">
        <f t="shared" si="4"/>
        <v>38.015314617619403</v>
      </c>
      <c r="F118" s="39">
        <f t="shared" si="4"/>
        <v>37.145013657321122</v>
      </c>
      <c r="G118" s="39">
        <f t="shared" si="4"/>
        <v>36.268132602465535</v>
      </c>
      <c r="H118" s="39">
        <f t="shared" si="4"/>
        <v>35.194742881109121</v>
      </c>
      <c r="I118" s="39">
        <f t="shared" si="4"/>
        <v>35.34892654205975</v>
      </c>
      <c r="J118" s="39">
        <f t="shared" si="4"/>
        <v>35.424894950137258</v>
      </c>
      <c r="K118" s="39">
        <f t="shared" si="4"/>
        <v>35.529376838712892</v>
      </c>
      <c r="L118" s="39">
        <f t="shared" si="4"/>
        <v>35.619395079499213</v>
      </c>
      <c r="M118" s="39">
        <f t="shared" si="4"/>
        <v>35.957701485575789</v>
      </c>
      <c r="N118" s="39">
        <f t="shared" si="4"/>
        <v>36.283733907204109</v>
      </c>
      <c r="O118" s="39">
        <f t="shared" si="4"/>
        <v>36.524722489525523</v>
      </c>
      <c r="P118" s="39">
        <f t="shared" si="4"/>
        <v>36.948409704401854</v>
      </c>
      <c r="Q118" s="39">
        <f t="shared" si="4"/>
        <v>37.651371525649282</v>
      </c>
      <c r="R118" s="39">
        <f t="shared" si="4"/>
        <v>37.890486134249869</v>
      </c>
      <c r="S118" s="39">
        <f t="shared" si="4"/>
        <v>38.17298061728458</v>
      </c>
      <c r="T118" s="39">
        <f t="shared" si="4"/>
        <v>38.459547314019851</v>
      </c>
      <c r="U118" s="39">
        <f t="shared" si="4"/>
        <v>38.584933491871638</v>
      </c>
      <c r="V118" s="39">
        <f t="shared" si="4"/>
        <v>38.645548367232735</v>
      </c>
      <c r="W118" s="39">
        <f t="shared" si="4"/>
        <v>38.813136736586884</v>
      </c>
      <c r="X118" s="39">
        <f t="shared" si="4"/>
        <v>39.027390603848815</v>
      </c>
      <c r="Y118" s="39">
        <f t="shared" si="4"/>
        <v>39.074684103345689</v>
      </c>
      <c r="Z118" s="39">
        <f t="shared" si="4"/>
        <v>39.168025944118476</v>
      </c>
      <c r="AA118" s="39">
        <f t="shared" si="4"/>
        <v>39.310171356277912</v>
      </c>
      <c r="AB118" s="39">
        <f t="shared" si="4"/>
        <v>39.362347284055417</v>
      </c>
      <c r="AC118" s="39">
        <f t="shared" si="4"/>
        <v>39.442611168267419</v>
      </c>
      <c r="AD118" s="39">
        <f t="shared" si="4"/>
        <v>39.68188959223108</v>
      </c>
      <c r="AE118" s="39">
        <f t="shared" si="4"/>
        <v>39.850466197021412</v>
      </c>
      <c r="AF118" s="39">
        <f t="shared" si="4"/>
        <v>39.927652503300045</v>
      </c>
      <c r="AG118" s="39">
        <f t="shared" si="4"/>
        <v>39.797397298480988</v>
      </c>
      <c r="AH118" s="39">
        <f t="shared" si="4"/>
        <v>39.583523762340192</v>
      </c>
      <c r="AI118" s="39">
        <f t="shared" si="4"/>
        <v>39.479926009056946</v>
      </c>
      <c r="AJ118" s="39">
        <f t="shared" si="4"/>
        <v>39.291306403828713</v>
      </c>
    </row>
    <row r="119" spans="2:36" ht="15.75" customHeight="1" x14ac:dyDescent="0.45">
      <c r="B119" s="41" t="s">
        <v>229</v>
      </c>
      <c r="C119" s="39">
        <f t="shared" si="3"/>
        <v>1.0818698297987856E-2</v>
      </c>
      <c r="D119" s="39">
        <f t="shared" ref="D119:AJ119" si="5">D18*$C$108*D$113</f>
        <v>4.4080212423948252E-2</v>
      </c>
      <c r="E119" s="39">
        <f t="shared" si="5"/>
        <v>0.13114809646595668</v>
      </c>
      <c r="F119" s="39">
        <f t="shared" si="5"/>
        <v>0.21933645048535366</v>
      </c>
      <c r="G119" s="39">
        <f t="shared" si="5"/>
        <v>0.24691320425354549</v>
      </c>
      <c r="H119" s="39">
        <f t="shared" si="5"/>
        <v>0.28497990680407553</v>
      </c>
      <c r="I119" s="39">
        <f t="shared" si="5"/>
        <v>0.33959667420319412</v>
      </c>
      <c r="J119" s="39">
        <f t="shared" si="5"/>
        <v>0.39644034785750049</v>
      </c>
      <c r="K119" s="39">
        <f t="shared" si="5"/>
        <v>0.47592357451664269</v>
      </c>
      <c r="L119" s="39">
        <f t="shared" si="5"/>
        <v>0.57137515951878459</v>
      </c>
      <c r="M119" s="39">
        <f t="shared" si="5"/>
        <v>0.68012281296733978</v>
      </c>
      <c r="N119" s="39">
        <f t="shared" si="5"/>
        <v>0.82032981587648823</v>
      </c>
      <c r="O119" s="39">
        <f t="shared" si="5"/>
        <v>0.91038690153353752</v>
      </c>
      <c r="P119" s="39">
        <f t="shared" si="5"/>
        <v>1.0087172994959017</v>
      </c>
      <c r="Q119" s="39">
        <f t="shared" si="5"/>
        <v>1.0380990258380063</v>
      </c>
      <c r="R119" s="39">
        <f t="shared" si="5"/>
        <v>1.0431764307379896</v>
      </c>
      <c r="S119" s="39">
        <f t="shared" si="5"/>
        <v>1.0200952682526232</v>
      </c>
      <c r="T119" s="39">
        <f t="shared" si="5"/>
        <v>1.0544576161256591</v>
      </c>
      <c r="U119" s="39">
        <f t="shared" si="5"/>
        <v>1.0324799042670709</v>
      </c>
      <c r="V119" s="39">
        <f t="shared" si="5"/>
        <v>1.0050139750280573</v>
      </c>
      <c r="W119" s="39">
        <f t="shared" si="5"/>
        <v>0.995789252889552</v>
      </c>
      <c r="X119" s="39">
        <f t="shared" si="5"/>
        <v>0.978239455939654</v>
      </c>
      <c r="Y119" s="39">
        <f t="shared" si="5"/>
        <v>0.96404993440134357</v>
      </c>
      <c r="Z119" s="39">
        <f t="shared" si="5"/>
        <v>0.95535813640748302</v>
      </c>
      <c r="AA119" s="39">
        <f t="shared" si="5"/>
        <v>0.95053554986220001</v>
      </c>
      <c r="AB119" s="39">
        <f t="shared" si="5"/>
        <v>0.93910701747728875</v>
      </c>
      <c r="AC119" s="39">
        <f t="shared" si="5"/>
        <v>0.92932972701461258</v>
      </c>
      <c r="AD119" s="39">
        <f t="shared" si="5"/>
        <v>0.92783683878999157</v>
      </c>
      <c r="AE119" s="39">
        <f t="shared" si="5"/>
        <v>0.91750754164619908</v>
      </c>
      <c r="AF119" s="39">
        <f t="shared" si="5"/>
        <v>0.92042022838151516</v>
      </c>
      <c r="AG119" s="39">
        <f t="shared" si="5"/>
        <v>0.91673321827762921</v>
      </c>
      <c r="AH119" s="39">
        <f t="shared" si="5"/>
        <v>0.90139875877335796</v>
      </c>
      <c r="AI119" s="39">
        <f t="shared" si="5"/>
        <v>0.88993791298189651</v>
      </c>
      <c r="AJ119" s="39">
        <f t="shared" si="5"/>
        <v>0.87013881532202664</v>
      </c>
    </row>
    <row r="120" spans="2:36" ht="15.75" customHeight="1" x14ac:dyDescent="0.45">
      <c r="B120" s="41" t="s">
        <v>230</v>
      </c>
      <c r="C120" s="39">
        <f t="shared" si="3"/>
        <v>40.747545269541469</v>
      </c>
      <c r="D120" s="39">
        <f t="shared" ref="D120:AJ120" si="6">D19*$C$108*D$113</f>
        <v>39.87220514542711</v>
      </c>
      <c r="E120" s="39">
        <f t="shared" si="6"/>
        <v>38.146462714085366</v>
      </c>
      <c r="F120" s="39">
        <f t="shared" si="6"/>
        <v>37.36435010780648</v>
      </c>
      <c r="G120" s="39">
        <f t="shared" si="6"/>
        <v>36.515045806719087</v>
      </c>
      <c r="H120" s="39">
        <f t="shared" si="6"/>
        <v>35.479722787913211</v>
      </c>
      <c r="I120" s="39">
        <f t="shared" si="6"/>
        <v>35.688523216262944</v>
      </c>
      <c r="J120" s="39">
        <f t="shared" si="6"/>
        <v>35.82133529799475</v>
      </c>
      <c r="K120" s="39">
        <f t="shared" si="6"/>
        <v>36.005300413229527</v>
      </c>
      <c r="L120" s="39">
        <f t="shared" si="6"/>
        <v>36.190770239018001</v>
      </c>
      <c r="M120" s="39">
        <f t="shared" si="6"/>
        <v>36.63782429854313</v>
      </c>
      <c r="N120" s="39">
        <f t="shared" si="6"/>
        <v>37.1040637230806</v>
      </c>
      <c r="O120" s="39">
        <f t="shared" si="6"/>
        <v>37.435109391059065</v>
      </c>
      <c r="P120" s="39">
        <f t="shared" si="6"/>
        <v>37.957127003897746</v>
      </c>
      <c r="Q120" s="39">
        <f t="shared" si="6"/>
        <v>38.68947055148729</v>
      </c>
      <c r="R120" s="39">
        <f t="shared" si="6"/>
        <v>38.933110619786405</v>
      </c>
      <c r="S120" s="39">
        <f t="shared" si="6"/>
        <v>39.193075885537205</v>
      </c>
      <c r="T120" s="39">
        <f t="shared" si="6"/>
        <v>39.514004930145511</v>
      </c>
      <c r="U120" s="39">
        <f t="shared" si="6"/>
        <v>39.617413396138708</v>
      </c>
      <c r="V120" s="39">
        <f t="shared" si="6"/>
        <v>39.650562342260791</v>
      </c>
      <c r="W120" s="39">
        <f t="shared" si="6"/>
        <v>39.809478285235102</v>
      </c>
      <c r="X120" s="39">
        <f t="shared" si="6"/>
        <v>40.00563005978848</v>
      </c>
      <c r="Y120" s="39">
        <f t="shared" si="6"/>
        <v>40.038181573601236</v>
      </c>
      <c r="Z120" s="39">
        <f t="shared" si="6"/>
        <v>40.123384080525959</v>
      </c>
      <c r="AA120" s="39">
        <f t="shared" si="6"/>
        <v>40.260706906140115</v>
      </c>
      <c r="AB120" s="39">
        <f t="shared" si="6"/>
        <v>40.300901560498296</v>
      </c>
      <c r="AC120" s="39">
        <f t="shared" si="6"/>
        <v>40.37194089528203</v>
      </c>
      <c r="AD120" s="39">
        <f t="shared" si="6"/>
        <v>40.609726431021066</v>
      </c>
      <c r="AE120" s="39">
        <f t="shared" si="6"/>
        <v>40.767973738667607</v>
      </c>
      <c r="AF120" s="39">
        <f t="shared" si="6"/>
        <v>40.848072731681569</v>
      </c>
      <c r="AG120" s="39">
        <f t="shared" si="6"/>
        <v>40.71468376553247</v>
      </c>
      <c r="AH120" s="39">
        <f t="shared" si="6"/>
        <v>40.484922521113546</v>
      </c>
      <c r="AI120" s="39">
        <f t="shared" si="6"/>
        <v>40.369863922038853</v>
      </c>
      <c r="AJ120" s="39">
        <f t="shared" si="6"/>
        <v>40.160891695731323</v>
      </c>
    </row>
    <row r="121" spans="2:36" ht="15.75" customHeight="1" x14ac:dyDescent="0.45"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</row>
    <row r="122" spans="2:36" ht="15.75" customHeight="1" x14ac:dyDescent="0.45">
      <c r="B122" s="40" t="s">
        <v>231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</row>
    <row r="123" spans="2:36" ht="15.75" customHeight="1" x14ac:dyDescent="0.45">
      <c r="B123" s="41" t="s">
        <v>232</v>
      </c>
      <c r="C123" s="39">
        <f t="shared" ref="C123:C137" si="7">C22*$C$108</f>
        <v>1.2587555469708871</v>
      </c>
      <c r="D123" s="39">
        <f t="shared" ref="D123:AJ123" si="8">D22*$C$108*D$113</f>
        <v>1.2160628602456722</v>
      </c>
      <c r="E123" s="39">
        <f t="shared" si="8"/>
        <v>1.1748224439723511</v>
      </c>
      <c r="F123" s="39">
        <f t="shared" si="8"/>
        <v>1.1567517828360738</v>
      </c>
      <c r="G123" s="39">
        <f t="shared" si="8"/>
        <v>1.1425247152178568</v>
      </c>
      <c r="H123" s="39">
        <f t="shared" si="8"/>
        <v>1.1178708916802036</v>
      </c>
      <c r="I123" s="39">
        <f t="shared" si="8"/>
        <v>1.1251896299492194</v>
      </c>
      <c r="J123" s="39">
        <f t="shared" si="8"/>
        <v>1.1336319265577484</v>
      </c>
      <c r="K123" s="39">
        <f t="shared" si="8"/>
        <v>1.1437607109472967</v>
      </c>
      <c r="L123" s="39">
        <f t="shared" si="8"/>
        <v>1.1521261662497502</v>
      </c>
      <c r="M123" s="39">
        <f t="shared" si="8"/>
        <v>1.2030396229373623</v>
      </c>
      <c r="N123" s="39">
        <f t="shared" si="8"/>
        <v>1.2765589737311323</v>
      </c>
      <c r="O123" s="39">
        <f t="shared" si="8"/>
        <v>1.3451656157204632</v>
      </c>
      <c r="P123" s="39">
        <f t="shared" si="8"/>
        <v>1.4358218891074048</v>
      </c>
      <c r="Q123" s="39">
        <f t="shared" si="8"/>
        <v>1.4884386351329628</v>
      </c>
      <c r="R123" s="39">
        <f t="shared" si="8"/>
        <v>1.514537632775155</v>
      </c>
      <c r="S123" s="39">
        <f t="shared" si="8"/>
        <v>1.5555348841644439</v>
      </c>
      <c r="T123" s="39">
        <f t="shared" si="8"/>
        <v>1.6175711074597809</v>
      </c>
      <c r="U123" s="39">
        <f t="shared" si="8"/>
        <v>1.6409252810062751</v>
      </c>
      <c r="V123" s="39">
        <f t="shared" si="8"/>
        <v>1.667108346488849</v>
      </c>
      <c r="W123" s="39">
        <f t="shared" si="8"/>
        <v>1.6889204300256515</v>
      </c>
      <c r="X123" s="39">
        <f t="shared" si="8"/>
        <v>1.697419451215447</v>
      </c>
      <c r="Y123" s="39">
        <f t="shared" si="8"/>
        <v>1.6800434673435447</v>
      </c>
      <c r="Z123" s="39">
        <f t="shared" si="8"/>
        <v>1.6626215340949198</v>
      </c>
      <c r="AA123" s="39">
        <f t="shared" si="8"/>
        <v>1.6181209825561171</v>
      </c>
      <c r="AB123" s="39">
        <f t="shared" si="8"/>
        <v>1.5736537249899005</v>
      </c>
      <c r="AC123" s="39">
        <f t="shared" si="8"/>
        <v>1.5131323395829832</v>
      </c>
      <c r="AD123" s="39">
        <f t="shared" si="8"/>
        <v>1.4802259937072748</v>
      </c>
      <c r="AE123" s="39">
        <f t="shared" si="8"/>
        <v>1.4517524393136061</v>
      </c>
      <c r="AF123" s="39">
        <f t="shared" si="8"/>
        <v>1.3629299535649362</v>
      </c>
      <c r="AG123" s="39">
        <f t="shared" si="8"/>
        <v>1.3161788330008932</v>
      </c>
      <c r="AH123" s="39">
        <f t="shared" si="8"/>
        <v>1.2948269463042714</v>
      </c>
      <c r="AI123" s="39">
        <f t="shared" si="8"/>
        <v>1.2917382393655139</v>
      </c>
      <c r="AJ123" s="39">
        <f t="shared" si="8"/>
        <v>1.2863884267228947</v>
      </c>
    </row>
    <row r="124" spans="2:36" ht="15.75" customHeight="1" x14ac:dyDescent="0.45">
      <c r="B124" s="41" t="s">
        <v>233</v>
      </c>
      <c r="C124" s="39">
        <f t="shared" si="7"/>
        <v>0.17742665208700084</v>
      </c>
      <c r="D124" s="39">
        <f t="shared" ref="D124:AJ124" si="9">D23*$C$108*D$113</f>
        <v>7.989538501840622E-2</v>
      </c>
      <c r="E124" s="39">
        <f t="shared" si="9"/>
        <v>0.293154568570962</v>
      </c>
      <c r="F124" s="39">
        <f t="shared" si="9"/>
        <v>0.31136958423172068</v>
      </c>
      <c r="G124" s="39">
        <f t="shared" si="9"/>
        <v>0.34171023802946027</v>
      </c>
      <c r="H124" s="39">
        <f t="shared" si="9"/>
        <v>0.39963333159178871</v>
      </c>
      <c r="I124" s="39">
        <f t="shared" si="9"/>
        <v>0.43111136238132758</v>
      </c>
      <c r="J124" s="39">
        <f t="shared" si="9"/>
        <v>0.48852037302050821</v>
      </c>
      <c r="K124" s="39">
        <f t="shared" si="9"/>
        <v>0.51949015897413375</v>
      </c>
      <c r="L124" s="39">
        <f t="shared" si="9"/>
        <v>0.49857446351832174</v>
      </c>
      <c r="M124" s="39">
        <f t="shared" si="9"/>
        <v>0.50471400962296498</v>
      </c>
      <c r="N124" s="39">
        <f t="shared" si="9"/>
        <v>0.48215753804710881</v>
      </c>
      <c r="O124" s="39">
        <f t="shared" si="9"/>
        <v>0.48609143045517972</v>
      </c>
      <c r="P124" s="39">
        <f t="shared" si="9"/>
        <v>0.48559694942909926</v>
      </c>
      <c r="Q124" s="39">
        <f t="shared" si="9"/>
        <v>0.49283489105440703</v>
      </c>
      <c r="R124" s="39">
        <f t="shared" si="9"/>
        <v>0.47356898284296034</v>
      </c>
      <c r="S124" s="39">
        <f t="shared" si="9"/>
        <v>0.47527165907224489</v>
      </c>
      <c r="T124" s="39">
        <f t="shared" si="9"/>
        <v>0.48306304403662398</v>
      </c>
      <c r="U124" s="39">
        <f t="shared" si="9"/>
        <v>0.48863353758093997</v>
      </c>
      <c r="V124" s="39">
        <f t="shared" si="9"/>
        <v>0.49643272722539766</v>
      </c>
      <c r="W124" s="39">
        <f t="shared" si="9"/>
        <v>0.49485699977206787</v>
      </c>
      <c r="X124" s="39">
        <f t="shared" si="9"/>
        <v>0.502652684870178</v>
      </c>
      <c r="Y124" s="39">
        <f t="shared" si="9"/>
        <v>0.51102933485458046</v>
      </c>
      <c r="Z124" s="39">
        <f t="shared" si="9"/>
        <v>0.52050165673559801</v>
      </c>
      <c r="AA124" s="39">
        <f t="shared" si="9"/>
        <v>0.52334718937180424</v>
      </c>
      <c r="AB124" s="39">
        <f t="shared" si="9"/>
        <v>0.529525910973068</v>
      </c>
      <c r="AC124" s="39">
        <f t="shared" si="9"/>
        <v>0.53570523823745375</v>
      </c>
      <c r="AD124" s="39">
        <f t="shared" si="9"/>
        <v>0.54243619717102609</v>
      </c>
      <c r="AE124" s="39">
        <f t="shared" si="9"/>
        <v>0.54862415992346558</v>
      </c>
      <c r="AF124" s="39">
        <f t="shared" si="9"/>
        <v>0.5553497051051931</v>
      </c>
      <c r="AG124" s="39">
        <f t="shared" si="9"/>
        <v>0.56044100791505036</v>
      </c>
      <c r="AH124" s="39">
        <f t="shared" si="9"/>
        <v>0.56551843552263481</v>
      </c>
      <c r="AI124" s="39">
        <f t="shared" si="9"/>
        <v>0.57004729500706042</v>
      </c>
      <c r="AJ124" s="39">
        <f t="shared" si="9"/>
        <v>0.5756643561926893</v>
      </c>
    </row>
    <row r="125" spans="2:36" ht="15.75" customHeight="1" x14ac:dyDescent="0.45">
      <c r="B125" s="41" t="s">
        <v>234</v>
      </c>
      <c r="C125" s="39">
        <f t="shared" si="7"/>
        <v>0.19798217885317781</v>
      </c>
      <c r="D125" s="39">
        <f t="shared" ref="D125:AJ125" si="10">D24*$C$108*D$113</f>
        <v>0.25070620816120576</v>
      </c>
      <c r="E125" s="39">
        <f t="shared" si="10"/>
        <v>0.92244501463870365</v>
      </c>
      <c r="F125" s="39">
        <f t="shared" si="10"/>
        <v>1.1639160387564493</v>
      </c>
      <c r="G125" s="39">
        <f t="shared" si="10"/>
        <v>1.2268499836348044</v>
      </c>
      <c r="H125" s="39">
        <f t="shared" si="10"/>
        <v>1.2644949829952596</v>
      </c>
      <c r="I125" s="39">
        <f t="shared" si="10"/>
        <v>1.3848487753221164</v>
      </c>
      <c r="J125" s="39">
        <f t="shared" si="10"/>
        <v>1.5559870120359751</v>
      </c>
      <c r="K125" s="39">
        <f t="shared" si="10"/>
        <v>1.7051630271210421</v>
      </c>
      <c r="L125" s="39">
        <f t="shared" si="10"/>
        <v>1.7053011517684187</v>
      </c>
      <c r="M125" s="39">
        <f t="shared" si="10"/>
        <v>1.7320240330230714</v>
      </c>
      <c r="N125" s="39">
        <f t="shared" si="10"/>
        <v>1.7747148740246554</v>
      </c>
      <c r="O125" s="39">
        <f t="shared" si="10"/>
        <v>1.8709830200607427</v>
      </c>
      <c r="P125" s="39">
        <f t="shared" si="10"/>
        <v>1.9159006913839005</v>
      </c>
      <c r="Q125" s="39">
        <f t="shared" si="10"/>
        <v>2.0618489954974972</v>
      </c>
      <c r="R125" s="39">
        <f t="shared" si="10"/>
        <v>2.2094366413990332</v>
      </c>
      <c r="S125" s="39">
        <f t="shared" si="10"/>
        <v>2.3813262917975195</v>
      </c>
      <c r="T125" s="39">
        <f t="shared" si="10"/>
        <v>2.5754161147781152</v>
      </c>
      <c r="U125" s="39">
        <f t="shared" si="10"/>
        <v>2.7650584815879631</v>
      </c>
      <c r="V125" s="39">
        <f t="shared" si="10"/>
        <v>2.9587169660441379</v>
      </c>
      <c r="W125" s="39">
        <f t="shared" si="10"/>
        <v>3.142562866856101</v>
      </c>
      <c r="X125" s="39">
        <f t="shared" si="10"/>
        <v>3.3484401930582623</v>
      </c>
      <c r="Y125" s="39">
        <f t="shared" si="10"/>
        <v>3.5534493857131473</v>
      </c>
      <c r="Z125" s="39">
        <f t="shared" si="10"/>
        <v>3.7750183851566947</v>
      </c>
      <c r="AA125" s="39">
        <f t="shared" si="10"/>
        <v>3.9010642130681794</v>
      </c>
      <c r="AB125" s="39">
        <f t="shared" si="10"/>
        <v>4.0112416867761533</v>
      </c>
      <c r="AC125" s="39">
        <f t="shared" si="10"/>
        <v>4.1076263365369252</v>
      </c>
      <c r="AD125" s="39">
        <f t="shared" si="10"/>
        <v>4.2078893582788055</v>
      </c>
      <c r="AE125" s="39">
        <f t="shared" si="10"/>
        <v>4.3049299000446126</v>
      </c>
      <c r="AF125" s="39">
        <f t="shared" si="10"/>
        <v>4.4057374513574326</v>
      </c>
      <c r="AG125" s="39">
        <f t="shared" si="10"/>
        <v>4.4868475559635339</v>
      </c>
      <c r="AH125" s="39">
        <f t="shared" si="10"/>
        <v>4.5728418308797005</v>
      </c>
      <c r="AI125" s="39">
        <f t="shared" si="10"/>
        <v>4.6539103919556997</v>
      </c>
      <c r="AJ125" s="39">
        <f t="shared" si="10"/>
        <v>4.726536478393629</v>
      </c>
    </row>
    <row r="126" spans="2:36" ht="15.75" customHeight="1" x14ac:dyDescent="0.45">
      <c r="B126" s="41" t="s">
        <v>235</v>
      </c>
      <c r="C126" s="39">
        <f t="shared" si="7"/>
        <v>0.16714888870391237</v>
      </c>
      <c r="D126" s="39">
        <f t="shared" ref="D126:AJ126" si="11">D25*$C$108*D$113</f>
        <v>0.74550659262002483</v>
      </c>
      <c r="E126" s="39">
        <f t="shared" si="11"/>
        <v>1.1913537166361274</v>
      </c>
      <c r="F126" s="39">
        <f t="shared" si="11"/>
        <v>1.553541341503045</v>
      </c>
      <c r="G126" s="39">
        <f t="shared" si="11"/>
        <v>1.9675895963954406</v>
      </c>
      <c r="H126" s="39">
        <f t="shared" si="11"/>
        <v>2.0769908875004965</v>
      </c>
      <c r="I126" s="39">
        <f t="shared" si="11"/>
        <v>2.217301661761764</v>
      </c>
      <c r="J126" s="39">
        <f t="shared" si="11"/>
        <v>2.2920758359438516</v>
      </c>
      <c r="K126" s="39">
        <f t="shared" si="11"/>
        <v>2.3465293274256256</v>
      </c>
      <c r="L126" s="39">
        <f t="shared" si="11"/>
        <v>2.3720893446817493</v>
      </c>
      <c r="M126" s="39">
        <f t="shared" si="11"/>
        <v>2.4496556467055601</v>
      </c>
      <c r="N126" s="39">
        <f t="shared" si="11"/>
        <v>2.5652546360629933</v>
      </c>
      <c r="O126" s="39">
        <f t="shared" si="11"/>
        <v>2.7057802212851318</v>
      </c>
      <c r="P126" s="39">
        <f t="shared" si="11"/>
        <v>2.9389651734765714</v>
      </c>
      <c r="Q126" s="39">
        <f t="shared" si="11"/>
        <v>3.1926649997197591</v>
      </c>
      <c r="R126" s="39">
        <f t="shared" si="11"/>
        <v>3.429787481802046</v>
      </c>
      <c r="S126" s="39">
        <f t="shared" si="11"/>
        <v>3.6713493664221843</v>
      </c>
      <c r="T126" s="39">
        <f t="shared" si="11"/>
        <v>3.9086701163191973</v>
      </c>
      <c r="U126" s="39">
        <f t="shared" si="11"/>
        <v>4.1216376927025049</v>
      </c>
      <c r="V126" s="39">
        <f t="shared" si="11"/>
        <v>4.3072027501202461</v>
      </c>
      <c r="W126" s="39">
        <f t="shared" si="11"/>
        <v>4.4719387579848595</v>
      </c>
      <c r="X126" s="39">
        <f t="shared" si="11"/>
        <v>4.6105955611114018</v>
      </c>
      <c r="Y126" s="39">
        <f t="shared" si="11"/>
        <v>4.7180438050358022</v>
      </c>
      <c r="Z126" s="39">
        <f t="shared" si="11"/>
        <v>4.8077334556862414</v>
      </c>
      <c r="AA126" s="39">
        <f t="shared" si="11"/>
        <v>4.9123898271657538</v>
      </c>
      <c r="AB126" s="39">
        <f t="shared" si="11"/>
        <v>5.0150194052804231</v>
      </c>
      <c r="AC126" s="39">
        <f t="shared" si="11"/>
        <v>5.1320451254471449</v>
      </c>
      <c r="AD126" s="39">
        <f t="shared" si="11"/>
        <v>5.250738153247771</v>
      </c>
      <c r="AE126" s="39">
        <f t="shared" si="11"/>
        <v>5.3573812874784394</v>
      </c>
      <c r="AF126" s="39">
        <f t="shared" si="11"/>
        <v>5.4655482431717246</v>
      </c>
      <c r="AG126" s="39">
        <f t="shared" si="11"/>
        <v>5.5546176895035595</v>
      </c>
      <c r="AH126" s="39">
        <f t="shared" si="11"/>
        <v>5.6369239752143638</v>
      </c>
      <c r="AI126" s="39">
        <f t="shared" si="11"/>
        <v>5.7347864765661756</v>
      </c>
      <c r="AJ126" s="39">
        <f t="shared" si="11"/>
        <v>5.8119959038684987</v>
      </c>
    </row>
    <row r="127" spans="2:36" ht="15.75" customHeight="1" x14ac:dyDescent="0.45">
      <c r="B127" s="41" t="s">
        <v>236</v>
      </c>
      <c r="C127" s="39">
        <f t="shared" si="7"/>
        <v>0.12333316059706158</v>
      </c>
      <c r="D127" s="39">
        <f t="shared" ref="D127:AJ127" si="12">D26*$C$108*D$113</f>
        <v>0.15979077003681244</v>
      </c>
      <c r="E127" s="39">
        <f t="shared" si="12"/>
        <v>0.17908878719090723</v>
      </c>
      <c r="F127" s="39">
        <f t="shared" si="12"/>
        <v>0.20611013186312127</v>
      </c>
      <c r="G127" s="39">
        <f t="shared" si="12"/>
        <v>0.29486286668671169</v>
      </c>
      <c r="H127" s="39">
        <f t="shared" si="12"/>
        <v>0.34285783758633459</v>
      </c>
      <c r="I127" s="39">
        <f t="shared" si="12"/>
        <v>0.3693665125262014</v>
      </c>
      <c r="J127" s="39">
        <f t="shared" si="12"/>
        <v>0.39644034785750049</v>
      </c>
      <c r="K127" s="39">
        <f t="shared" si="12"/>
        <v>0.43125403855389877</v>
      </c>
      <c r="L127" s="39">
        <f t="shared" si="12"/>
        <v>0.43901025769976115</v>
      </c>
      <c r="M127" s="39">
        <f t="shared" si="12"/>
        <v>0.44900240856075796</v>
      </c>
      <c r="N127" s="39">
        <f t="shared" si="12"/>
        <v>0.45622915785464419</v>
      </c>
      <c r="O127" s="39">
        <f t="shared" si="12"/>
        <v>0.46126269677699233</v>
      </c>
      <c r="P127" s="39">
        <f t="shared" si="12"/>
        <v>0.46573161967972704</v>
      </c>
      <c r="Q127" s="39">
        <f t="shared" si="12"/>
        <v>0.47075942001053661</v>
      </c>
      <c r="R127" s="39">
        <f t="shared" si="12"/>
        <v>0.47467287324585772</v>
      </c>
      <c r="S127" s="39">
        <f t="shared" si="12"/>
        <v>0.47803165709240897</v>
      </c>
      <c r="T127" s="39">
        <f t="shared" si="12"/>
        <v>0.48195889993596874</v>
      </c>
      <c r="U127" s="39">
        <f t="shared" si="12"/>
        <v>0.48476863954357652</v>
      </c>
      <c r="V127" s="39">
        <f t="shared" si="12"/>
        <v>0.48925405597519717</v>
      </c>
      <c r="W127" s="39">
        <f t="shared" si="12"/>
        <v>0.49540929553074209</v>
      </c>
      <c r="X127" s="39">
        <f t="shared" si="12"/>
        <v>0.49050064193925053</v>
      </c>
      <c r="Y127" s="39">
        <f t="shared" si="12"/>
        <v>0.49390294633512971</v>
      </c>
      <c r="Z127" s="39">
        <f t="shared" si="12"/>
        <v>0.49839967555786563</v>
      </c>
      <c r="AA127" s="39">
        <f t="shared" si="12"/>
        <v>0.50013643757284365</v>
      </c>
      <c r="AB127" s="39">
        <f t="shared" si="12"/>
        <v>0.50133611821771684</v>
      </c>
      <c r="AC127" s="39">
        <f t="shared" si="12"/>
        <v>0.50364032201684228</v>
      </c>
      <c r="AD127" s="39">
        <f t="shared" si="12"/>
        <v>0.50594201876808242</v>
      </c>
      <c r="AE127" s="39">
        <f t="shared" si="12"/>
        <v>0.50769856734852958</v>
      </c>
      <c r="AF127" s="39">
        <f t="shared" si="12"/>
        <v>0.50888618396093388</v>
      </c>
      <c r="AG127" s="39">
        <f t="shared" si="12"/>
        <v>0.51009536949425127</v>
      </c>
      <c r="AH127" s="39">
        <f t="shared" si="12"/>
        <v>0.51018395063783684</v>
      </c>
      <c r="AI127" s="39">
        <f t="shared" si="12"/>
        <v>0.51082878960341438</v>
      </c>
      <c r="AJ127" s="39">
        <f t="shared" si="12"/>
        <v>0.51256268637925995</v>
      </c>
    </row>
    <row r="128" spans="2:36" ht="15.75" customHeight="1" x14ac:dyDescent="0.45">
      <c r="B128" s="41" t="s">
        <v>237</v>
      </c>
      <c r="C128" s="39">
        <f t="shared" si="7"/>
        <v>0.2564031496623122</v>
      </c>
      <c r="D128" s="39">
        <f t="shared" ref="D128:AJ128" si="13">D27*$C$108*D$113</f>
        <v>0.59287885710210397</v>
      </c>
      <c r="E128" s="39">
        <f t="shared" si="13"/>
        <v>0.62543314911286063</v>
      </c>
      <c r="F128" s="39">
        <f t="shared" si="13"/>
        <v>0.65304948197272383</v>
      </c>
      <c r="G128" s="39">
        <f t="shared" si="13"/>
        <v>0.61011811854614928</v>
      </c>
      <c r="H128" s="39">
        <f t="shared" si="13"/>
        <v>0.56169153778211411</v>
      </c>
      <c r="I128" s="39">
        <f t="shared" si="13"/>
        <v>0.54412648934829977</v>
      </c>
      <c r="J128" s="39">
        <f t="shared" si="13"/>
        <v>0.54641499962000395</v>
      </c>
      <c r="K128" s="39">
        <f t="shared" si="13"/>
        <v>0.53327705278979542</v>
      </c>
      <c r="L128" s="39">
        <f t="shared" si="13"/>
        <v>0.54435065873073396</v>
      </c>
      <c r="M128" s="39">
        <f t="shared" si="13"/>
        <v>0.57145761089551006</v>
      </c>
      <c r="N128" s="39">
        <f t="shared" si="13"/>
        <v>0.60352442405439022</v>
      </c>
      <c r="O128" s="39">
        <f t="shared" si="13"/>
        <v>0.67147930858564553</v>
      </c>
      <c r="P128" s="39">
        <f t="shared" si="13"/>
        <v>0.71073735325531806</v>
      </c>
      <c r="Q128" s="39">
        <f t="shared" si="13"/>
        <v>0.74946224193940081</v>
      </c>
      <c r="R128" s="39">
        <f t="shared" si="13"/>
        <v>0.78762580246725455</v>
      </c>
      <c r="S128" s="39">
        <f t="shared" si="13"/>
        <v>0.82468740842501043</v>
      </c>
      <c r="T128" s="39">
        <f t="shared" si="13"/>
        <v>0.86564897491363013</v>
      </c>
      <c r="U128" s="39">
        <f t="shared" si="13"/>
        <v>0.90052124270566447</v>
      </c>
      <c r="V128" s="39">
        <f t="shared" si="13"/>
        <v>0.93543608444919191</v>
      </c>
      <c r="W128" s="39">
        <f t="shared" si="13"/>
        <v>0.96486069040379752</v>
      </c>
      <c r="X128" s="39">
        <f t="shared" si="13"/>
        <v>0.99315332680942858</v>
      </c>
      <c r="Y128" s="39">
        <f t="shared" si="13"/>
        <v>1.0231635980007383</v>
      </c>
      <c r="Z128" s="39">
        <f t="shared" si="13"/>
        <v>1.0542645021778356</v>
      </c>
      <c r="AA128" s="39">
        <f t="shared" si="13"/>
        <v>1.0699051305425693</v>
      </c>
      <c r="AB128" s="39">
        <f t="shared" si="13"/>
        <v>1.0866888736670686</v>
      </c>
      <c r="AC128" s="39">
        <f t="shared" si="13"/>
        <v>1.0979469588643787</v>
      </c>
      <c r="AD128" s="39">
        <f t="shared" si="13"/>
        <v>1.1103077308047098</v>
      </c>
      <c r="AE128" s="39">
        <f t="shared" si="13"/>
        <v>1.1215824559725687</v>
      </c>
      <c r="AF128" s="39">
        <f t="shared" si="13"/>
        <v>1.1322717593130778</v>
      </c>
      <c r="AG128" s="39">
        <f t="shared" si="13"/>
        <v>1.1380327278196036</v>
      </c>
      <c r="AH128" s="39">
        <f t="shared" si="13"/>
        <v>1.144317147417621</v>
      </c>
      <c r="AI128" s="39">
        <f t="shared" si="13"/>
        <v>1.1483962496501463</v>
      </c>
      <c r="AJ128" s="39">
        <f t="shared" si="13"/>
        <v>1.1524357592242107</v>
      </c>
    </row>
    <row r="129" spans="2:36" ht="15.75" customHeight="1" x14ac:dyDescent="0.45">
      <c r="B129" s="41" t="s">
        <v>238</v>
      </c>
      <c r="C129" s="39">
        <f t="shared" si="7"/>
        <v>0</v>
      </c>
      <c r="D129" s="39">
        <f t="shared" ref="D129:AJ129" si="14">D28*$C$108*D$113</f>
        <v>0</v>
      </c>
      <c r="E129" s="39">
        <f t="shared" si="14"/>
        <v>0</v>
      </c>
      <c r="F129" s="39">
        <f t="shared" si="14"/>
        <v>0</v>
      </c>
      <c r="G129" s="39">
        <f t="shared" si="14"/>
        <v>0</v>
      </c>
      <c r="H129" s="39">
        <f t="shared" si="14"/>
        <v>0</v>
      </c>
      <c r="I129" s="39">
        <f t="shared" si="14"/>
        <v>0</v>
      </c>
      <c r="J129" s="39">
        <f t="shared" si="14"/>
        <v>0</v>
      </c>
      <c r="K129" s="39">
        <f t="shared" si="14"/>
        <v>0</v>
      </c>
      <c r="L129" s="39">
        <f t="shared" si="14"/>
        <v>0</v>
      </c>
      <c r="M129" s="39">
        <f t="shared" si="14"/>
        <v>0</v>
      </c>
      <c r="N129" s="39">
        <f t="shared" si="14"/>
        <v>0</v>
      </c>
      <c r="O129" s="39">
        <f t="shared" si="14"/>
        <v>0</v>
      </c>
      <c r="P129" s="39">
        <f t="shared" si="14"/>
        <v>6.0699618678637405E-3</v>
      </c>
      <c r="Q129" s="39">
        <f t="shared" si="14"/>
        <v>2.7042452028741261E-2</v>
      </c>
      <c r="R129" s="39">
        <f t="shared" si="14"/>
        <v>4.581145172023976E-2</v>
      </c>
      <c r="S129" s="39">
        <f t="shared" si="14"/>
        <v>5.5751960007313285E-2</v>
      </c>
      <c r="T129" s="39">
        <f t="shared" si="14"/>
        <v>6.1279997586360289E-2</v>
      </c>
      <c r="U129" s="39">
        <f t="shared" si="14"/>
        <v>6.4046881762021501E-2</v>
      </c>
      <c r="V129" s="39">
        <f t="shared" si="14"/>
        <v>6.5160246732588342E-2</v>
      </c>
      <c r="W129" s="39">
        <f t="shared" si="14"/>
        <v>6.6275491040901954E-2</v>
      </c>
      <c r="X129" s="39">
        <f t="shared" si="14"/>
        <v>6.7388601707870005E-2</v>
      </c>
      <c r="Y129" s="39">
        <f t="shared" si="14"/>
        <v>6.7953089932014488E-2</v>
      </c>
      <c r="Z129" s="39">
        <f t="shared" si="14"/>
        <v>6.9068691180413755E-2</v>
      </c>
      <c r="AA129" s="39">
        <f t="shared" si="14"/>
        <v>7.0737529292070694E-2</v>
      </c>
      <c r="AB129" s="39">
        <f t="shared" si="14"/>
        <v>7.130359344000603E-2</v>
      </c>
      <c r="AC129" s="39">
        <f t="shared" si="14"/>
        <v>7.2422483187932332E-2</v>
      </c>
      <c r="AD129" s="39">
        <f t="shared" si="14"/>
        <v>7.2988356805887292E-2</v>
      </c>
      <c r="AE129" s="39">
        <f t="shared" si="14"/>
        <v>7.4108505473532649E-2</v>
      </c>
      <c r="AF129" s="39">
        <f t="shared" si="14"/>
        <v>7.4673516124702244E-2</v>
      </c>
      <c r="AG129" s="39">
        <f t="shared" si="14"/>
        <v>7.579508201812625E-2</v>
      </c>
      <c r="AH129" s="39">
        <f t="shared" si="14"/>
        <v>7.5808244292173144E-2</v>
      </c>
      <c r="AI129" s="39">
        <f t="shared" si="14"/>
        <v>7.6375268651431405E-2</v>
      </c>
      <c r="AJ129" s="39">
        <f t="shared" si="14"/>
        <v>7.6386231879414554E-2</v>
      </c>
    </row>
    <row r="130" spans="2:36" ht="15.75" customHeight="1" x14ac:dyDescent="0.45">
      <c r="B130" s="41" t="s">
        <v>239</v>
      </c>
      <c r="C130" s="39">
        <f t="shared" si="7"/>
        <v>2.2616488791943614</v>
      </c>
      <c r="D130" s="39">
        <f t="shared" ref="D130:AJ130" si="15">D29*$C$108*D$113</f>
        <v>2.7412382101142825</v>
      </c>
      <c r="E130" s="39">
        <f t="shared" si="15"/>
        <v>2.741987092498321</v>
      </c>
      <c r="F130" s="39">
        <f t="shared" si="15"/>
        <v>2.7389501480206224</v>
      </c>
      <c r="G130" s="39">
        <f t="shared" si="15"/>
        <v>2.7221078477862974</v>
      </c>
      <c r="H130" s="39">
        <f t="shared" si="15"/>
        <v>2.7219164019313835</v>
      </c>
      <c r="I130" s="39">
        <f t="shared" si="15"/>
        <v>2.844673439754029</v>
      </c>
      <c r="J130" s="39">
        <f t="shared" si="15"/>
        <v>2.9901196195149162</v>
      </c>
      <c r="K130" s="39">
        <f t="shared" si="15"/>
        <v>3.0529697665401327</v>
      </c>
      <c r="L130" s="39">
        <f t="shared" si="15"/>
        <v>3.1905456542627113</v>
      </c>
      <c r="M130" s="39">
        <f t="shared" si="15"/>
        <v>3.3575892640163807</v>
      </c>
      <c r="N130" s="39">
        <f t="shared" si="15"/>
        <v>3.5163296882291433</v>
      </c>
      <c r="O130" s="39">
        <f t="shared" si="15"/>
        <v>3.6785148318327847</v>
      </c>
      <c r="P130" s="39">
        <f t="shared" si="15"/>
        <v>3.825179606184677</v>
      </c>
      <c r="Q130" s="39">
        <f t="shared" si="15"/>
        <v>3.9763442217771581</v>
      </c>
      <c r="R130" s="39">
        <f t="shared" si="15"/>
        <v>4.0656283538709159</v>
      </c>
      <c r="S130" s="39">
        <f t="shared" si="15"/>
        <v>4.1526930211387905</v>
      </c>
      <c r="T130" s="39">
        <f t="shared" si="15"/>
        <v>4.2421216347170496</v>
      </c>
      <c r="U130" s="39">
        <f t="shared" si="15"/>
        <v>4.3043921570406871</v>
      </c>
      <c r="V130" s="39">
        <f t="shared" si="15"/>
        <v>4.3563490379100802</v>
      </c>
      <c r="W130" s="39">
        <f t="shared" si="15"/>
        <v>4.4045586754266095</v>
      </c>
      <c r="X130" s="39">
        <f t="shared" si="15"/>
        <v>4.4570379277115002</v>
      </c>
      <c r="Y130" s="39">
        <f t="shared" si="15"/>
        <v>4.4915335052624199</v>
      </c>
      <c r="Z130" s="39">
        <f t="shared" si="15"/>
        <v>4.5320112404940289</v>
      </c>
      <c r="AA130" s="39">
        <f t="shared" si="15"/>
        <v>4.5758339260808221</v>
      </c>
      <c r="AB130" s="39">
        <f t="shared" si="15"/>
        <v>4.5883033267092248</v>
      </c>
      <c r="AC130" s="39">
        <f t="shared" si="15"/>
        <v>4.5957870438265758</v>
      </c>
      <c r="AD130" s="39">
        <f t="shared" si="15"/>
        <v>4.6176194521664007</v>
      </c>
      <c r="AE130" s="39">
        <f t="shared" si="15"/>
        <v>4.6328876891924118</v>
      </c>
      <c r="AF130" s="39">
        <f t="shared" si="15"/>
        <v>4.638608194235208</v>
      </c>
      <c r="AG130" s="39">
        <f t="shared" si="15"/>
        <v>4.620733759236427</v>
      </c>
      <c r="AH130" s="39">
        <f t="shared" si="15"/>
        <v>4.5977423490778584</v>
      </c>
      <c r="AI130" s="39">
        <f t="shared" si="15"/>
        <v>4.5814092311344146</v>
      </c>
      <c r="AJ130" s="39">
        <f t="shared" si="15"/>
        <v>4.554390694955238</v>
      </c>
    </row>
    <row r="131" spans="2:36" ht="15.75" customHeight="1" x14ac:dyDescent="0.45">
      <c r="B131" s="41" t="s">
        <v>240</v>
      </c>
      <c r="C131" s="39">
        <f t="shared" si="7"/>
        <v>5.7339100979335637E-2</v>
      </c>
      <c r="D131" s="39">
        <f t="shared" ref="D131:AJ131" si="16">D30*$C$108*D$113</f>
        <v>3.8570185870954727E-3</v>
      </c>
      <c r="E131" s="39">
        <f t="shared" si="16"/>
        <v>3.8572969548810784E-3</v>
      </c>
      <c r="F131" s="39">
        <f t="shared" si="16"/>
        <v>3.8576762648177775E-3</v>
      </c>
      <c r="G131" s="39">
        <f t="shared" si="16"/>
        <v>3.8580188164616482E-3</v>
      </c>
      <c r="H131" s="39">
        <f t="shared" si="16"/>
        <v>3.8585287188172704E-3</v>
      </c>
      <c r="I131" s="39">
        <f t="shared" si="16"/>
        <v>4.4103464182233005E-3</v>
      </c>
      <c r="J131" s="39">
        <f t="shared" si="16"/>
        <v>4.9623965656710768E-3</v>
      </c>
      <c r="K131" s="39">
        <f t="shared" si="16"/>
        <v>4.9632817736382211E-3</v>
      </c>
      <c r="L131" s="39">
        <f t="shared" si="16"/>
        <v>4.9636838182133807E-3</v>
      </c>
      <c r="M131" s="39">
        <f t="shared" si="16"/>
        <v>4.9644000946521159E-3</v>
      </c>
      <c r="N131" s="39">
        <f t="shared" si="16"/>
        <v>4.9650089730251482E-3</v>
      </c>
      <c r="O131" s="39">
        <f t="shared" si="16"/>
        <v>4.9657467356374772E-3</v>
      </c>
      <c r="P131" s="39">
        <f t="shared" si="16"/>
        <v>5.5181471526034006E-3</v>
      </c>
      <c r="Q131" s="39">
        <f t="shared" si="16"/>
        <v>5.5188677609676034E-3</v>
      </c>
      <c r="R131" s="39">
        <f t="shared" si="16"/>
        <v>5.5194520144867176E-3</v>
      </c>
      <c r="S131" s="39">
        <f t="shared" si="16"/>
        <v>5.5199960403280483E-3</v>
      </c>
      <c r="T131" s="39">
        <f t="shared" si="16"/>
        <v>5.5207205032757022E-3</v>
      </c>
      <c r="U131" s="39">
        <f t="shared" si="16"/>
        <v>5.5212829105190956E-3</v>
      </c>
      <c r="V131" s="39">
        <f t="shared" si="16"/>
        <v>5.5220548078464696E-3</v>
      </c>
      <c r="W131" s="39">
        <f t="shared" si="16"/>
        <v>6.0752533454160127E-3</v>
      </c>
      <c r="X131" s="39">
        <f t="shared" si="16"/>
        <v>6.0760214654636893E-3</v>
      </c>
      <c r="Y131" s="39">
        <f t="shared" si="16"/>
        <v>6.0771056036760919E-3</v>
      </c>
      <c r="Z131" s="39">
        <f t="shared" si="16"/>
        <v>6.0780448238764101E-3</v>
      </c>
      <c r="AA131" s="39">
        <f t="shared" si="16"/>
        <v>6.0790064235373255E-3</v>
      </c>
      <c r="AB131" s="39">
        <f t="shared" si="16"/>
        <v>6.0801513786051652E-3</v>
      </c>
      <c r="AC131" s="39">
        <f t="shared" si="16"/>
        <v>6.0812772142538607E-3</v>
      </c>
      <c r="AD131" s="39">
        <f t="shared" si="16"/>
        <v>6.0823630671572749E-3</v>
      </c>
      <c r="AE131" s="39">
        <f t="shared" si="16"/>
        <v>6.0835340314093975E-3</v>
      </c>
      <c r="AF131" s="39">
        <f t="shared" si="16"/>
        <v>6.0845087212720358E-3</v>
      </c>
      <c r="AG131" s="39">
        <f t="shared" si="16"/>
        <v>6.0857365124043E-3</v>
      </c>
      <c r="AH131" s="39">
        <f t="shared" si="16"/>
        <v>6.0867933373277708E-3</v>
      </c>
      <c r="AI131" s="39">
        <f t="shared" si="16"/>
        <v>6.0878837330851122E-3</v>
      </c>
      <c r="AJ131" s="39">
        <f t="shared" si="16"/>
        <v>6.0887576135765223E-3</v>
      </c>
    </row>
    <row r="132" spans="2:36" ht="15.75" customHeight="1" x14ac:dyDescent="0.45">
      <c r="B132" s="41" t="s">
        <v>241</v>
      </c>
      <c r="C132" s="39">
        <f t="shared" si="7"/>
        <v>2.0014591851277536E-2</v>
      </c>
      <c r="D132" s="39">
        <f t="shared" ref="D132:AJ132" si="17">D31*$C$108*D$113</f>
        <v>2.093810090137542E-2</v>
      </c>
      <c r="E132" s="39">
        <f t="shared" si="17"/>
        <v>2.0939612040782995E-2</v>
      </c>
      <c r="F132" s="39">
        <f t="shared" si="17"/>
        <v>2.0941671151867933E-2</v>
      </c>
      <c r="G132" s="39">
        <f t="shared" si="17"/>
        <v>2.0392385172725857E-2</v>
      </c>
      <c r="H132" s="39">
        <f t="shared" si="17"/>
        <v>2.0395080370891286E-2</v>
      </c>
      <c r="I132" s="39">
        <f t="shared" si="17"/>
        <v>2.0397852184282764E-2</v>
      </c>
      <c r="J132" s="39">
        <f t="shared" si="17"/>
        <v>2.0952341055055654E-2</v>
      </c>
      <c r="K132" s="39">
        <f t="shared" si="17"/>
        <v>2.0956078599805816E-2</v>
      </c>
      <c r="L132" s="39">
        <f t="shared" si="17"/>
        <v>2.0957776121345379E-2</v>
      </c>
      <c r="M132" s="39">
        <f t="shared" si="17"/>
        <v>2.1512400410159165E-2</v>
      </c>
      <c r="N132" s="39">
        <f t="shared" si="17"/>
        <v>2.2066706546778433E-2</v>
      </c>
      <c r="O132" s="39">
        <f t="shared" si="17"/>
        <v>2.2621735129015174E-2</v>
      </c>
      <c r="P132" s="39">
        <f t="shared" si="17"/>
        <v>2.262440332567394E-2</v>
      </c>
      <c r="Q132" s="39">
        <f t="shared" si="17"/>
        <v>2.3731131372160697E-2</v>
      </c>
      <c r="R132" s="39">
        <f t="shared" si="17"/>
        <v>2.3733643662292886E-2</v>
      </c>
      <c r="S132" s="39">
        <f t="shared" si="17"/>
        <v>2.4287982577443412E-2</v>
      </c>
      <c r="T132" s="39">
        <f t="shared" si="17"/>
        <v>2.4843242264740658E-2</v>
      </c>
      <c r="U132" s="39">
        <f t="shared" si="17"/>
        <v>2.4845773097335926E-2</v>
      </c>
      <c r="V132" s="39">
        <f t="shared" si="17"/>
        <v>2.5401452116093758E-2</v>
      </c>
      <c r="W132" s="39">
        <f t="shared" si="17"/>
        <v>2.5405604899012411E-2</v>
      </c>
      <c r="X132" s="39">
        <f t="shared" si="17"/>
        <v>2.5961182625163039E-2</v>
      </c>
      <c r="Y132" s="39">
        <f t="shared" si="17"/>
        <v>2.5965814852070574E-2</v>
      </c>
      <c r="Z132" s="39">
        <f t="shared" si="17"/>
        <v>2.6522377413278883E-2</v>
      </c>
      <c r="AA132" s="39">
        <f t="shared" si="17"/>
        <v>2.652657348452651E-2</v>
      </c>
      <c r="AB132" s="39">
        <f t="shared" si="17"/>
        <v>2.6531569652095265E-2</v>
      </c>
      <c r="AC132" s="39">
        <f t="shared" si="17"/>
        <v>2.6536482389471389E-2</v>
      </c>
      <c r="AD132" s="39">
        <f t="shared" si="17"/>
        <v>2.709416275370059E-2</v>
      </c>
      <c r="AE132" s="39">
        <f t="shared" si="17"/>
        <v>2.7099378867187315E-2</v>
      </c>
      <c r="AF132" s="39">
        <f t="shared" si="17"/>
        <v>2.710372066748452E-2</v>
      </c>
      <c r="AG132" s="39">
        <f t="shared" si="17"/>
        <v>2.7109189918891875E-2</v>
      </c>
      <c r="AH132" s="39">
        <f t="shared" si="17"/>
        <v>2.7113897593550981E-2</v>
      </c>
      <c r="AI132" s="39">
        <f t="shared" si="17"/>
        <v>2.71187548110155E-2</v>
      </c>
      <c r="AJ132" s="39">
        <f t="shared" si="17"/>
        <v>2.7122647551386329E-2</v>
      </c>
    </row>
    <row r="133" spans="2:36" ht="15.75" customHeight="1" x14ac:dyDescent="0.45">
      <c r="B133" s="41" t="s">
        <v>242</v>
      </c>
      <c r="C133" s="39">
        <f t="shared" si="7"/>
        <v>3.2456094893963572E-3</v>
      </c>
      <c r="D133" s="39">
        <f t="shared" ref="D133:AJ133" si="18">D32*$C$108*D$113</f>
        <v>3.3060159317961193E-3</v>
      </c>
      <c r="E133" s="39">
        <f t="shared" si="18"/>
        <v>2.755212110629342E-3</v>
      </c>
      <c r="F133" s="39">
        <f t="shared" si="18"/>
        <v>2.755483046298413E-3</v>
      </c>
      <c r="G133" s="39">
        <f t="shared" si="18"/>
        <v>2.7557277260440347E-3</v>
      </c>
      <c r="H133" s="39">
        <f t="shared" si="18"/>
        <v>2.7560919420123362E-3</v>
      </c>
      <c r="I133" s="39">
        <f t="shared" si="18"/>
        <v>2.7564665113895622E-3</v>
      </c>
      <c r="J133" s="39">
        <f t="shared" si="18"/>
        <v>2.7568869809283755E-3</v>
      </c>
      <c r="K133" s="39">
        <f t="shared" si="18"/>
        <v>2.7573787631323446E-3</v>
      </c>
      <c r="L133" s="39">
        <f t="shared" si="18"/>
        <v>2.7576021212296557E-3</v>
      </c>
      <c r="M133" s="39">
        <f t="shared" si="18"/>
        <v>2.7580000525845084E-3</v>
      </c>
      <c r="N133" s="39">
        <f t="shared" si="18"/>
        <v>3.3100059820167648E-3</v>
      </c>
      <c r="O133" s="39">
        <f t="shared" si="18"/>
        <v>3.3104978237583184E-3</v>
      </c>
      <c r="P133" s="39">
        <f t="shared" si="18"/>
        <v>3.3108882915620402E-3</v>
      </c>
      <c r="Q133" s="39">
        <f t="shared" si="18"/>
        <v>3.3113206565805625E-3</v>
      </c>
      <c r="R133" s="39">
        <f t="shared" si="18"/>
        <v>3.3116712086920302E-3</v>
      </c>
      <c r="S133" s="39">
        <f t="shared" si="18"/>
        <v>3.3119976241968289E-3</v>
      </c>
      <c r="T133" s="39">
        <f t="shared" si="18"/>
        <v>3.3124323019654211E-3</v>
      </c>
      <c r="U133" s="39">
        <f t="shared" si="18"/>
        <v>3.8648980373633666E-3</v>
      </c>
      <c r="V133" s="39">
        <f t="shared" si="18"/>
        <v>3.8654383654925283E-3</v>
      </c>
      <c r="W133" s="39">
        <f t="shared" si="18"/>
        <v>3.8660703107192803E-3</v>
      </c>
      <c r="X133" s="39">
        <f t="shared" si="18"/>
        <v>3.8665591143859845E-3</v>
      </c>
      <c r="Y133" s="39">
        <f t="shared" si="18"/>
        <v>3.8672490205211487E-3</v>
      </c>
      <c r="Z133" s="39">
        <f t="shared" si="18"/>
        <v>3.8678467061031697E-3</v>
      </c>
      <c r="AA133" s="39">
        <f t="shared" si="18"/>
        <v>3.8684586331601154E-3</v>
      </c>
      <c r="AB133" s="39">
        <f t="shared" si="18"/>
        <v>3.8691872409305594E-3</v>
      </c>
      <c r="AC133" s="39">
        <f t="shared" si="18"/>
        <v>3.8699036817979103E-3</v>
      </c>
      <c r="AD133" s="39">
        <f t="shared" si="18"/>
        <v>4.4235367761143824E-3</v>
      </c>
      <c r="AE133" s="39">
        <f t="shared" si="18"/>
        <v>4.4243883864795623E-3</v>
      </c>
      <c r="AF133" s="39">
        <f t="shared" si="18"/>
        <v>4.4250972518342074E-3</v>
      </c>
      <c r="AG133" s="39">
        <f t="shared" si="18"/>
        <v>4.4259901908394903E-3</v>
      </c>
      <c r="AH133" s="39">
        <f t="shared" si="18"/>
        <v>4.4267587907838336E-3</v>
      </c>
      <c r="AI133" s="39">
        <f t="shared" si="18"/>
        <v>4.4275518058800815E-3</v>
      </c>
      <c r="AJ133" s="39">
        <f t="shared" si="18"/>
        <v>4.4281873553283805E-3</v>
      </c>
    </row>
    <row r="134" spans="2:36" ht="15.75" customHeight="1" x14ac:dyDescent="0.45">
      <c r="B134" s="41" t="s">
        <v>243</v>
      </c>
      <c r="C134" s="39">
        <f t="shared" si="7"/>
        <v>5.9502840638933222E-3</v>
      </c>
      <c r="D134" s="39">
        <f t="shared" ref="D134:AJ134" si="19">D33*$C$108*D$113</f>
        <v>5.5100265529935315E-3</v>
      </c>
      <c r="E134" s="39">
        <f t="shared" si="19"/>
        <v>4.959381799132816E-3</v>
      </c>
      <c r="F134" s="39">
        <f t="shared" si="19"/>
        <v>4.9598694833371442E-3</v>
      </c>
      <c r="G134" s="39">
        <f t="shared" si="19"/>
        <v>4.9603099068792622E-3</v>
      </c>
      <c r="H134" s="39">
        <f t="shared" si="19"/>
        <v>4.9609654956222059E-3</v>
      </c>
      <c r="I134" s="39">
        <f t="shared" si="19"/>
        <v>4.9616397205012128E-3</v>
      </c>
      <c r="J134" s="39">
        <f t="shared" si="19"/>
        <v>4.9623965656710768E-3</v>
      </c>
      <c r="K134" s="39">
        <f t="shared" si="19"/>
        <v>4.9632817736382211E-3</v>
      </c>
      <c r="L134" s="39">
        <f t="shared" si="19"/>
        <v>4.9636838182133807E-3</v>
      </c>
      <c r="M134" s="39">
        <f t="shared" si="19"/>
        <v>5.5160001051690168E-3</v>
      </c>
      <c r="N134" s="39">
        <f t="shared" si="19"/>
        <v>5.5166766366946084E-3</v>
      </c>
      <c r="O134" s="39">
        <f t="shared" si="19"/>
        <v>5.5174963729305304E-3</v>
      </c>
      <c r="P134" s="39">
        <f t="shared" si="19"/>
        <v>5.5181471526034006E-3</v>
      </c>
      <c r="Q134" s="39">
        <f t="shared" si="19"/>
        <v>5.5188677609676034E-3</v>
      </c>
      <c r="R134" s="39">
        <f t="shared" si="19"/>
        <v>6.0713972159353894E-3</v>
      </c>
      <c r="S134" s="39">
        <f t="shared" si="19"/>
        <v>6.071995644360853E-3</v>
      </c>
      <c r="T134" s="39">
        <f t="shared" si="19"/>
        <v>6.0727925536032731E-3</v>
      </c>
      <c r="U134" s="39">
        <f t="shared" si="19"/>
        <v>6.0734112015710046E-3</v>
      </c>
      <c r="V134" s="39">
        <f t="shared" si="19"/>
        <v>6.074260288631117E-3</v>
      </c>
      <c r="W134" s="39">
        <f t="shared" si="19"/>
        <v>6.0752533454160127E-3</v>
      </c>
      <c r="X134" s="39">
        <f t="shared" si="19"/>
        <v>6.0760214654636893E-3</v>
      </c>
      <c r="Y134" s="39">
        <f t="shared" si="19"/>
        <v>6.6295697494648271E-3</v>
      </c>
      <c r="Z134" s="39">
        <f t="shared" si="19"/>
        <v>6.6305943533197208E-3</v>
      </c>
      <c r="AA134" s="39">
        <f t="shared" si="19"/>
        <v>6.6316433711316276E-3</v>
      </c>
      <c r="AB134" s="39">
        <f t="shared" si="19"/>
        <v>6.6328924130238161E-3</v>
      </c>
      <c r="AC134" s="39">
        <f t="shared" si="19"/>
        <v>6.6341205973678473E-3</v>
      </c>
      <c r="AD134" s="39">
        <f t="shared" si="19"/>
        <v>6.6353051641715724E-3</v>
      </c>
      <c r="AE134" s="39">
        <f t="shared" si="19"/>
        <v>6.6365825797193422E-3</v>
      </c>
      <c r="AF134" s="39">
        <f t="shared" si="19"/>
        <v>6.637645877751311E-3</v>
      </c>
      <c r="AG134" s="39">
        <f t="shared" si="19"/>
        <v>6.6389852862592342E-3</v>
      </c>
      <c r="AH134" s="39">
        <f t="shared" si="19"/>
        <v>6.6401381861757505E-3</v>
      </c>
      <c r="AI134" s="39">
        <f t="shared" si="19"/>
        <v>6.6413277088201213E-3</v>
      </c>
      <c r="AJ134" s="39">
        <f t="shared" si="19"/>
        <v>6.6422810329925695E-3</v>
      </c>
    </row>
    <row r="135" spans="2:36" ht="15.75" customHeight="1" x14ac:dyDescent="0.45">
      <c r="B135" s="41" t="s">
        <v>244</v>
      </c>
      <c r="C135" s="39">
        <f t="shared" si="7"/>
        <v>0</v>
      </c>
      <c r="D135" s="39">
        <f t="shared" ref="D135:AJ135" si="20">D34*$C$108*D$113</f>
        <v>0</v>
      </c>
      <c r="E135" s="39">
        <f t="shared" si="20"/>
        <v>0</v>
      </c>
      <c r="F135" s="39">
        <f t="shared" si="20"/>
        <v>0</v>
      </c>
      <c r="G135" s="39">
        <f t="shared" si="20"/>
        <v>0</v>
      </c>
      <c r="H135" s="39">
        <f t="shared" si="20"/>
        <v>0</v>
      </c>
      <c r="I135" s="39">
        <f t="shared" si="20"/>
        <v>0</v>
      </c>
      <c r="J135" s="39">
        <f t="shared" si="20"/>
        <v>0</v>
      </c>
      <c r="K135" s="39">
        <f t="shared" si="20"/>
        <v>0</v>
      </c>
      <c r="L135" s="39">
        <f t="shared" si="20"/>
        <v>0</v>
      </c>
      <c r="M135" s="39">
        <f t="shared" si="20"/>
        <v>0</v>
      </c>
      <c r="N135" s="39">
        <f t="shared" si="20"/>
        <v>0</v>
      </c>
      <c r="O135" s="39">
        <f t="shared" si="20"/>
        <v>0</v>
      </c>
      <c r="P135" s="39">
        <f t="shared" si="20"/>
        <v>0</v>
      </c>
      <c r="Q135" s="39">
        <f t="shared" si="20"/>
        <v>0</v>
      </c>
      <c r="R135" s="39">
        <f t="shared" si="20"/>
        <v>0</v>
      </c>
      <c r="S135" s="39">
        <f t="shared" si="20"/>
        <v>0</v>
      </c>
      <c r="T135" s="39">
        <f t="shared" si="20"/>
        <v>0</v>
      </c>
      <c r="U135" s="39">
        <f t="shared" si="20"/>
        <v>0</v>
      </c>
      <c r="V135" s="39">
        <f t="shared" si="20"/>
        <v>0</v>
      </c>
      <c r="W135" s="39">
        <f t="shared" si="20"/>
        <v>0</v>
      </c>
      <c r="X135" s="39">
        <f t="shared" si="20"/>
        <v>0</v>
      </c>
      <c r="Y135" s="39">
        <f t="shared" si="20"/>
        <v>0</v>
      </c>
      <c r="Z135" s="39">
        <f t="shared" si="20"/>
        <v>0</v>
      </c>
      <c r="AA135" s="39">
        <f t="shared" si="20"/>
        <v>0</v>
      </c>
      <c r="AB135" s="39">
        <f t="shared" si="20"/>
        <v>0</v>
      </c>
      <c r="AC135" s="39">
        <f t="shared" si="20"/>
        <v>0</v>
      </c>
      <c r="AD135" s="39">
        <f t="shared" si="20"/>
        <v>0</v>
      </c>
      <c r="AE135" s="39">
        <f t="shared" si="20"/>
        <v>0</v>
      </c>
      <c r="AF135" s="39">
        <f t="shared" si="20"/>
        <v>0</v>
      </c>
      <c r="AG135" s="39">
        <f t="shared" si="20"/>
        <v>0</v>
      </c>
      <c r="AH135" s="39">
        <f t="shared" si="20"/>
        <v>0</v>
      </c>
      <c r="AI135" s="39">
        <f t="shared" si="20"/>
        <v>0</v>
      </c>
      <c r="AJ135" s="39">
        <f t="shared" si="20"/>
        <v>0</v>
      </c>
    </row>
    <row r="136" spans="2:36" ht="15.75" customHeight="1" x14ac:dyDescent="0.45">
      <c r="B136" s="41" t="s">
        <v>245</v>
      </c>
      <c r="C136" s="39">
        <f t="shared" si="7"/>
        <v>8.6549586383902859E-3</v>
      </c>
      <c r="D136" s="39">
        <f t="shared" ref="D136:AJ136" si="21">D35*$C$108*D$113</f>
        <v>1.487707169308254E-2</v>
      </c>
      <c r="E136" s="39">
        <f t="shared" si="21"/>
        <v>2.8103163528419288E-2</v>
      </c>
      <c r="F136" s="39">
        <f t="shared" si="21"/>
        <v>4.7945405005592377E-2</v>
      </c>
      <c r="G136" s="39">
        <f t="shared" si="21"/>
        <v>8.4325268416947458E-2</v>
      </c>
      <c r="H136" s="39">
        <f t="shared" si="21"/>
        <v>0.1223704822253477</v>
      </c>
      <c r="I136" s="39">
        <f t="shared" si="21"/>
        <v>0.12734875282619779</v>
      </c>
      <c r="J136" s="39">
        <f t="shared" si="21"/>
        <v>0.14280674561208984</v>
      </c>
      <c r="K136" s="39">
        <f t="shared" si="21"/>
        <v>0.15551616224066422</v>
      </c>
      <c r="L136" s="39">
        <f t="shared" si="21"/>
        <v>0.15442571878886069</v>
      </c>
      <c r="M136" s="39">
        <f t="shared" si="21"/>
        <v>0.15334480292369865</v>
      </c>
      <c r="N136" s="39">
        <f t="shared" si="21"/>
        <v>0.1450885955450682</v>
      </c>
      <c r="O136" s="39">
        <f t="shared" si="21"/>
        <v>0.14566190424536599</v>
      </c>
      <c r="P136" s="39">
        <f t="shared" si="21"/>
        <v>0.1445754553982091</v>
      </c>
      <c r="Q136" s="39">
        <f t="shared" si="21"/>
        <v>0.14459433533735122</v>
      </c>
      <c r="R136" s="39">
        <f t="shared" si="21"/>
        <v>0.1330187935491299</v>
      </c>
      <c r="S136" s="39">
        <f t="shared" si="21"/>
        <v>0.13137590575980754</v>
      </c>
      <c r="T136" s="39">
        <f t="shared" si="21"/>
        <v>0.13194522002828929</v>
      </c>
      <c r="U136" s="39">
        <f t="shared" si="21"/>
        <v>0.13251078985245829</v>
      </c>
      <c r="V136" s="39">
        <f t="shared" si="21"/>
        <v>0.13363372634988457</v>
      </c>
      <c r="W136" s="39">
        <f t="shared" si="21"/>
        <v>0.13144639056445553</v>
      </c>
      <c r="X136" s="39">
        <f t="shared" si="21"/>
        <v>0.13201537547689288</v>
      </c>
      <c r="Y136" s="39">
        <f t="shared" si="21"/>
        <v>0.13259139498929653</v>
      </c>
      <c r="Z136" s="39">
        <f t="shared" si="21"/>
        <v>0.13426953565472433</v>
      </c>
      <c r="AA136" s="39">
        <f t="shared" si="21"/>
        <v>0.13429077826541544</v>
      </c>
      <c r="AB136" s="39">
        <f t="shared" si="21"/>
        <v>0.13486881239815091</v>
      </c>
      <c r="AC136" s="39">
        <f t="shared" si="21"/>
        <v>0.13544662886292688</v>
      </c>
      <c r="AD136" s="39">
        <f t="shared" si="21"/>
        <v>0.13657669796253152</v>
      </c>
      <c r="AE136" s="39">
        <f t="shared" si="21"/>
        <v>0.1371560399808664</v>
      </c>
      <c r="AF136" s="39">
        <f t="shared" si="21"/>
        <v>0.13828428911981896</v>
      </c>
      <c r="AG136" s="39">
        <f t="shared" si="21"/>
        <v>0.13886544223758901</v>
      </c>
      <c r="AH136" s="39">
        <f t="shared" si="21"/>
        <v>0.13944290190969075</v>
      </c>
      <c r="AI136" s="39">
        <f t="shared" si="21"/>
        <v>0.14002132586095759</v>
      </c>
      <c r="AJ136" s="39">
        <f t="shared" si="21"/>
        <v>0.14170199537050818</v>
      </c>
    </row>
    <row r="137" spans="2:36" ht="15.75" customHeight="1" x14ac:dyDescent="0.45">
      <c r="B137" s="41" t="s">
        <v>246</v>
      </c>
      <c r="C137" s="39">
        <f t="shared" si="7"/>
        <v>4.5379030010910064</v>
      </c>
      <c r="D137" s="39">
        <f t="shared" ref="D137:AJ137" si="22">D36*$C$108*D$113</f>
        <v>5.8345671169648528</v>
      </c>
      <c r="E137" s="39">
        <f t="shared" si="22"/>
        <v>7.1888994390540777</v>
      </c>
      <c r="F137" s="39">
        <f t="shared" si="22"/>
        <v>7.8641486141356696</v>
      </c>
      <c r="G137" s="39">
        <f t="shared" si="22"/>
        <v>8.4226062218809883</v>
      </c>
      <c r="H137" s="39">
        <f t="shared" si="22"/>
        <v>8.6403482382086736</v>
      </c>
      <c r="I137" s="39">
        <f t="shared" si="22"/>
        <v>9.0770442220058296</v>
      </c>
      <c r="J137" s="39">
        <f t="shared" si="22"/>
        <v>9.5801822587261061</v>
      </c>
      <c r="K137" s="39">
        <f t="shared" si="22"/>
        <v>9.9221517412554299</v>
      </c>
      <c r="L137" s="39">
        <f t="shared" si="22"/>
        <v>10.090617682003552</v>
      </c>
      <c r="M137" s="39">
        <f t="shared" si="22"/>
        <v>10.456129799358388</v>
      </c>
      <c r="N137" s="39">
        <f t="shared" si="22"/>
        <v>10.855716285687651</v>
      </c>
      <c r="O137" s="39">
        <f t="shared" si="22"/>
        <v>11.402458004298232</v>
      </c>
      <c r="P137" s="39">
        <f t="shared" si="22"/>
        <v>11.964998470989954</v>
      </c>
      <c r="Q137" s="39">
        <f t="shared" si="22"/>
        <v>12.64262226682459</v>
      </c>
      <c r="R137" s="39">
        <f t="shared" si="22"/>
        <v>13.172724177774001</v>
      </c>
      <c r="S137" s="39">
        <f t="shared" si="22"/>
        <v>13.765766125370087</v>
      </c>
      <c r="T137" s="39">
        <f t="shared" si="22"/>
        <v>14.408528441499257</v>
      </c>
      <c r="U137" s="39">
        <f t="shared" si="22"/>
        <v>14.943904325610983</v>
      </c>
      <c r="V137" s="39">
        <f t="shared" si="22"/>
        <v>15.450709352354421</v>
      </c>
      <c r="W137" s="39">
        <f t="shared" si="22"/>
        <v>15.902804075264426</v>
      </c>
      <c r="X137" s="39">
        <f t="shared" si="22"/>
        <v>16.341183548570708</v>
      </c>
      <c r="Y137" s="39">
        <f t="shared" si="22"/>
        <v>16.713145338400825</v>
      </c>
      <c r="Z137" s="39">
        <f t="shared" si="22"/>
        <v>17.096434990505454</v>
      </c>
      <c r="AA137" s="39">
        <f t="shared" si="22"/>
        <v>17.347826421932744</v>
      </c>
      <c r="AB137" s="39">
        <f t="shared" si="22"/>
        <v>17.554502512101948</v>
      </c>
      <c r="AC137" s="39">
        <f t="shared" si="22"/>
        <v>17.736321417062939</v>
      </c>
      <c r="AD137" s="39">
        <f t="shared" si="22"/>
        <v>17.96951226877065</v>
      </c>
      <c r="AE137" s="39">
        <f t="shared" si="22"/>
        <v>18.180364928592827</v>
      </c>
      <c r="AF137" s="39">
        <f t="shared" si="22"/>
        <v>18.325987131314889</v>
      </c>
      <c r="AG137" s="39">
        <f t="shared" si="22"/>
        <v>18.446973866645138</v>
      </c>
      <c r="AH137" s="39">
        <f t="shared" si="22"/>
        <v>18.582980058861683</v>
      </c>
      <c r="AI137" s="39">
        <f t="shared" si="22"/>
        <v>18.752342229829353</v>
      </c>
      <c r="AJ137" s="39">
        <f t="shared" si="22"/>
        <v>18.881790883120207</v>
      </c>
    </row>
    <row r="138" spans="2:36" ht="15.75" customHeight="1" x14ac:dyDescent="0.45"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</row>
    <row r="139" spans="2:36" ht="15.75" customHeight="1" x14ac:dyDescent="0.45">
      <c r="B139" s="41" t="s">
        <v>147</v>
      </c>
      <c r="C139" s="39">
        <f t="shared" ref="C139:C140" si="23">C38*$C$108</f>
        <v>5.4093491489939284E-2</v>
      </c>
      <c r="D139" s="39">
        <f t="shared" ref="D139:AJ139" si="24">D38*$C$108*D$113</f>
        <v>7.0528339878317206E-2</v>
      </c>
      <c r="E139" s="39">
        <f t="shared" si="24"/>
        <v>8.761574511801308E-2</v>
      </c>
      <c r="F139" s="39">
        <f t="shared" si="24"/>
        <v>9.5890810011184754E-2</v>
      </c>
      <c r="G139" s="39">
        <f t="shared" si="24"/>
        <v>0.1030642169540469</v>
      </c>
      <c r="H139" s="39">
        <f t="shared" si="24"/>
        <v>0.10803880412688359</v>
      </c>
      <c r="I139" s="39">
        <f t="shared" si="24"/>
        <v>0.11191254036241624</v>
      </c>
      <c r="J139" s="39">
        <f t="shared" si="24"/>
        <v>0.11634063059517748</v>
      </c>
      <c r="K139" s="39">
        <f t="shared" si="24"/>
        <v>0.11911876256731732</v>
      </c>
      <c r="L139" s="39">
        <f t="shared" si="24"/>
        <v>0.12023145248561298</v>
      </c>
      <c r="M139" s="39">
        <f t="shared" si="24"/>
        <v>0.12245520233475217</v>
      </c>
      <c r="N139" s="39">
        <f t="shared" si="24"/>
        <v>0.12467689198929818</v>
      </c>
      <c r="O139" s="39">
        <f t="shared" si="24"/>
        <v>0.12855766548928135</v>
      </c>
      <c r="P139" s="39">
        <f t="shared" si="24"/>
        <v>0.13243553166248159</v>
      </c>
      <c r="Q139" s="39">
        <f t="shared" si="24"/>
        <v>0.13576414691980307</v>
      </c>
      <c r="R139" s="39">
        <f t="shared" si="24"/>
        <v>0.13964213596651398</v>
      </c>
      <c r="S139" s="39">
        <f t="shared" si="24"/>
        <v>0.14351989704852922</v>
      </c>
      <c r="T139" s="39">
        <f t="shared" si="24"/>
        <v>0.14740323743746125</v>
      </c>
      <c r="U139" s="39">
        <f t="shared" si="24"/>
        <v>0.15128315174822318</v>
      </c>
      <c r="V139" s="39">
        <f t="shared" si="24"/>
        <v>0.15461753461970112</v>
      </c>
      <c r="W139" s="39">
        <f t="shared" si="24"/>
        <v>0.15740429122214214</v>
      </c>
      <c r="X139" s="39">
        <f t="shared" si="24"/>
        <v>0.16018602045313363</v>
      </c>
      <c r="Y139" s="39">
        <f t="shared" si="24"/>
        <v>0.16242445886188822</v>
      </c>
      <c r="Z139" s="39">
        <f t="shared" si="24"/>
        <v>0.16521230930354969</v>
      </c>
      <c r="AA139" s="39">
        <f t="shared" si="24"/>
        <v>0.16634372122588501</v>
      </c>
      <c r="AB139" s="39">
        <f t="shared" si="24"/>
        <v>0.16748053342885139</v>
      </c>
      <c r="AC139" s="39">
        <f t="shared" si="24"/>
        <v>0.16861723184976612</v>
      </c>
      <c r="AD139" s="39">
        <f t="shared" si="24"/>
        <v>0.16975322378338939</v>
      </c>
      <c r="AE139" s="39">
        <f t="shared" si="24"/>
        <v>0.1703389528794631</v>
      </c>
      <c r="AF139" s="39">
        <f t="shared" si="24"/>
        <v>0.17147251850857553</v>
      </c>
      <c r="AG139" s="39">
        <f t="shared" si="24"/>
        <v>0.17261361744274009</v>
      </c>
      <c r="AH139" s="39">
        <f t="shared" si="24"/>
        <v>0.17430362738711344</v>
      </c>
      <c r="AI139" s="39">
        <f t="shared" si="24"/>
        <v>0.17544174030799822</v>
      </c>
      <c r="AJ139" s="39">
        <f t="shared" si="24"/>
        <v>0.1771274942131352</v>
      </c>
    </row>
    <row r="140" spans="2:36" ht="15.75" customHeight="1" x14ac:dyDescent="0.45">
      <c r="B140" s="40" t="s">
        <v>149</v>
      </c>
      <c r="C140" s="39">
        <f t="shared" si="23"/>
        <v>45.285989205547374</v>
      </c>
      <c r="D140" s="39">
        <f t="shared" ref="D140:AJ140" si="25">D39*$C$108*D$113</f>
        <v>45.707323265047243</v>
      </c>
      <c r="E140" s="39">
        <f t="shared" si="25"/>
        <v>45.33536215313945</v>
      </c>
      <c r="F140" s="39">
        <f t="shared" si="25"/>
        <v>45.229049818551402</v>
      </c>
      <c r="G140" s="39">
        <f t="shared" si="25"/>
        <v>44.93765202860007</v>
      </c>
      <c r="H140" s="39">
        <f t="shared" si="25"/>
        <v>44.119519807733475</v>
      </c>
      <c r="I140" s="39">
        <f t="shared" si="25"/>
        <v>44.765567438268775</v>
      </c>
      <c r="J140" s="39">
        <f t="shared" si="25"/>
        <v>45.401517556720876</v>
      </c>
      <c r="K140" s="39">
        <f t="shared" si="25"/>
        <v>45.927452154484961</v>
      </c>
      <c r="L140" s="39">
        <f t="shared" si="25"/>
        <v>46.280836400597295</v>
      </c>
      <c r="M140" s="39">
        <f t="shared" si="25"/>
        <v>47.094505697912027</v>
      </c>
      <c r="N140" s="39">
        <f t="shared" si="25"/>
        <v>47.959780008768249</v>
      </c>
      <c r="O140" s="39">
        <f t="shared" si="25"/>
        <v>48.837567395357304</v>
      </c>
      <c r="P140" s="39">
        <f t="shared" si="25"/>
        <v>49.9221254748877</v>
      </c>
      <c r="Q140" s="39">
        <f t="shared" si="25"/>
        <v>51.332092818311892</v>
      </c>
      <c r="R140" s="39">
        <f t="shared" si="25"/>
        <v>52.106386742761856</v>
      </c>
      <c r="S140" s="39">
        <f t="shared" si="25"/>
        <v>52.95884201090729</v>
      </c>
      <c r="T140" s="39">
        <f t="shared" si="25"/>
        <v>53.923085443695101</v>
      </c>
      <c r="U140" s="39">
        <f t="shared" si="25"/>
        <v>54.560765593458648</v>
      </c>
      <c r="V140" s="39">
        <f t="shared" si="25"/>
        <v>55.101271694615214</v>
      </c>
      <c r="W140" s="39">
        <f t="shared" si="25"/>
        <v>55.712282360499536</v>
      </c>
      <c r="X140" s="39">
        <f t="shared" si="25"/>
        <v>56.346813608359184</v>
      </c>
      <c r="Y140" s="39">
        <f t="shared" si="25"/>
        <v>56.751326912002071</v>
      </c>
      <c r="Z140" s="39">
        <f t="shared" si="25"/>
        <v>57.219819071031409</v>
      </c>
      <c r="AA140" s="39">
        <f t="shared" si="25"/>
        <v>57.609085965020455</v>
      </c>
      <c r="AB140" s="39">
        <f t="shared" si="25"/>
        <v>57.855956813634648</v>
      </c>
      <c r="AC140" s="39">
        <f t="shared" si="25"/>
        <v>58.108262312344969</v>
      </c>
      <c r="AD140" s="39">
        <f t="shared" si="25"/>
        <v>58.579238699791716</v>
      </c>
      <c r="AE140" s="39">
        <f t="shared" si="25"/>
        <v>58.94833866726043</v>
      </c>
      <c r="AF140" s="39">
        <f t="shared" si="25"/>
        <v>59.174059862996458</v>
      </c>
      <c r="AG140" s="39">
        <f t="shared" si="25"/>
        <v>59.161657632177615</v>
      </c>
      <c r="AH140" s="39">
        <f t="shared" si="25"/>
        <v>59.067902579975232</v>
      </c>
      <c r="AI140" s="39">
        <f t="shared" si="25"/>
        <v>59.122206151868198</v>
      </c>
      <c r="AJ140" s="39">
        <f t="shared" si="25"/>
        <v>59.04268257885154</v>
      </c>
    </row>
    <row r="141" spans="2:36" ht="15.75" customHeight="1" x14ac:dyDescent="0.45"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</row>
    <row r="142" spans="2:36" ht="15.75" customHeight="1" x14ac:dyDescent="0.45">
      <c r="B142" s="40" t="s">
        <v>150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</row>
    <row r="143" spans="2:36" ht="15.75" customHeight="1" x14ac:dyDescent="0.45">
      <c r="B143" s="40" t="s">
        <v>247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</row>
    <row r="144" spans="2:36" ht="15.75" customHeight="1" x14ac:dyDescent="0.45">
      <c r="B144" s="41" t="s">
        <v>228</v>
      </c>
      <c r="C144" s="39">
        <f t="shared" ref="C144:C146" si="26">C43*$C$108</f>
        <v>36.503369927240826</v>
      </c>
      <c r="D144" s="39">
        <f t="shared" ref="D144:AJ144" si="27">D43*$C$108*D$113</f>
        <v>36.05375674420258</v>
      </c>
      <c r="E144" s="39">
        <f t="shared" si="27"/>
        <v>35.718018759776662</v>
      </c>
      <c r="F144" s="39">
        <f t="shared" si="27"/>
        <v>34.826550222165636</v>
      </c>
      <c r="G144" s="39">
        <f t="shared" si="27"/>
        <v>34.311565916974274</v>
      </c>
      <c r="H144" s="39">
        <f t="shared" si="27"/>
        <v>33.019635120472991</v>
      </c>
      <c r="I144" s="39">
        <f t="shared" si="27"/>
        <v>32.627742802015973</v>
      </c>
      <c r="J144" s="39">
        <f t="shared" si="27"/>
        <v>32.107808534684231</v>
      </c>
      <c r="K144" s="39">
        <f t="shared" si="27"/>
        <v>31.532832059428866</v>
      </c>
      <c r="L144" s="39">
        <f t="shared" si="27"/>
        <v>31.40302143613907</v>
      </c>
      <c r="M144" s="39">
        <f t="shared" si="27"/>
        <v>30.566362982783588</v>
      </c>
      <c r="N144" s="39">
        <f t="shared" si="27"/>
        <v>29.936245769023291</v>
      </c>
      <c r="O144" s="39">
        <f t="shared" si="27"/>
        <v>29.120794106690045</v>
      </c>
      <c r="P144" s="39">
        <f t="shared" si="27"/>
        <v>28.651323645747372</v>
      </c>
      <c r="Q144" s="39">
        <f t="shared" si="27"/>
        <v>28.49391424987574</v>
      </c>
      <c r="R144" s="39">
        <f t="shared" si="27"/>
        <v>28.084075740111313</v>
      </c>
      <c r="S144" s="39">
        <f t="shared" si="27"/>
        <v>27.873220005636476</v>
      </c>
      <c r="T144" s="39">
        <f t="shared" si="27"/>
        <v>27.620716749938673</v>
      </c>
      <c r="U144" s="39">
        <f t="shared" si="27"/>
        <v>27.336423818271093</v>
      </c>
      <c r="V144" s="39">
        <f t="shared" si="27"/>
        <v>27.010578887100223</v>
      </c>
      <c r="W144" s="39">
        <f t="shared" si="27"/>
        <v>26.887414419535251</v>
      </c>
      <c r="X144" s="39">
        <f t="shared" si="27"/>
        <v>26.781445523000635</v>
      </c>
      <c r="Y144" s="39">
        <f t="shared" si="27"/>
        <v>26.61993240068443</v>
      </c>
      <c r="Z144" s="39">
        <f t="shared" si="27"/>
        <v>26.506906026454466</v>
      </c>
      <c r="AA144" s="39">
        <f t="shared" si="27"/>
        <v>26.507231191360709</v>
      </c>
      <c r="AB144" s="39">
        <f t="shared" si="27"/>
        <v>26.347506887633852</v>
      </c>
      <c r="AC144" s="39">
        <f t="shared" si="27"/>
        <v>26.309816602394651</v>
      </c>
      <c r="AD144" s="39">
        <f t="shared" si="27"/>
        <v>26.399114537753615</v>
      </c>
      <c r="AE144" s="39">
        <f t="shared" si="27"/>
        <v>26.402537696316781</v>
      </c>
      <c r="AF144" s="39">
        <f t="shared" si="27"/>
        <v>26.57658095735977</v>
      </c>
      <c r="AG144" s="39">
        <f t="shared" si="27"/>
        <v>26.52385271615335</v>
      </c>
      <c r="AH144" s="39">
        <f t="shared" si="27"/>
        <v>26.336448080919567</v>
      </c>
      <c r="AI144" s="39">
        <f t="shared" si="27"/>
        <v>26.279180299825491</v>
      </c>
      <c r="AJ144" s="39">
        <f t="shared" si="27"/>
        <v>26.187192972573204</v>
      </c>
    </row>
    <row r="145" spans="2:36" ht="15.75" customHeight="1" x14ac:dyDescent="0.45">
      <c r="B145" s="41" t="s">
        <v>229</v>
      </c>
      <c r="C145" s="39">
        <f t="shared" si="26"/>
        <v>0.21853770561935471</v>
      </c>
      <c r="D145" s="39">
        <f t="shared" ref="D145:AJ145" si="28">D44*$C$108*D$113</f>
        <v>0.41821101537220912</v>
      </c>
      <c r="E145" s="39">
        <f t="shared" si="28"/>
        <v>0.71580410634150315</v>
      </c>
      <c r="F145" s="39">
        <f t="shared" si="28"/>
        <v>0.97819648143593663</v>
      </c>
      <c r="G145" s="39">
        <f t="shared" si="28"/>
        <v>0.99040854474022599</v>
      </c>
      <c r="H145" s="39">
        <f t="shared" si="28"/>
        <v>0.99660284623166084</v>
      </c>
      <c r="I145" s="39">
        <f t="shared" si="28"/>
        <v>1.0121745029822473</v>
      </c>
      <c r="J145" s="39">
        <f t="shared" si="28"/>
        <v>1.0123288993968995</v>
      </c>
      <c r="K145" s="39">
        <f t="shared" si="28"/>
        <v>1.0141639090800765</v>
      </c>
      <c r="L145" s="39">
        <f t="shared" si="28"/>
        <v>0.99935500873362704</v>
      </c>
      <c r="M145" s="39">
        <f t="shared" si="28"/>
        <v>0.94378761799441879</v>
      </c>
      <c r="N145" s="39">
        <f t="shared" si="28"/>
        <v>0.90363163309057692</v>
      </c>
      <c r="O145" s="39">
        <f t="shared" si="28"/>
        <v>0.85797068599069748</v>
      </c>
      <c r="P145" s="39">
        <f t="shared" si="28"/>
        <v>0.82772207289051003</v>
      </c>
      <c r="Q145" s="39">
        <f t="shared" si="28"/>
        <v>0.81844808895149579</v>
      </c>
      <c r="R145" s="39">
        <f t="shared" si="28"/>
        <v>0.79038552847449783</v>
      </c>
      <c r="S145" s="39">
        <f t="shared" si="28"/>
        <v>0.77279944564592662</v>
      </c>
      <c r="T145" s="39">
        <f t="shared" si="28"/>
        <v>0.76517186175401242</v>
      </c>
      <c r="U145" s="39">
        <f t="shared" si="28"/>
        <v>0.74537319292007786</v>
      </c>
      <c r="V145" s="39">
        <f t="shared" si="28"/>
        <v>0.72173256338553349</v>
      </c>
      <c r="W145" s="39">
        <f t="shared" si="28"/>
        <v>0.71246152868969592</v>
      </c>
      <c r="X145" s="39">
        <f t="shared" si="28"/>
        <v>0.69929483411609372</v>
      </c>
      <c r="Y145" s="39">
        <f t="shared" si="28"/>
        <v>0.68450307663224341</v>
      </c>
      <c r="Z145" s="39">
        <f t="shared" si="28"/>
        <v>0.67300532686195158</v>
      </c>
      <c r="AA145" s="39">
        <f t="shared" si="28"/>
        <v>0.66648015879872857</v>
      </c>
      <c r="AB145" s="39">
        <f t="shared" si="28"/>
        <v>0.65278716164842721</v>
      </c>
      <c r="AC145" s="39">
        <f t="shared" si="28"/>
        <v>0.64074548102911133</v>
      </c>
      <c r="AD145" s="39">
        <f t="shared" si="28"/>
        <v>0.63698929576047103</v>
      </c>
      <c r="AE145" s="39">
        <f t="shared" si="28"/>
        <v>0.62715705378347786</v>
      </c>
      <c r="AF145" s="39">
        <f t="shared" si="28"/>
        <v>0.63168263269933322</v>
      </c>
      <c r="AG145" s="39">
        <f t="shared" si="28"/>
        <v>0.63070360219462729</v>
      </c>
      <c r="AH145" s="39">
        <f t="shared" si="28"/>
        <v>0.61919288586088872</v>
      </c>
      <c r="AI145" s="39">
        <f t="shared" si="28"/>
        <v>0.61044870523571637</v>
      </c>
      <c r="AJ145" s="39">
        <f t="shared" si="28"/>
        <v>0.6000193866469955</v>
      </c>
    </row>
    <row r="146" spans="2:36" ht="15.75" customHeight="1" x14ac:dyDescent="0.45">
      <c r="B146" s="41" t="s">
        <v>248</v>
      </c>
      <c r="C146" s="39">
        <f t="shared" si="26"/>
        <v>36.721907632860187</v>
      </c>
      <c r="D146" s="39">
        <f t="shared" ref="D146:AJ146" si="29">D45*$C$108*D$113</f>
        <v>36.471416756919496</v>
      </c>
      <c r="E146" s="39">
        <f t="shared" si="29"/>
        <v>36.433822866118163</v>
      </c>
      <c r="F146" s="39">
        <f t="shared" si="29"/>
        <v>35.804746703601573</v>
      </c>
      <c r="G146" s="39">
        <f t="shared" si="29"/>
        <v>35.301974461714501</v>
      </c>
      <c r="H146" s="39">
        <f t="shared" si="29"/>
        <v>34.016237966704658</v>
      </c>
      <c r="I146" s="39">
        <f t="shared" si="29"/>
        <v>33.639917304998221</v>
      </c>
      <c r="J146" s="39">
        <f t="shared" si="29"/>
        <v>33.120137434081137</v>
      </c>
      <c r="K146" s="39">
        <f t="shared" si="29"/>
        <v>32.546995968508938</v>
      </c>
      <c r="L146" s="39">
        <f t="shared" si="29"/>
        <v>32.401824924448455</v>
      </c>
      <c r="M146" s="39">
        <f t="shared" si="29"/>
        <v>31.510150600778012</v>
      </c>
      <c r="N146" s="39">
        <f t="shared" si="29"/>
        <v>30.839877402113871</v>
      </c>
      <c r="O146" s="39">
        <f t="shared" si="29"/>
        <v>29.978764792680739</v>
      </c>
      <c r="P146" s="39">
        <f t="shared" si="29"/>
        <v>29.479045718637884</v>
      </c>
      <c r="Q146" s="39">
        <f t="shared" si="29"/>
        <v>29.311810452051137</v>
      </c>
      <c r="R146" s="39">
        <f t="shared" si="29"/>
        <v>28.874461268585812</v>
      </c>
      <c r="S146" s="39">
        <f t="shared" si="29"/>
        <v>28.646571450886441</v>
      </c>
      <c r="T146" s="39">
        <f t="shared" si="29"/>
        <v>28.385888611692675</v>
      </c>
      <c r="U146" s="39">
        <f t="shared" si="29"/>
        <v>28.081244882900116</v>
      </c>
      <c r="V146" s="39">
        <f t="shared" si="29"/>
        <v>27.73286365596654</v>
      </c>
      <c r="W146" s="39">
        <f t="shared" si="29"/>
        <v>27.599875948224945</v>
      </c>
      <c r="X146" s="39">
        <f t="shared" si="29"/>
        <v>27.48074035711673</v>
      </c>
      <c r="Y146" s="39">
        <f t="shared" si="29"/>
        <v>27.303883013170886</v>
      </c>
      <c r="Z146" s="39">
        <f t="shared" si="29"/>
        <v>27.179911353316417</v>
      </c>
      <c r="AA146" s="39">
        <f t="shared" si="29"/>
        <v>27.174263987107029</v>
      </c>
      <c r="AB146" s="39">
        <f t="shared" si="29"/>
        <v>27.000294049282285</v>
      </c>
      <c r="AC146" s="39">
        <f t="shared" si="29"/>
        <v>26.950562083423762</v>
      </c>
      <c r="AD146" s="39">
        <f t="shared" si="29"/>
        <v>27.035550891417067</v>
      </c>
      <c r="AE146" s="39">
        <f t="shared" si="29"/>
        <v>27.029694750100258</v>
      </c>
      <c r="AF146" s="39">
        <f t="shared" si="29"/>
        <v>27.208263590059101</v>
      </c>
      <c r="AG146" s="39">
        <f t="shared" si="29"/>
        <v>27.154556318347979</v>
      </c>
      <c r="AH146" s="39">
        <f t="shared" si="29"/>
        <v>26.955640966780457</v>
      </c>
      <c r="AI146" s="39">
        <f t="shared" si="29"/>
        <v>26.889629005061206</v>
      </c>
      <c r="AJ146" s="39">
        <f t="shared" si="29"/>
        <v>26.787212359220202</v>
      </c>
    </row>
    <row r="147" spans="2:36" ht="15.75" customHeight="1" x14ac:dyDescent="0.45"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</row>
    <row r="148" spans="2:36" ht="15.75" customHeight="1" x14ac:dyDescent="0.45">
      <c r="B148" s="40" t="s">
        <v>249</v>
      </c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</row>
    <row r="149" spans="2:36" ht="15.75" customHeight="1" x14ac:dyDescent="0.45">
      <c r="B149" s="41" t="s">
        <v>232</v>
      </c>
      <c r="C149" s="39">
        <f t="shared" ref="C149:C163" si="30">C48*$C$108</f>
        <v>3.7286643684015144</v>
      </c>
      <c r="D149" s="39">
        <f t="shared" ref="D149:AJ149" si="31">D48*$C$108*D$113</f>
        <v>3.6658206657065966</v>
      </c>
      <c r="E149" s="39">
        <f t="shared" si="31"/>
        <v>3.6506560465838778</v>
      </c>
      <c r="F149" s="39">
        <f t="shared" si="31"/>
        <v>3.5859856364527549</v>
      </c>
      <c r="G149" s="39">
        <f t="shared" si="31"/>
        <v>3.5675651141366074</v>
      </c>
      <c r="H149" s="39">
        <f t="shared" si="31"/>
        <v>3.4622026975558966</v>
      </c>
      <c r="I149" s="39">
        <f t="shared" si="31"/>
        <v>3.4318008066800059</v>
      </c>
      <c r="J149" s="39">
        <f t="shared" si="31"/>
        <v>3.3948306283152028</v>
      </c>
      <c r="K149" s="39">
        <f t="shared" si="31"/>
        <v>3.3562814304846902</v>
      </c>
      <c r="L149" s="39">
        <f t="shared" si="31"/>
        <v>3.3548987406879984</v>
      </c>
      <c r="M149" s="39">
        <f t="shared" si="31"/>
        <v>3.4000624648261817</v>
      </c>
      <c r="N149" s="39">
        <f t="shared" si="31"/>
        <v>3.5361897241212441</v>
      </c>
      <c r="O149" s="39">
        <f t="shared" si="31"/>
        <v>3.6156153731813765</v>
      </c>
      <c r="P149" s="39">
        <f t="shared" si="31"/>
        <v>3.8014515734284822</v>
      </c>
      <c r="Q149" s="39">
        <f t="shared" si="31"/>
        <v>3.8549291310358718</v>
      </c>
      <c r="R149" s="39">
        <f t="shared" si="31"/>
        <v>3.84816194450014</v>
      </c>
      <c r="S149" s="39">
        <f t="shared" si="31"/>
        <v>3.9026372005119305</v>
      </c>
      <c r="T149" s="39">
        <f t="shared" si="31"/>
        <v>4.0168762381834018</v>
      </c>
      <c r="U149" s="39">
        <f t="shared" si="31"/>
        <v>4.0305365246789391</v>
      </c>
      <c r="V149" s="39">
        <f t="shared" si="31"/>
        <v>4.0504272015553857</v>
      </c>
      <c r="W149" s="39">
        <f t="shared" si="31"/>
        <v>4.0742858117394478</v>
      </c>
      <c r="X149" s="39">
        <f t="shared" si="31"/>
        <v>4.0521539518765115</v>
      </c>
      <c r="Y149" s="39">
        <f t="shared" si="31"/>
        <v>3.9716647440752197</v>
      </c>
      <c r="Z149" s="39">
        <f t="shared" si="31"/>
        <v>3.8866333901042429</v>
      </c>
      <c r="AA149" s="39">
        <f t="shared" si="31"/>
        <v>3.7352731287898893</v>
      </c>
      <c r="AB149" s="39">
        <f t="shared" si="31"/>
        <v>3.5828673851016988</v>
      </c>
      <c r="AC149" s="39">
        <f t="shared" si="31"/>
        <v>3.4027510230665916</v>
      </c>
      <c r="AD149" s="39">
        <f t="shared" si="31"/>
        <v>3.3010643191753575</v>
      </c>
      <c r="AE149" s="39">
        <f t="shared" si="31"/>
        <v>3.204363288907822</v>
      </c>
      <c r="AF149" s="39">
        <f t="shared" si="31"/>
        <v>2.9769841761714635</v>
      </c>
      <c r="AG149" s="39">
        <f t="shared" si="31"/>
        <v>2.8697013899855546</v>
      </c>
      <c r="AH149" s="39">
        <f t="shared" si="31"/>
        <v>2.8192920048804542</v>
      </c>
      <c r="AI149" s="39">
        <f t="shared" si="31"/>
        <v>2.8131557286610569</v>
      </c>
      <c r="AJ149" s="39">
        <f t="shared" si="31"/>
        <v>2.8052566896005282</v>
      </c>
    </row>
    <row r="150" spans="2:36" ht="15.75" customHeight="1" x14ac:dyDescent="0.45">
      <c r="B150" s="41" t="s">
        <v>233</v>
      </c>
      <c r="C150" s="39">
        <f t="shared" si="30"/>
        <v>2.2178331510875105E-2</v>
      </c>
      <c r="D150" s="39">
        <f t="shared" ref="D150:AJ150" si="32">D49*$C$108*D$113</f>
        <v>2.9203140730865718E-2</v>
      </c>
      <c r="E150" s="39">
        <f t="shared" si="32"/>
        <v>0.12178037528981693</v>
      </c>
      <c r="F150" s="39">
        <f t="shared" si="32"/>
        <v>0.1664311759964241</v>
      </c>
      <c r="G150" s="39">
        <f t="shared" si="32"/>
        <v>0.24085060325624863</v>
      </c>
      <c r="H150" s="39">
        <f t="shared" si="32"/>
        <v>0.31529691816621125</v>
      </c>
      <c r="I150" s="39">
        <f t="shared" si="32"/>
        <v>0.32305787513485679</v>
      </c>
      <c r="J150" s="39">
        <f t="shared" si="32"/>
        <v>0.35508704314357487</v>
      </c>
      <c r="K150" s="39">
        <f t="shared" si="32"/>
        <v>0.38106974506489</v>
      </c>
      <c r="L150" s="39">
        <f t="shared" si="32"/>
        <v>0.38110061315393828</v>
      </c>
      <c r="M150" s="39">
        <f t="shared" si="32"/>
        <v>0.38225880728821288</v>
      </c>
      <c r="N150" s="39">
        <f t="shared" si="32"/>
        <v>0.3696173346585388</v>
      </c>
      <c r="O150" s="39">
        <f t="shared" si="32"/>
        <v>0.37794850154574133</v>
      </c>
      <c r="P150" s="39">
        <f t="shared" si="32"/>
        <v>0.38406304182119666</v>
      </c>
      <c r="Q150" s="39">
        <f t="shared" si="32"/>
        <v>0.39625470523747397</v>
      </c>
      <c r="R150" s="39">
        <f t="shared" si="32"/>
        <v>0.38470580540972427</v>
      </c>
      <c r="S150" s="39">
        <f t="shared" si="32"/>
        <v>0.39854371411168504</v>
      </c>
      <c r="T150" s="39">
        <f t="shared" si="32"/>
        <v>0.41847061414829823</v>
      </c>
      <c r="U150" s="39">
        <f t="shared" si="32"/>
        <v>0.43949411967731999</v>
      </c>
      <c r="V150" s="39">
        <f t="shared" si="32"/>
        <v>0.46385260385910343</v>
      </c>
      <c r="W150" s="39">
        <f t="shared" si="32"/>
        <v>0.48270649308123598</v>
      </c>
      <c r="X150" s="39">
        <f t="shared" si="32"/>
        <v>0.51259526545002754</v>
      </c>
      <c r="Y150" s="39">
        <f t="shared" si="32"/>
        <v>0.54528211189348208</v>
      </c>
      <c r="Z150" s="39">
        <f t="shared" si="32"/>
        <v>0.58238720403324884</v>
      </c>
      <c r="AA150" s="39">
        <f t="shared" si="32"/>
        <v>0.61840074435802439</v>
      </c>
      <c r="AB150" s="39">
        <f t="shared" si="32"/>
        <v>0.65665634888935775</v>
      </c>
      <c r="AC150" s="39">
        <f t="shared" si="32"/>
        <v>0.69934687963919373</v>
      </c>
      <c r="AD150" s="39">
        <f t="shared" si="32"/>
        <v>0.74813065726034478</v>
      </c>
      <c r="AE150" s="39">
        <f t="shared" si="32"/>
        <v>0.79970820085618055</v>
      </c>
      <c r="AF150" s="39">
        <f t="shared" si="32"/>
        <v>0.85902200401231554</v>
      </c>
      <c r="AG150" s="39">
        <f t="shared" si="32"/>
        <v>0.92115920846846877</v>
      </c>
      <c r="AH150" s="39">
        <f t="shared" si="32"/>
        <v>0.98827390004249072</v>
      </c>
      <c r="AI150" s="39">
        <f t="shared" si="32"/>
        <v>1.0637193213626894</v>
      </c>
      <c r="AJ150" s="39">
        <f t="shared" si="32"/>
        <v>1.1463470016106343</v>
      </c>
    </row>
    <row r="151" spans="2:36" ht="15.75" customHeight="1" x14ac:dyDescent="0.45">
      <c r="B151" s="41" t="s">
        <v>234</v>
      </c>
      <c r="C151" s="39">
        <f t="shared" si="30"/>
        <v>1.2982437957585429E-2</v>
      </c>
      <c r="D151" s="39">
        <f t="shared" ref="D151:AJ151" si="33">D50*$C$108*D$113</f>
        <v>1.6530079658980595E-2</v>
      </c>
      <c r="E151" s="39">
        <f t="shared" si="33"/>
        <v>3.4164630171803836E-2</v>
      </c>
      <c r="F151" s="39">
        <f t="shared" si="33"/>
        <v>5.7314047363006985E-2</v>
      </c>
      <c r="G151" s="39">
        <f t="shared" si="33"/>
        <v>0.10251307140883809</v>
      </c>
      <c r="H151" s="39">
        <f t="shared" si="33"/>
        <v>0.14827774648026365</v>
      </c>
      <c r="I151" s="39">
        <f t="shared" si="33"/>
        <v>0.15491341794009342</v>
      </c>
      <c r="J151" s="39">
        <f t="shared" si="33"/>
        <v>0.17423525719467334</v>
      </c>
      <c r="K151" s="39">
        <f t="shared" si="33"/>
        <v>0.19136208616138475</v>
      </c>
      <c r="L151" s="39">
        <f t="shared" si="33"/>
        <v>0.19192910763758397</v>
      </c>
      <c r="M151" s="39">
        <f t="shared" si="33"/>
        <v>0.19195680365988174</v>
      </c>
      <c r="N151" s="39">
        <f t="shared" si="33"/>
        <v>0.18536033499293889</v>
      </c>
      <c r="O151" s="39">
        <f t="shared" si="33"/>
        <v>0.18869837595422415</v>
      </c>
      <c r="P151" s="39">
        <f t="shared" si="33"/>
        <v>0.18982426204955699</v>
      </c>
      <c r="Q151" s="39">
        <f t="shared" si="33"/>
        <v>0.19316037163386615</v>
      </c>
      <c r="R151" s="39">
        <f t="shared" si="33"/>
        <v>0.18269386167951038</v>
      </c>
      <c r="S151" s="39">
        <f t="shared" si="33"/>
        <v>0.18491986735098961</v>
      </c>
      <c r="T151" s="39">
        <f t="shared" si="33"/>
        <v>0.18880864121202906</v>
      </c>
      <c r="U151" s="39">
        <f t="shared" si="33"/>
        <v>0.19214064528606448</v>
      </c>
      <c r="V151" s="39">
        <f t="shared" si="33"/>
        <v>0.19603294567854967</v>
      </c>
      <c r="W151" s="39">
        <f t="shared" si="33"/>
        <v>0.19551269857066078</v>
      </c>
      <c r="X151" s="39">
        <f t="shared" si="33"/>
        <v>0.19829924600922405</v>
      </c>
      <c r="Y151" s="39">
        <f t="shared" si="33"/>
        <v>0.20109694906709974</v>
      </c>
      <c r="Z151" s="39">
        <f t="shared" si="33"/>
        <v>0.20389077636458142</v>
      </c>
      <c r="AA151" s="39">
        <f t="shared" si="33"/>
        <v>0.20502830755748619</v>
      </c>
      <c r="AB151" s="39">
        <f t="shared" si="33"/>
        <v>0.20617240583815694</v>
      </c>
      <c r="AC151" s="39">
        <f t="shared" si="33"/>
        <v>0.20786911205085923</v>
      </c>
      <c r="AD151" s="39">
        <f t="shared" si="33"/>
        <v>0.21011799686543312</v>
      </c>
      <c r="AE151" s="39">
        <f t="shared" si="33"/>
        <v>0.211817594002709</v>
      </c>
      <c r="AF151" s="39">
        <f t="shared" si="33"/>
        <v>0.21351094240100052</v>
      </c>
      <c r="AG151" s="39">
        <f t="shared" si="33"/>
        <v>0.21521377302957018</v>
      </c>
      <c r="AH151" s="39">
        <f t="shared" si="33"/>
        <v>0.2163578358995599</v>
      </c>
      <c r="AI151" s="39">
        <f t="shared" si="33"/>
        <v>0.21805692643959398</v>
      </c>
      <c r="AJ151" s="39">
        <f t="shared" si="33"/>
        <v>0.22085584434700292</v>
      </c>
    </row>
    <row r="152" spans="2:36" ht="15.75" customHeight="1" x14ac:dyDescent="0.45">
      <c r="B152" s="41" t="s">
        <v>235</v>
      </c>
      <c r="C152" s="39">
        <f t="shared" si="30"/>
        <v>7.5730888085914997E-3</v>
      </c>
      <c r="D152" s="39">
        <f t="shared" ref="D152:AJ152" si="34">D51*$C$108*D$113</f>
        <v>1.4326069037783185E-2</v>
      </c>
      <c r="E152" s="39">
        <f t="shared" si="34"/>
        <v>2.9756290794796896E-2</v>
      </c>
      <c r="F152" s="39">
        <f t="shared" si="34"/>
        <v>4.9047598224111755E-2</v>
      </c>
      <c r="G152" s="39">
        <f t="shared" si="34"/>
        <v>8.652985059778269E-2</v>
      </c>
      <c r="H152" s="39">
        <f t="shared" si="34"/>
        <v>0.12512657416736006</v>
      </c>
      <c r="I152" s="39">
        <f t="shared" si="34"/>
        <v>0.13120780594214318</v>
      </c>
      <c r="J152" s="39">
        <f t="shared" si="34"/>
        <v>0.14776914217776096</v>
      </c>
      <c r="K152" s="39">
        <f t="shared" si="34"/>
        <v>0.16268534702480836</v>
      </c>
      <c r="L152" s="39">
        <f t="shared" si="34"/>
        <v>0.16325004557679557</v>
      </c>
      <c r="M152" s="39">
        <f t="shared" si="34"/>
        <v>0.16437680313403671</v>
      </c>
      <c r="N152" s="39">
        <f t="shared" si="34"/>
        <v>0.15888028713680474</v>
      </c>
      <c r="O152" s="39">
        <f t="shared" si="34"/>
        <v>0.16276614300145062</v>
      </c>
      <c r="P152" s="39">
        <f t="shared" si="34"/>
        <v>0.16444078514758137</v>
      </c>
      <c r="Q152" s="39">
        <f t="shared" si="34"/>
        <v>0.16777357993341513</v>
      </c>
      <c r="R152" s="39">
        <f t="shared" si="34"/>
        <v>0.16006410842011481</v>
      </c>
      <c r="S152" s="39">
        <f t="shared" si="34"/>
        <v>0.16228788358564461</v>
      </c>
      <c r="T152" s="39">
        <f t="shared" si="34"/>
        <v>0.16562161509827109</v>
      </c>
      <c r="U152" s="39">
        <f t="shared" si="34"/>
        <v>0.16839912877083238</v>
      </c>
      <c r="V152" s="39">
        <f t="shared" si="34"/>
        <v>0.17173590452402518</v>
      </c>
      <c r="W152" s="39">
        <f t="shared" si="34"/>
        <v>0.17176398094767087</v>
      </c>
      <c r="X152" s="39">
        <f t="shared" si="34"/>
        <v>0.17344279455959988</v>
      </c>
      <c r="Y152" s="39">
        <f t="shared" si="34"/>
        <v>0.17568359836081793</v>
      </c>
      <c r="Z152" s="39">
        <f t="shared" si="34"/>
        <v>0.17792094848074586</v>
      </c>
      <c r="AA152" s="39">
        <f t="shared" si="34"/>
        <v>0.17850173407295961</v>
      </c>
      <c r="AB152" s="39">
        <f t="shared" si="34"/>
        <v>0.17908809515164306</v>
      </c>
      <c r="AC152" s="39">
        <f t="shared" si="34"/>
        <v>0.17967409951204585</v>
      </c>
      <c r="AD152" s="39">
        <f t="shared" si="34"/>
        <v>0.18136500782068959</v>
      </c>
      <c r="AE152" s="39">
        <f t="shared" si="34"/>
        <v>0.18195297239397196</v>
      </c>
      <c r="AF152" s="39">
        <f t="shared" si="34"/>
        <v>0.18253526163816106</v>
      </c>
      <c r="AG152" s="39">
        <f t="shared" si="34"/>
        <v>0.18312534414598389</v>
      </c>
      <c r="AH152" s="39">
        <f t="shared" si="34"/>
        <v>0.18315714496868113</v>
      </c>
      <c r="AI152" s="39">
        <f t="shared" si="34"/>
        <v>0.18374339994402339</v>
      </c>
      <c r="AJ152" s="39">
        <f t="shared" si="34"/>
        <v>0.18487682208495984</v>
      </c>
    </row>
    <row r="153" spans="2:36" ht="15.75" customHeight="1" x14ac:dyDescent="0.45">
      <c r="B153" s="41" t="s">
        <v>236</v>
      </c>
      <c r="C153" s="39">
        <f t="shared" si="30"/>
        <v>7.2485278596518654E-2</v>
      </c>
      <c r="D153" s="39">
        <f t="shared" ref="D153:AJ153" si="35">D52*$C$108*D$113</f>
        <v>0.1355466532036409</v>
      </c>
      <c r="E153" s="39">
        <f t="shared" si="35"/>
        <v>0.18129295687941072</v>
      </c>
      <c r="F153" s="39">
        <f t="shared" si="35"/>
        <v>0.20996780812793905</v>
      </c>
      <c r="G153" s="39">
        <f t="shared" si="35"/>
        <v>0.29486286668671169</v>
      </c>
      <c r="H153" s="39">
        <f t="shared" si="35"/>
        <v>0.33789687209071234</v>
      </c>
      <c r="I153" s="39">
        <f t="shared" si="35"/>
        <v>0.35778935317836524</v>
      </c>
      <c r="J153" s="39">
        <f t="shared" si="35"/>
        <v>0.37714213899100185</v>
      </c>
      <c r="K153" s="39">
        <f t="shared" si="35"/>
        <v>0.40368025092257531</v>
      </c>
      <c r="L153" s="39">
        <f t="shared" si="35"/>
        <v>0.40426447097226748</v>
      </c>
      <c r="M153" s="39">
        <f t="shared" si="35"/>
        <v>0.40432280770888895</v>
      </c>
      <c r="N153" s="39">
        <f t="shared" si="35"/>
        <v>0.39885572083302023</v>
      </c>
      <c r="O153" s="39">
        <f t="shared" si="35"/>
        <v>0.40553598341039393</v>
      </c>
      <c r="P153" s="39">
        <f t="shared" si="35"/>
        <v>0.41220559229947407</v>
      </c>
      <c r="Q153" s="39">
        <f t="shared" si="35"/>
        <v>0.41998583660963462</v>
      </c>
      <c r="R153" s="39">
        <f t="shared" si="35"/>
        <v>0.42775753112272058</v>
      </c>
      <c r="S153" s="39">
        <f t="shared" si="35"/>
        <v>0.43663168678994857</v>
      </c>
      <c r="T153" s="39">
        <f t="shared" si="35"/>
        <v>0.44773043281565938</v>
      </c>
      <c r="U153" s="39">
        <f t="shared" si="35"/>
        <v>0.45826648157308492</v>
      </c>
      <c r="V153" s="39">
        <f t="shared" si="35"/>
        <v>0.47268789155165775</v>
      </c>
      <c r="W153" s="39">
        <f t="shared" si="35"/>
        <v>0.49043863370267449</v>
      </c>
      <c r="X153" s="39">
        <f t="shared" si="35"/>
        <v>0.49657666340471429</v>
      </c>
      <c r="Y153" s="39">
        <f t="shared" si="35"/>
        <v>0.51379165558352413</v>
      </c>
      <c r="Z153" s="39">
        <f t="shared" si="35"/>
        <v>0.53376284544223751</v>
      </c>
      <c r="AA153" s="39">
        <f t="shared" si="35"/>
        <v>0.55263694759430237</v>
      </c>
      <c r="AB153" s="39">
        <f t="shared" si="35"/>
        <v>0.57153422958888545</v>
      </c>
      <c r="AC153" s="39">
        <f t="shared" si="35"/>
        <v>0.59375379346442225</v>
      </c>
      <c r="AD153" s="39">
        <f t="shared" si="35"/>
        <v>0.61874220655899925</v>
      </c>
      <c r="AE153" s="39">
        <f t="shared" si="35"/>
        <v>0.64319546168446617</v>
      </c>
      <c r="AF153" s="39">
        <f t="shared" si="35"/>
        <v>0.67206164512232014</v>
      </c>
      <c r="AG153" s="39">
        <f t="shared" si="35"/>
        <v>0.70207269402191419</v>
      </c>
      <c r="AH153" s="39">
        <f t="shared" si="35"/>
        <v>0.73207523502587646</v>
      </c>
      <c r="AI153" s="39">
        <f t="shared" si="35"/>
        <v>0.76541301844151921</v>
      </c>
      <c r="AJ153" s="39">
        <f t="shared" si="35"/>
        <v>0.80260895815326871</v>
      </c>
    </row>
    <row r="154" spans="2:36" ht="15.75" customHeight="1" x14ac:dyDescent="0.45">
      <c r="B154" s="41" t="s">
        <v>237</v>
      </c>
      <c r="C154" s="39">
        <f t="shared" si="30"/>
        <v>4.111105353235385E-2</v>
      </c>
      <c r="D154" s="39">
        <f t="shared" ref="D154:AJ154" si="36">D53*$C$108*D$113</f>
        <v>8.375240360550168E-2</v>
      </c>
      <c r="E154" s="39">
        <f t="shared" si="36"/>
        <v>0.11131056926942541</v>
      </c>
      <c r="F154" s="39">
        <f t="shared" si="36"/>
        <v>0.13116099300380443</v>
      </c>
      <c r="G154" s="39">
        <f t="shared" si="36"/>
        <v>0.18022459328327989</v>
      </c>
      <c r="H154" s="39">
        <f t="shared" si="36"/>
        <v>0.20339958532051042</v>
      </c>
      <c r="I154" s="39">
        <f t="shared" si="36"/>
        <v>0.21390180128383005</v>
      </c>
      <c r="J154" s="39">
        <f t="shared" si="36"/>
        <v>0.22385922285138413</v>
      </c>
      <c r="K154" s="39">
        <f t="shared" si="36"/>
        <v>0.23934047663988753</v>
      </c>
      <c r="L154" s="39">
        <f t="shared" si="36"/>
        <v>0.23825682327424227</v>
      </c>
      <c r="M154" s="39">
        <f t="shared" si="36"/>
        <v>0.23773960453278462</v>
      </c>
      <c r="N154" s="39">
        <f t="shared" si="36"/>
        <v>0.23390708939585139</v>
      </c>
      <c r="O154" s="39">
        <f t="shared" si="36"/>
        <v>0.23670059439871974</v>
      </c>
      <c r="P154" s="39">
        <f t="shared" si="36"/>
        <v>0.23948758642298756</v>
      </c>
      <c r="Q154" s="39">
        <f t="shared" si="36"/>
        <v>0.24172640793038105</v>
      </c>
      <c r="R154" s="39">
        <f t="shared" si="36"/>
        <v>0.2445117242417616</v>
      </c>
      <c r="S154" s="39">
        <f t="shared" si="36"/>
        <v>0.2472958226066965</v>
      </c>
      <c r="T154" s="39">
        <f t="shared" si="36"/>
        <v>0.25064071084871686</v>
      </c>
      <c r="U154" s="39">
        <f t="shared" si="36"/>
        <v>0.25397901388387834</v>
      </c>
      <c r="V154" s="39">
        <f t="shared" si="36"/>
        <v>0.25898437048799938</v>
      </c>
      <c r="W154" s="39">
        <f t="shared" si="36"/>
        <v>0.26510196416360782</v>
      </c>
      <c r="X154" s="39">
        <f t="shared" si="36"/>
        <v>0.26513548212932464</v>
      </c>
      <c r="Y154" s="39">
        <f t="shared" si="36"/>
        <v>0.27125989558226921</v>
      </c>
      <c r="Z154" s="39">
        <f t="shared" si="36"/>
        <v>0.27793241330998492</v>
      </c>
      <c r="AA154" s="39">
        <f t="shared" si="36"/>
        <v>0.28405539106347139</v>
      </c>
      <c r="AB154" s="39">
        <f t="shared" si="36"/>
        <v>0.28963630203537333</v>
      </c>
      <c r="AC154" s="39">
        <f t="shared" si="36"/>
        <v>0.29687689673221113</v>
      </c>
      <c r="AD154" s="39">
        <f t="shared" si="36"/>
        <v>0.30467109545487803</v>
      </c>
      <c r="AE154" s="39">
        <f t="shared" si="36"/>
        <v>0.31247242979511902</v>
      </c>
      <c r="AF154" s="39">
        <f t="shared" si="36"/>
        <v>0.32137268791445933</v>
      </c>
      <c r="AG154" s="39">
        <f t="shared" si="36"/>
        <v>0.33084276676525176</v>
      </c>
      <c r="AH154" s="39">
        <f t="shared" si="36"/>
        <v>0.33975373719265917</v>
      </c>
      <c r="AI154" s="39">
        <f t="shared" si="36"/>
        <v>0.35033003664026147</v>
      </c>
      <c r="AJ154" s="39">
        <f t="shared" si="36"/>
        <v>0.36255783971751115</v>
      </c>
    </row>
    <row r="155" spans="2:36" ht="15.75" customHeight="1" x14ac:dyDescent="0.45">
      <c r="B155" s="41" t="s">
        <v>238</v>
      </c>
      <c r="C155" s="39">
        <f t="shared" si="30"/>
        <v>0</v>
      </c>
      <c r="D155" s="39">
        <f t="shared" ref="D155:AJ155" si="37">D54*$C$108*D$113</f>
        <v>0</v>
      </c>
      <c r="E155" s="39">
        <f t="shared" si="37"/>
        <v>0</v>
      </c>
      <c r="F155" s="39">
        <f t="shared" si="37"/>
        <v>0</v>
      </c>
      <c r="G155" s="39">
        <f t="shared" si="37"/>
        <v>0</v>
      </c>
      <c r="H155" s="39">
        <f t="shared" si="37"/>
        <v>0</v>
      </c>
      <c r="I155" s="39">
        <f t="shared" si="37"/>
        <v>0</v>
      </c>
      <c r="J155" s="39">
        <f t="shared" si="37"/>
        <v>0</v>
      </c>
      <c r="K155" s="39">
        <f t="shared" si="37"/>
        <v>0</v>
      </c>
      <c r="L155" s="39">
        <f t="shared" si="37"/>
        <v>0</v>
      </c>
      <c r="M155" s="39">
        <f t="shared" si="37"/>
        <v>0</v>
      </c>
      <c r="N155" s="39">
        <f t="shared" si="37"/>
        <v>0</v>
      </c>
      <c r="O155" s="39">
        <f t="shared" si="37"/>
        <v>0</v>
      </c>
      <c r="P155" s="39">
        <f t="shared" si="37"/>
        <v>0</v>
      </c>
      <c r="Q155" s="39">
        <f t="shared" si="37"/>
        <v>5.5188677609676045E-4</v>
      </c>
      <c r="R155" s="39">
        <f t="shared" si="37"/>
        <v>5.5194520144867185E-4</v>
      </c>
      <c r="S155" s="39">
        <f t="shared" si="37"/>
        <v>5.5199960403280474E-4</v>
      </c>
      <c r="T155" s="39">
        <f t="shared" si="37"/>
        <v>5.5207205032757026E-4</v>
      </c>
      <c r="U155" s="39">
        <f t="shared" si="37"/>
        <v>5.521282910519095E-4</v>
      </c>
      <c r="V155" s="39">
        <f t="shared" si="37"/>
        <v>5.5220548078464696E-4</v>
      </c>
      <c r="W155" s="39">
        <f t="shared" si="37"/>
        <v>1.104591517348366E-3</v>
      </c>
      <c r="X155" s="39">
        <f t="shared" si="37"/>
        <v>1.1047311755388526E-3</v>
      </c>
      <c r="Y155" s="39">
        <f t="shared" si="37"/>
        <v>1.1049282915774714E-3</v>
      </c>
      <c r="Z155" s="39">
        <f t="shared" si="37"/>
        <v>1.10509905888662E-3</v>
      </c>
      <c r="AA155" s="39">
        <f t="shared" si="37"/>
        <v>1.1052738951886046E-3</v>
      </c>
      <c r="AB155" s="39">
        <f t="shared" si="37"/>
        <v>1.1054820688373027E-3</v>
      </c>
      <c r="AC155" s="39">
        <f t="shared" si="37"/>
        <v>1.6585301493419618E-3</v>
      </c>
      <c r="AD155" s="39">
        <f t="shared" si="37"/>
        <v>1.6588262910428931E-3</v>
      </c>
      <c r="AE155" s="39">
        <f t="shared" si="37"/>
        <v>1.6591456449298356E-3</v>
      </c>
      <c r="AF155" s="39">
        <f t="shared" si="37"/>
        <v>1.6594114694378278E-3</v>
      </c>
      <c r="AG155" s="39">
        <f t="shared" si="37"/>
        <v>1.6597463215648086E-3</v>
      </c>
      <c r="AH155" s="39">
        <f t="shared" si="37"/>
        <v>1.6600345465439376E-3</v>
      </c>
      <c r="AI155" s="39">
        <f t="shared" si="37"/>
        <v>1.6603319272050303E-3</v>
      </c>
      <c r="AJ155" s="39">
        <f t="shared" si="37"/>
        <v>1.6605702582481424E-3</v>
      </c>
    </row>
    <row r="156" spans="2:36" ht="15.75" customHeight="1" x14ac:dyDescent="0.45">
      <c r="B156" s="41" t="s">
        <v>239</v>
      </c>
      <c r="C156" s="39">
        <f t="shared" si="30"/>
        <v>0.29372765879037033</v>
      </c>
      <c r="D156" s="39">
        <f t="shared" ref="D156:AJ156" si="38">D55*$C$108*D$113</f>
        <v>0.27935834623677208</v>
      </c>
      <c r="E156" s="39">
        <f t="shared" si="38"/>
        <v>0.29095039888245849</v>
      </c>
      <c r="F156" s="39">
        <f t="shared" si="38"/>
        <v>0.31743164693357723</v>
      </c>
      <c r="G156" s="39">
        <f t="shared" si="38"/>
        <v>0.32572701721840491</v>
      </c>
      <c r="H156" s="39">
        <f t="shared" si="38"/>
        <v>0.33183346981828526</v>
      </c>
      <c r="I156" s="39">
        <f t="shared" si="38"/>
        <v>0.35007124694647446</v>
      </c>
      <c r="J156" s="39">
        <f t="shared" si="38"/>
        <v>0.37052561023677377</v>
      </c>
      <c r="K156" s="39">
        <f t="shared" si="38"/>
        <v>0.37445203603337246</v>
      </c>
      <c r="L156" s="39">
        <f t="shared" si="38"/>
        <v>0.39709470545707032</v>
      </c>
      <c r="M156" s="39">
        <f t="shared" si="38"/>
        <v>0.41204520785612558</v>
      </c>
      <c r="N156" s="39">
        <f t="shared" si="38"/>
        <v>0.42754243934383218</v>
      </c>
      <c r="O156" s="39">
        <f t="shared" si="38"/>
        <v>0.44250320910902852</v>
      </c>
      <c r="P156" s="39">
        <f t="shared" si="38"/>
        <v>0.45855802838134252</v>
      </c>
      <c r="Q156" s="39">
        <f t="shared" si="38"/>
        <v>0.48566036296514919</v>
      </c>
      <c r="R156" s="39">
        <f t="shared" si="38"/>
        <v>0.50558180452698331</v>
      </c>
      <c r="S156" s="39">
        <f t="shared" si="38"/>
        <v>0.52991961987149261</v>
      </c>
      <c r="T156" s="39">
        <f t="shared" si="38"/>
        <v>0.55207205032757023</v>
      </c>
      <c r="U156" s="39">
        <f t="shared" si="38"/>
        <v>0.57090065294767445</v>
      </c>
      <c r="V156" s="39">
        <f t="shared" si="38"/>
        <v>0.58920324799721835</v>
      </c>
      <c r="W156" s="39">
        <f t="shared" si="38"/>
        <v>0.60918222181762394</v>
      </c>
      <c r="X156" s="39">
        <f t="shared" si="38"/>
        <v>0.63135386682045425</v>
      </c>
      <c r="Y156" s="39">
        <f t="shared" si="38"/>
        <v>0.6513552278849194</v>
      </c>
      <c r="Z156" s="39">
        <f t="shared" si="38"/>
        <v>0.67355787639139497</v>
      </c>
      <c r="AA156" s="39">
        <f t="shared" si="38"/>
        <v>0.69742782786400948</v>
      </c>
      <c r="AB156" s="39">
        <f t="shared" si="38"/>
        <v>0.71801060370982805</v>
      </c>
      <c r="AC156" s="39">
        <f t="shared" si="38"/>
        <v>0.74191582013897084</v>
      </c>
      <c r="AD156" s="39">
        <f t="shared" si="38"/>
        <v>0.77135422533494535</v>
      </c>
      <c r="AE156" s="39">
        <f t="shared" si="38"/>
        <v>0.80081429795280068</v>
      </c>
      <c r="AF156" s="39">
        <f t="shared" si="38"/>
        <v>0.83689651775314455</v>
      </c>
      <c r="AG156" s="39">
        <f t="shared" si="38"/>
        <v>0.87081357004766957</v>
      </c>
      <c r="AH156" s="39">
        <f t="shared" si="38"/>
        <v>0.90527217271529392</v>
      </c>
      <c r="AI156" s="39">
        <f t="shared" si="38"/>
        <v>0.94638919850686742</v>
      </c>
      <c r="AJ156" s="39">
        <f t="shared" si="38"/>
        <v>0.9891463504964767</v>
      </c>
    </row>
    <row r="157" spans="2:36" ht="15.75" customHeight="1" x14ac:dyDescent="0.45">
      <c r="B157" s="41" t="s">
        <v>240</v>
      </c>
      <c r="C157" s="39">
        <f t="shared" si="30"/>
        <v>5.8420970809134436E-2</v>
      </c>
      <c r="D157" s="39">
        <f t="shared" ref="D157:AJ157" si="39">D56*$C$108*D$113</f>
        <v>4.9590238976941802E-3</v>
      </c>
      <c r="E157" s="39">
        <f t="shared" si="39"/>
        <v>4.959381799132816E-3</v>
      </c>
      <c r="F157" s="39">
        <f t="shared" si="39"/>
        <v>4.9598694833371442E-3</v>
      </c>
      <c r="G157" s="39">
        <f t="shared" si="39"/>
        <v>5.5114554520880694E-3</v>
      </c>
      <c r="H157" s="39">
        <f t="shared" si="39"/>
        <v>5.5121838840246724E-3</v>
      </c>
      <c r="I157" s="39">
        <f t="shared" si="39"/>
        <v>6.0642263250570384E-3</v>
      </c>
      <c r="J157" s="39">
        <f t="shared" si="39"/>
        <v>6.6165287542281027E-3</v>
      </c>
      <c r="K157" s="39">
        <f t="shared" si="39"/>
        <v>6.6177090315176273E-3</v>
      </c>
      <c r="L157" s="39">
        <f t="shared" si="39"/>
        <v>6.6182450909511728E-3</v>
      </c>
      <c r="M157" s="39">
        <f t="shared" si="39"/>
        <v>6.6192001262028195E-3</v>
      </c>
      <c r="N157" s="39">
        <f t="shared" si="39"/>
        <v>6.6200119640335295E-3</v>
      </c>
      <c r="O157" s="39">
        <f t="shared" si="39"/>
        <v>6.0692460102235836E-3</v>
      </c>
      <c r="P157" s="39">
        <f t="shared" si="39"/>
        <v>6.0699618678637405E-3</v>
      </c>
      <c r="Q157" s="39">
        <f t="shared" si="39"/>
        <v>6.0707545370643646E-3</v>
      </c>
      <c r="R157" s="39">
        <f t="shared" si="39"/>
        <v>6.0713972159353894E-3</v>
      </c>
      <c r="S157" s="39">
        <f t="shared" si="39"/>
        <v>6.071995644360853E-3</v>
      </c>
      <c r="T157" s="39">
        <f t="shared" si="39"/>
        <v>6.0727925536032731E-3</v>
      </c>
      <c r="U157" s="39">
        <f t="shared" si="39"/>
        <v>6.0734112015710046E-3</v>
      </c>
      <c r="V157" s="39">
        <f t="shared" si="39"/>
        <v>6.074260288631117E-3</v>
      </c>
      <c r="W157" s="39">
        <f t="shared" si="39"/>
        <v>6.0752533454160127E-3</v>
      </c>
      <c r="X157" s="39">
        <f t="shared" si="39"/>
        <v>6.0760214654636893E-3</v>
      </c>
      <c r="Y157" s="39">
        <f t="shared" si="39"/>
        <v>6.0771056036760919E-3</v>
      </c>
      <c r="Z157" s="39">
        <f t="shared" si="39"/>
        <v>6.0780448238764101E-3</v>
      </c>
      <c r="AA157" s="39">
        <f t="shared" si="39"/>
        <v>6.0790064235373255E-3</v>
      </c>
      <c r="AB157" s="39">
        <f t="shared" si="39"/>
        <v>6.0801513786051652E-3</v>
      </c>
      <c r="AC157" s="39">
        <f t="shared" si="39"/>
        <v>6.0812772142538607E-3</v>
      </c>
      <c r="AD157" s="39">
        <f t="shared" si="39"/>
        <v>6.0823630671572749E-3</v>
      </c>
      <c r="AE157" s="39">
        <f t="shared" si="39"/>
        <v>6.0835340314093975E-3</v>
      </c>
      <c r="AF157" s="39">
        <f t="shared" si="39"/>
        <v>6.0845087212720358E-3</v>
      </c>
      <c r="AG157" s="39">
        <f t="shared" si="39"/>
        <v>6.0857365124043E-3</v>
      </c>
      <c r="AH157" s="39">
        <f t="shared" si="39"/>
        <v>6.0867933373277708E-3</v>
      </c>
      <c r="AI157" s="39">
        <f t="shared" si="39"/>
        <v>6.0878837330851122E-3</v>
      </c>
      <c r="AJ157" s="39">
        <f t="shared" si="39"/>
        <v>6.0887576135765223E-3</v>
      </c>
    </row>
    <row r="158" spans="2:36" ht="15.75" customHeight="1" x14ac:dyDescent="0.45">
      <c r="B158" s="41" t="s">
        <v>241</v>
      </c>
      <c r="C158" s="39">
        <f t="shared" si="30"/>
        <v>2.5964875915170858E-2</v>
      </c>
      <c r="D158" s="39">
        <f t="shared" ref="D158:AJ158" si="40">D57*$C$108*D$113</f>
        <v>2.5897124799069606E-2</v>
      </c>
      <c r="E158" s="39">
        <f t="shared" si="40"/>
        <v>2.645003626204168E-2</v>
      </c>
      <c r="F158" s="39">
        <f t="shared" si="40"/>
        <v>2.5901540635205084E-2</v>
      </c>
      <c r="G158" s="39">
        <f t="shared" si="40"/>
        <v>2.5903840624813927E-2</v>
      </c>
      <c r="H158" s="39">
        <f t="shared" si="40"/>
        <v>2.4804827478111021E-2</v>
      </c>
      <c r="I158" s="39">
        <f t="shared" si="40"/>
        <v>2.4808198602506062E-2</v>
      </c>
      <c r="J158" s="39">
        <f t="shared" si="40"/>
        <v>2.4811982828355381E-2</v>
      </c>
      <c r="K158" s="39">
        <f t="shared" si="40"/>
        <v>2.4264933115564637E-2</v>
      </c>
      <c r="L158" s="39">
        <f t="shared" si="40"/>
        <v>2.4266898666820969E-2</v>
      </c>
      <c r="M158" s="39">
        <f t="shared" si="40"/>
        <v>2.3718800452226775E-2</v>
      </c>
      <c r="N158" s="39">
        <f t="shared" si="40"/>
        <v>2.3170041874117361E-2</v>
      </c>
      <c r="O158" s="39">
        <f t="shared" si="40"/>
        <v>2.2621735129015174E-2</v>
      </c>
      <c r="P158" s="39">
        <f t="shared" si="40"/>
        <v>2.262440332567394E-2</v>
      </c>
      <c r="Q158" s="39">
        <f t="shared" si="40"/>
        <v>2.2627357819967175E-2</v>
      </c>
      <c r="R158" s="39">
        <f t="shared" si="40"/>
        <v>2.207780805794687E-2</v>
      </c>
      <c r="S158" s="39">
        <f t="shared" si="40"/>
        <v>2.2079984161312193E-2</v>
      </c>
      <c r="T158" s="39">
        <f t="shared" si="40"/>
        <v>2.2082882013102809E-2</v>
      </c>
      <c r="U158" s="39">
        <f t="shared" si="40"/>
        <v>2.2085131642076383E-2</v>
      </c>
      <c r="V158" s="39">
        <f t="shared" si="40"/>
        <v>2.2088219231385878E-2</v>
      </c>
      <c r="W158" s="39">
        <f t="shared" si="40"/>
        <v>2.2091830346967319E-2</v>
      </c>
      <c r="X158" s="39">
        <f t="shared" si="40"/>
        <v>2.2094623510777053E-2</v>
      </c>
      <c r="Y158" s="39">
        <f t="shared" si="40"/>
        <v>2.1546101685760686E-2</v>
      </c>
      <c r="Z158" s="39">
        <f t="shared" si="40"/>
        <v>2.154943164828909E-2</v>
      </c>
      <c r="AA158" s="39">
        <f t="shared" si="40"/>
        <v>2.1552840956177786E-2</v>
      </c>
      <c r="AB158" s="39">
        <f t="shared" si="40"/>
        <v>2.1556900342327403E-2</v>
      </c>
      <c r="AC158" s="39">
        <f t="shared" si="40"/>
        <v>2.15608919414455E-2</v>
      </c>
      <c r="AD158" s="39">
        <f t="shared" si="40"/>
        <v>2.156474178355761E-2</v>
      </c>
      <c r="AE158" s="39">
        <f t="shared" si="40"/>
        <v>2.1568893384087861E-2</v>
      </c>
      <c r="AF158" s="39">
        <f t="shared" si="40"/>
        <v>2.1572349102691759E-2</v>
      </c>
      <c r="AG158" s="39">
        <f t="shared" si="40"/>
        <v>2.1576702180342511E-2</v>
      </c>
      <c r="AH158" s="39">
        <f t="shared" si="40"/>
        <v>2.1580449105071189E-2</v>
      </c>
      <c r="AI158" s="39">
        <f t="shared" si="40"/>
        <v>2.1584315053665395E-2</v>
      </c>
      <c r="AJ158" s="39">
        <f t="shared" si="40"/>
        <v>2.1587413357225849E-2</v>
      </c>
    </row>
    <row r="159" spans="2:36" ht="15.75" customHeight="1" x14ac:dyDescent="0.45">
      <c r="B159" s="41" t="s">
        <v>242</v>
      </c>
      <c r="C159" s="39">
        <f t="shared" si="30"/>
        <v>8.6549586383902859E-3</v>
      </c>
      <c r="D159" s="39">
        <f t="shared" ref="D159:AJ159" si="41">D58*$C$108*D$113</f>
        <v>9.3670451400890056E-3</v>
      </c>
      <c r="E159" s="39">
        <f t="shared" si="41"/>
        <v>9.3677211761397615E-3</v>
      </c>
      <c r="F159" s="39">
        <f t="shared" si="41"/>
        <v>9.3686423574146031E-3</v>
      </c>
      <c r="G159" s="39">
        <f t="shared" si="41"/>
        <v>8.81832872334091E-3</v>
      </c>
      <c r="H159" s="39">
        <f t="shared" si="41"/>
        <v>8.2682758260370082E-3</v>
      </c>
      <c r="I159" s="39">
        <f t="shared" si="41"/>
        <v>8.2693995341686886E-3</v>
      </c>
      <c r="J159" s="39">
        <f t="shared" si="41"/>
        <v>8.2706609427851269E-3</v>
      </c>
      <c r="K159" s="39">
        <f t="shared" si="41"/>
        <v>8.2721362893970352E-3</v>
      </c>
      <c r="L159" s="39">
        <f t="shared" si="41"/>
        <v>8.2728063636889667E-3</v>
      </c>
      <c r="M159" s="39">
        <f t="shared" si="41"/>
        <v>8.2740001577535256E-3</v>
      </c>
      <c r="N159" s="39">
        <f t="shared" si="41"/>
        <v>8.2750149550419108E-3</v>
      </c>
      <c r="O159" s="39">
        <f t="shared" si="41"/>
        <v>8.2762445593957956E-3</v>
      </c>
      <c r="P159" s="39">
        <f t="shared" si="41"/>
        <v>8.2772207289050995E-3</v>
      </c>
      <c r="Q159" s="39">
        <f t="shared" si="41"/>
        <v>8.2783016414514059E-3</v>
      </c>
      <c r="R159" s="39">
        <f t="shared" si="41"/>
        <v>8.279178021730076E-3</v>
      </c>
      <c r="S159" s="39">
        <f t="shared" si="41"/>
        <v>8.279994060492072E-3</v>
      </c>
      <c r="T159" s="39">
        <f t="shared" si="41"/>
        <v>8.2810807549135532E-3</v>
      </c>
      <c r="U159" s="39">
        <f t="shared" si="41"/>
        <v>8.281924365778643E-3</v>
      </c>
      <c r="V159" s="39">
        <f t="shared" si="41"/>
        <v>8.8352876925543514E-3</v>
      </c>
      <c r="W159" s="39">
        <f t="shared" si="41"/>
        <v>8.8367321387869281E-3</v>
      </c>
      <c r="X159" s="39">
        <f t="shared" si="41"/>
        <v>8.837849404310821E-3</v>
      </c>
      <c r="Y159" s="39">
        <f t="shared" si="41"/>
        <v>8.8394263326197712E-3</v>
      </c>
      <c r="Z159" s="39">
        <f t="shared" si="41"/>
        <v>9.3933420005362697E-3</v>
      </c>
      <c r="AA159" s="39">
        <f t="shared" si="41"/>
        <v>9.3948281091031389E-3</v>
      </c>
      <c r="AB159" s="39">
        <f t="shared" si="41"/>
        <v>9.3965975851170724E-3</v>
      </c>
      <c r="AC159" s="39">
        <f t="shared" si="41"/>
        <v>9.9511808960517714E-3</v>
      </c>
      <c r="AD159" s="39">
        <f t="shared" si="41"/>
        <v>9.9529577462573599E-3</v>
      </c>
      <c r="AE159" s="39">
        <f t="shared" si="41"/>
        <v>9.9548738695790142E-3</v>
      </c>
      <c r="AF159" s="39">
        <f t="shared" si="41"/>
        <v>1.0509605973106241E-2</v>
      </c>
      <c r="AG159" s="39">
        <f t="shared" si="41"/>
        <v>1.0511726703243787E-2</v>
      </c>
      <c r="AH159" s="39">
        <f t="shared" si="41"/>
        <v>1.1066896976959584E-2</v>
      </c>
      <c r="AI159" s="39">
        <f t="shared" si="41"/>
        <v>1.1068879514700205E-2</v>
      </c>
      <c r="AJ159" s="39">
        <f t="shared" si="41"/>
        <v>1.1623991807736997E-2</v>
      </c>
    </row>
    <row r="160" spans="2:36" ht="15.75" customHeight="1" x14ac:dyDescent="0.45">
      <c r="B160" s="41" t="s">
        <v>243</v>
      </c>
      <c r="C160" s="39">
        <f t="shared" si="30"/>
        <v>1.6228047446981787E-2</v>
      </c>
      <c r="D160" s="39">
        <f t="shared" ref="D160:AJ160" si="42">D59*$C$108*D$113</f>
        <v>1.6530079658980595E-2</v>
      </c>
      <c r="E160" s="39">
        <f t="shared" si="42"/>
        <v>1.7082315085901918E-2</v>
      </c>
      <c r="F160" s="39">
        <f t="shared" si="42"/>
        <v>1.6532898277790479E-2</v>
      </c>
      <c r="G160" s="39">
        <f t="shared" si="42"/>
        <v>1.6534366356264207E-2</v>
      </c>
      <c r="H160" s="39">
        <f t="shared" si="42"/>
        <v>1.5985333263671547E-2</v>
      </c>
      <c r="I160" s="39">
        <f t="shared" si="42"/>
        <v>1.5987505766059461E-2</v>
      </c>
      <c r="J160" s="39">
        <f t="shared" si="42"/>
        <v>1.5989944489384577E-2</v>
      </c>
      <c r="K160" s="39">
        <f t="shared" si="42"/>
        <v>1.5441321073541129E-2</v>
      </c>
      <c r="L160" s="39">
        <f t="shared" si="42"/>
        <v>1.544257187888607E-2</v>
      </c>
      <c r="M160" s="39">
        <f t="shared" si="42"/>
        <v>1.5444800294473248E-2</v>
      </c>
      <c r="N160" s="39">
        <f t="shared" si="42"/>
        <v>1.4895026919075445E-2</v>
      </c>
      <c r="O160" s="39">
        <f t="shared" si="42"/>
        <v>1.4897240206912434E-2</v>
      </c>
      <c r="P160" s="39">
        <f t="shared" si="42"/>
        <v>1.4347182596768843E-2</v>
      </c>
      <c r="Q160" s="39">
        <f t="shared" si="42"/>
        <v>1.4349056178515772E-2</v>
      </c>
      <c r="R160" s="39">
        <f t="shared" si="42"/>
        <v>1.4350575237665468E-2</v>
      </c>
      <c r="S160" s="39">
        <f t="shared" si="42"/>
        <v>1.4351989704852925E-2</v>
      </c>
      <c r="T160" s="39">
        <f t="shared" si="42"/>
        <v>1.4353873308516826E-2</v>
      </c>
      <c r="U160" s="39">
        <f t="shared" si="42"/>
        <v>1.4355335567349648E-2</v>
      </c>
      <c r="V160" s="39">
        <f t="shared" si="42"/>
        <v>1.3805137019616172E-2</v>
      </c>
      <c r="W160" s="39">
        <f t="shared" si="42"/>
        <v>1.3807393966854573E-2</v>
      </c>
      <c r="X160" s="39">
        <f t="shared" si="42"/>
        <v>1.3809139694235657E-2</v>
      </c>
      <c r="Y160" s="39">
        <f t="shared" si="42"/>
        <v>1.381160364471839E-2</v>
      </c>
      <c r="Z160" s="39">
        <f t="shared" si="42"/>
        <v>1.3813738236082751E-2</v>
      </c>
      <c r="AA160" s="39">
        <f t="shared" si="42"/>
        <v>1.3815923689857556E-2</v>
      </c>
      <c r="AB160" s="39">
        <f t="shared" si="42"/>
        <v>1.3818525860466281E-2</v>
      </c>
      <c r="AC160" s="39">
        <f t="shared" si="42"/>
        <v>1.382108457784968E-2</v>
      </c>
      <c r="AD160" s="39">
        <f t="shared" si="42"/>
        <v>1.3823552425357441E-2</v>
      </c>
      <c r="AE160" s="39">
        <f t="shared" si="42"/>
        <v>1.3826213707748629E-2</v>
      </c>
      <c r="AF160" s="39">
        <f t="shared" si="42"/>
        <v>1.3828428911981898E-2</v>
      </c>
      <c r="AG160" s="39">
        <f t="shared" si="42"/>
        <v>1.3831219346373404E-2</v>
      </c>
      <c r="AH160" s="39">
        <f t="shared" si="42"/>
        <v>1.3833621221199478E-2</v>
      </c>
      <c r="AI160" s="39">
        <f t="shared" si="42"/>
        <v>1.3836099393375254E-2</v>
      </c>
      <c r="AJ160" s="39">
        <f t="shared" si="42"/>
        <v>1.3838085485401184E-2</v>
      </c>
    </row>
    <row r="161" spans="2:36" ht="15.75" customHeight="1" x14ac:dyDescent="0.45">
      <c r="B161" s="41" t="s">
        <v>244</v>
      </c>
      <c r="C161" s="39">
        <f t="shared" si="30"/>
        <v>0</v>
      </c>
      <c r="D161" s="39">
        <f t="shared" ref="D161:AJ161" si="43">D60*$C$108*D$113</f>
        <v>0</v>
      </c>
      <c r="E161" s="39">
        <f t="shared" si="43"/>
        <v>0</v>
      </c>
      <c r="F161" s="39">
        <f t="shared" si="43"/>
        <v>0</v>
      </c>
      <c r="G161" s="39">
        <f t="shared" si="43"/>
        <v>0</v>
      </c>
      <c r="H161" s="39">
        <f t="shared" si="43"/>
        <v>0</v>
      </c>
      <c r="I161" s="39">
        <f t="shared" si="43"/>
        <v>0</v>
      </c>
      <c r="J161" s="39">
        <f t="shared" si="43"/>
        <v>0</v>
      </c>
      <c r="K161" s="39">
        <f t="shared" si="43"/>
        <v>0</v>
      </c>
      <c r="L161" s="39">
        <f t="shared" si="43"/>
        <v>0</v>
      </c>
      <c r="M161" s="39">
        <f t="shared" si="43"/>
        <v>0</v>
      </c>
      <c r="N161" s="39">
        <f t="shared" si="43"/>
        <v>0</v>
      </c>
      <c r="O161" s="39">
        <f t="shared" si="43"/>
        <v>0</v>
      </c>
      <c r="P161" s="39">
        <f t="shared" si="43"/>
        <v>0</v>
      </c>
      <c r="Q161" s="39">
        <f t="shared" si="43"/>
        <v>0</v>
      </c>
      <c r="R161" s="39">
        <f t="shared" si="43"/>
        <v>0</v>
      </c>
      <c r="S161" s="39">
        <f t="shared" si="43"/>
        <v>0</v>
      </c>
      <c r="T161" s="39">
        <f t="shared" si="43"/>
        <v>0</v>
      </c>
      <c r="U161" s="39">
        <f t="shared" si="43"/>
        <v>0</v>
      </c>
      <c r="V161" s="39">
        <f t="shared" si="43"/>
        <v>0</v>
      </c>
      <c r="W161" s="39">
        <f t="shared" si="43"/>
        <v>0</v>
      </c>
      <c r="X161" s="39">
        <f t="shared" si="43"/>
        <v>0</v>
      </c>
      <c r="Y161" s="39">
        <f t="shared" si="43"/>
        <v>0</v>
      </c>
      <c r="Z161" s="39">
        <f t="shared" si="43"/>
        <v>0</v>
      </c>
      <c r="AA161" s="39">
        <f t="shared" si="43"/>
        <v>0</v>
      </c>
      <c r="AB161" s="39">
        <f t="shared" si="43"/>
        <v>0</v>
      </c>
      <c r="AC161" s="39">
        <f t="shared" si="43"/>
        <v>0</v>
      </c>
      <c r="AD161" s="39">
        <f t="shared" si="43"/>
        <v>0</v>
      </c>
      <c r="AE161" s="39">
        <f t="shared" si="43"/>
        <v>0</v>
      </c>
      <c r="AF161" s="39">
        <f t="shared" si="43"/>
        <v>0</v>
      </c>
      <c r="AG161" s="39">
        <f t="shared" si="43"/>
        <v>0</v>
      </c>
      <c r="AH161" s="39">
        <f t="shared" si="43"/>
        <v>0</v>
      </c>
      <c r="AI161" s="39">
        <f t="shared" si="43"/>
        <v>0</v>
      </c>
      <c r="AJ161" s="39">
        <f t="shared" si="43"/>
        <v>0</v>
      </c>
    </row>
    <row r="162" spans="2:36" ht="15.75" customHeight="1" x14ac:dyDescent="0.45">
      <c r="B162" s="41" t="s">
        <v>245</v>
      </c>
      <c r="C162" s="39">
        <f t="shared" si="30"/>
        <v>7.5730888085914997E-3</v>
      </c>
      <c r="D162" s="39">
        <f t="shared" ref="D162:AJ162" si="44">D61*$C$108*D$113</f>
        <v>1.4326069037783185E-2</v>
      </c>
      <c r="E162" s="39">
        <f t="shared" si="44"/>
        <v>2.7552121106293417E-2</v>
      </c>
      <c r="F162" s="39">
        <f t="shared" si="44"/>
        <v>4.6843211787073014E-2</v>
      </c>
      <c r="G162" s="39">
        <f t="shared" si="44"/>
        <v>8.3222977326529834E-2</v>
      </c>
      <c r="H162" s="39">
        <f t="shared" si="44"/>
        <v>0.12126804544854279</v>
      </c>
      <c r="I162" s="39">
        <f t="shared" si="44"/>
        <v>0.12624616622164195</v>
      </c>
      <c r="J162" s="39">
        <f t="shared" si="44"/>
        <v>0.14170399081971854</v>
      </c>
      <c r="K162" s="39">
        <f t="shared" si="44"/>
        <v>0.1538617349827848</v>
      </c>
      <c r="L162" s="39">
        <f t="shared" si="44"/>
        <v>0.15277115751612291</v>
      </c>
      <c r="M162" s="39">
        <f t="shared" si="44"/>
        <v>0.15113840288163102</v>
      </c>
      <c r="N162" s="39">
        <f t="shared" si="44"/>
        <v>0.14233025722672091</v>
      </c>
      <c r="O162" s="39">
        <f t="shared" si="44"/>
        <v>0.14290315605890072</v>
      </c>
      <c r="P162" s="39">
        <f t="shared" si="44"/>
        <v>0.14126456710664706</v>
      </c>
      <c r="Q162" s="39">
        <f t="shared" si="44"/>
        <v>0.1407311279046739</v>
      </c>
      <c r="R162" s="39">
        <f t="shared" si="44"/>
        <v>0.12805128673609184</v>
      </c>
      <c r="S162" s="39">
        <f t="shared" si="44"/>
        <v>0.12640790932351229</v>
      </c>
      <c r="T162" s="39">
        <f t="shared" si="44"/>
        <v>0.12697657157534117</v>
      </c>
      <c r="U162" s="39">
        <f t="shared" si="44"/>
        <v>0.12698950694193917</v>
      </c>
      <c r="V162" s="39">
        <f t="shared" si="44"/>
        <v>0.12811167154203809</v>
      </c>
      <c r="W162" s="39">
        <f t="shared" si="44"/>
        <v>0.12481884146036537</v>
      </c>
      <c r="X162" s="39">
        <f t="shared" si="44"/>
        <v>0.12483462283589036</v>
      </c>
      <c r="Y162" s="39">
        <f t="shared" si="44"/>
        <v>0.12596182523983171</v>
      </c>
      <c r="Z162" s="39">
        <f t="shared" si="44"/>
        <v>0.12708639177196129</v>
      </c>
      <c r="AA162" s="39">
        <f t="shared" si="44"/>
        <v>0.12710649794668952</v>
      </c>
      <c r="AB162" s="39">
        <f t="shared" si="44"/>
        <v>0.12768317895070849</v>
      </c>
      <c r="AC162" s="39">
        <f t="shared" si="44"/>
        <v>0.12825966488244503</v>
      </c>
      <c r="AD162" s="39">
        <f t="shared" si="44"/>
        <v>0.12938845070134566</v>
      </c>
      <c r="AE162" s="39">
        <f t="shared" si="44"/>
        <v>0.12996640885283711</v>
      </c>
      <c r="AF162" s="39">
        <f t="shared" si="44"/>
        <v>0.1310935060855884</v>
      </c>
      <c r="AG162" s="39">
        <f t="shared" si="44"/>
        <v>0.1316732081774748</v>
      </c>
      <c r="AH162" s="39">
        <f t="shared" si="44"/>
        <v>0.13224941887466701</v>
      </c>
      <c r="AI162" s="39">
        <f t="shared" si="44"/>
        <v>0.13337999815213747</v>
      </c>
      <c r="AJ162" s="39">
        <f t="shared" si="44"/>
        <v>0.13450619091809954</v>
      </c>
    </row>
    <row r="163" spans="2:36" ht="15.75" customHeight="1" x14ac:dyDescent="0.45">
      <c r="B163" s="41" t="s">
        <v>250</v>
      </c>
      <c r="C163" s="39">
        <f t="shared" si="30"/>
        <v>4.2955641592160791</v>
      </c>
      <c r="D163" s="39">
        <f t="shared" ref="D163:AJ163" si="45">D62*$C$108*D$113</f>
        <v>4.295616700713758</v>
      </c>
      <c r="E163" s="39">
        <f t="shared" si="45"/>
        <v>4.5053228433011006</v>
      </c>
      <c r="F163" s="39">
        <f t="shared" si="45"/>
        <v>4.6214961652516973</v>
      </c>
      <c r="G163" s="39">
        <f t="shared" si="45"/>
        <v>4.9377129395257011</v>
      </c>
      <c r="H163" s="39">
        <f t="shared" si="45"/>
        <v>5.100423747888029</v>
      </c>
      <c r="I163" s="39">
        <f t="shared" si="45"/>
        <v>5.1435665102529242</v>
      </c>
      <c r="J163" s="39">
        <f t="shared" si="45"/>
        <v>5.2397393959524701</v>
      </c>
      <c r="K163" s="39">
        <f t="shared" si="45"/>
        <v>5.3173292068244136</v>
      </c>
      <c r="L163" s="39">
        <f t="shared" si="45"/>
        <v>5.338166186276367</v>
      </c>
      <c r="M163" s="39">
        <f t="shared" si="45"/>
        <v>5.3968545028973658</v>
      </c>
      <c r="N163" s="39">
        <f t="shared" si="45"/>
        <v>5.5056432834212199</v>
      </c>
      <c r="O163" s="39">
        <f t="shared" si="45"/>
        <v>5.624535802565382</v>
      </c>
      <c r="P163" s="39">
        <f t="shared" si="45"/>
        <v>5.8426142051764796</v>
      </c>
      <c r="Q163" s="39">
        <f t="shared" si="45"/>
        <v>5.952650766979656</v>
      </c>
      <c r="R163" s="39">
        <f t="shared" si="45"/>
        <v>5.9339628607746695</v>
      </c>
      <c r="S163" s="39">
        <f t="shared" si="45"/>
        <v>6.0394276677229168</v>
      </c>
      <c r="T163" s="39">
        <f t="shared" si="45"/>
        <v>6.2185395748897516</v>
      </c>
      <c r="U163" s="39">
        <f t="shared" si="45"/>
        <v>6.2920540048275608</v>
      </c>
      <c r="V163" s="39">
        <f t="shared" si="45"/>
        <v>6.3818387414281652</v>
      </c>
      <c r="W163" s="39">
        <f t="shared" si="45"/>
        <v>6.4651741510399861</v>
      </c>
      <c r="X163" s="39">
        <f t="shared" si="45"/>
        <v>6.506866623923842</v>
      </c>
      <c r="Y163" s="39">
        <f t="shared" si="45"/>
        <v>6.5080276373913062</v>
      </c>
      <c r="Z163" s="39">
        <f t="shared" si="45"/>
        <v>6.5151115016660679</v>
      </c>
      <c r="AA163" s="39">
        <f t="shared" si="45"/>
        <v>6.4503784523206962</v>
      </c>
      <c r="AB163" s="39">
        <f t="shared" si="45"/>
        <v>6.3841589475354228</v>
      </c>
      <c r="AC163" s="39">
        <f t="shared" si="45"/>
        <v>6.3029674108825686</v>
      </c>
      <c r="AD163" s="39">
        <f t="shared" si="45"/>
        <v>6.3179164004853643</v>
      </c>
      <c r="AE163" s="39">
        <f t="shared" si="45"/>
        <v>6.3368302665353502</v>
      </c>
      <c r="AF163" s="39">
        <f t="shared" si="45"/>
        <v>6.2465779081204635</v>
      </c>
      <c r="AG163" s="39">
        <f t="shared" si="45"/>
        <v>6.278820334479672</v>
      </c>
      <c r="AH163" s="39">
        <f t="shared" si="45"/>
        <v>6.371765934484479</v>
      </c>
      <c r="AI163" s="39">
        <f t="shared" si="45"/>
        <v>6.5284251377701805</v>
      </c>
      <c r="AJ163" s="39">
        <f t="shared" si="45"/>
        <v>6.70095451545067</v>
      </c>
    </row>
    <row r="164" spans="2:36" ht="15.75" customHeight="1" x14ac:dyDescent="0.45"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</row>
    <row r="165" spans="2:36" ht="15.75" customHeight="1" x14ac:dyDescent="0.45">
      <c r="B165" s="41" t="s">
        <v>174</v>
      </c>
      <c r="C165" s="39">
        <f t="shared" ref="C165:C170" si="46">C64*$C$108</f>
        <v>5.6798166064436252E-2</v>
      </c>
      <c r="D165" s="39">
        <f t="shared" ref="D165:AJ165" si="47">D64*$C$108*D$113</f>
        <v>5.7855278806432091E-2</v>
      </c>
      <c r="E165" s="39">
        <f t="shared" si="47"/>
        <v>6.061466643384552E-2</v>
      </c>
      <c r="F165" s="39">
        <f t="shared" si="47"/>
        <v>6.2825013455603818E-2</v>
      </c>
      <c r="G165" s="39">
        <f t="shared" si="47"/>
        <v>6.7790902060683264E-2</v>
      </c>
      <c r="H165" s="39">
        <f t="shared" si="47"/>
        <v>7.1658390492320728E-2</v>
      </c>
      <c r="I165" s="39">
        <f t="shared" si="47"/>
        <v>7.3322009202962363E-2</v>
      </c>
      <c r="J165" s="39">
        <f t="shared" si="47"/>
        <v>7.5538703277437502E-2</v>
      </c>
      <c r="K165" s="39">
        <f t="shared" si="47"/>
        <v>7.7206605367705655E-2</v>
      </c>
      <c r="L165" s="39">
        <f t="shared" si="47"/>
        <v>7.7764379818676288E-2</v>
      </c>
      <c r="M165" s="39">
        <f t="shared" si="47"/>
        <v>8.0533601535467625E-2</v>
      </c>
      <c r="N165" s="39">
        <f t="shared" si="47"/>
        <v>8.330181721408858E-2</v>
      </c>
      <c r="O165" s="39">
        <f t="shared" si="47"/>
        <v>8.7176442692302375E-2</v>
      </c>
      <c r="P165" s="39">
        <f t="shared" si="47"/>
        <v>9.1049428017956124E-2</v>
      </c>
      <c r="Q165" s="39">
        <f t="shared" si="47"/>
        <v>9.3268865160352502E-2</v>
      </c>
      <c r="R165" s="39">
        <f t="shared" si="47"/>
        <v>9.3830684246274207E-2</v>
      </c>
      <c r="S165" s="39">
        <f t="shared" si="47"/>
        <v>9.604793110170802E-2</v>
      </c>
      <c r="T165" s="39">
        <f t="shared" si="47"/>
        <v>9.9372969058962632E-2</v>
      </c>
      <c r="U165" s="39">
        <f t="shared" si="47"/>
        <v>0.10103947726249944</v>
      </c>
      <c r="V165" s="39">
        <f t="shared" si="47"/>
        <v>0.10326242490672896</v>
      </c>
      <c r="W165" s="39">
        <f t="shared" si="47"/>
        <v>0.10493619414809476</v>
      </c>
      <c r="X165" s="39">
        <f t="shared" si="47"/>
        <v>0.10550182726396042</v>
      </c>
      <c r="Y165" s="39">
        <f t="shared" si="47"/>
        <v>0.10607311599143723</v>
      </c>
      <c r="Z165" s="39">
        <f t="shared" si="47"/>
        <v>0.10664205918255885</v>
      </c>
      <c r="AA165" s="39">
        <f t="shared" si="47"/>
        <v>0.10610629393810604</v>
      </c>
      <c r="AB165" s="39">
        <f t="shared" si="47"/>
        <v>0.10557353757396241</v>
      </c>
      <c r="AC165" s="39">
        <f t="shared" si="47"/>
        <v>0.10504024279165758</v>
      </c>
      <c r="AD165" s="39">
        <f t="shared" si="47"/>
        <v>0.10450605633570226</v>
      </c>
      <c r="AE165" s="39">
        <f t="shared" si="47"/>
        <v>0.10507922417888955</v>
      </c>
      <c r="AF165" s="39">
        <f t="shared" si="47"/>
        <v>0.10343664826162459</v>
      </c>
      <c r="AG165" s="39">
        <f t="shared" si="47"/>
        <v>0.10401076948472801</v>
      </c>
      <c r="AH165" s="39">
        <f t="shared" si="47"/>
        <v>0.10568886612996403</v>
      </c>
      <c r="AI165" s="39">
        <f t="shared" si="47"/>
        <v>0.10792157526832696</v>
      </c>
      <c r="AJ165" s="39">
        <f t="shared" si="47"/>
        <v>0.11070468388320948</v>
      </c>
    </row>
    <row r="166" spans="2:36" ht="15.75" customHeight="1" x14ac:dyDescent="0.45">
      <c r="B166" s="40" t="s">
        <v>176</v>
      </c>
      <c r="C166" s="39">
        <f t="shared" si="46"/>
        <v>41.016930857161363</v>
      </c>
      <c r="D166" s="39">
        <f t="shared" ref="D166:AJ166" si="48">D65*$C$108*D$113</f>
        <v>40.767033457633246</v>
      </c>
      <c r="E166" s="39">
        <f t="shared" si="48"/>
        <v>40.939145709419265</v>
      </c>
      <c r="F166" s="39">
        <f t="shared" si="48"/>
        <v>40.425691772244015</v>
      </c>
      <c r="G166" s="39">
        <f t="shared" si="48"/>
        <v>40.239687401240197</v>
      </c>
      <c r="H166" s="39">
        <f t="shared" si="48"/>
        <v>39.116661714592688</v>
      </c>
      <c r="I166" s="39">
        <f t="shared" si="48"/>
        <v>38.783483815251152</v>
      </c>
      <c r="J166" s="39">
        <f t="shared" si="48"/>
        <v>38.359876830033606</v>
      </c>
      <c r="K166" s="39">
        <f t="shared" si="48"/>
        <v>37.864325175333356</v>
      </c>
      <c r="L166" s="39">
        <f t="shared" si="48"/>
        <v>37.739991110724816</v>
      </c>
      <c r="M166" s="39">
        <f t="shared" si="48"/>
        <v>36.907005103675374</v>
      </c>
      <c r="N166" s="39">
        <f t="shared" si="48"/>
        <v>36.34607235319875</v>
      </c>
      <c r="O166" s="39">
        <f t="shared" si="48"/>
        <v>35.603300595246125</v>
      </c>
      <c r="P166" s="39">
        <f t="shared" si="48"/>
        <v>35.321659923814366</v>
      </c>
      <c r="Q166" s="39">
        <f t="shared" si="48"/>
        <v>35.264461219030792</v>
      </c>
      <c r="R166" s="39">
        <f t="shared" si="48"/>
        <v>34.807872184159038</v>
      </c>
      <c r="S166" s="39">
        <f t="shared" si="48"/>
        <v>34.685999118609345</v>
      </c>
      <c r="T166" s="39">
        <f t="shared" si="48"/>
        <v>34.604980258632757</v>
      </c>
      <c r="U166" s="39">
        <f t="shared" si="48"/>
        <v>34.373298887727685</v>
      </c>
      <c r="V166" s="39">
        <f t="shared" si="48"/>
        <v>34.114702397394701</v>
      </c>
      <c r="W166" s="39">
        <f t="shared" si="48"/>
        <v>34.06505009926493</v>
      </c>
      <c r="X166" s="39">
        <f t="shared" si="48"/>
        <v>33.987606981040571</v>
      </c>
      <c r="Y166" s="39">
        <f t="shared" si="48"/>
        <v>33.811910650562197</v>
      </c>
      <c r="Z166" s="39">
        <f t="shared" si="48"/>
        <v>33.69502285498249</v>
      </c>
      <c r="AA166" s="39">
        <f t="shared" si="48"/>
        <v>33.624089802480135</v>
      </c>
      <c r="AB166" s="39">
        <f t="shared" si="48"/>
        <v>33.3844529968177</v>
      </c>
      <c r="AC166" s="39">
        <f t="shared" si="48"/>
        <v>33.254082337689454</v>
      </c>
      <c r="AD166" s="39">
        <f t="shared" si="48"/>
        <v>33.354020233999456</v>
      </c>
      <c r="AE166" s="39">
        <f t="shared" si="48"/>
        <v>33.366525016635613</v>
      </c>
      <c r="AF166" s="39">
        <f t="shared" si="48"/>
        <v>33.454841498179569</v>
      </c>
      <c r="AG166" s="39">
        <f t="shared" si="48"/>
        <v>33.433376652827654</v>
      </c>
      <c r="AH166" s="39">
        <f t="shared" si="48"/>
        <v>33.327406901264936</v>
      </c>
      <c r="AI166" s="39">
        <f t="shared" si="48"/>
        <v>33.41805414283138</v>
      </c>
      <c r="AJ166" s="39">
        <f t="shared" si="48"/>
        <v>33.488166874670874</v>
      </c>
    </row>
    <row r="167" spans="2:36" ht="15.75" customHeight="1" x14ac:dyDescent="0.45">
      <c r="C167" s="39">
        <f t="shared" si="46"/>
        <v>0</v>
      </c>
      <c r="D167" s="39">
        <f t="shared" ref="D167:AJ167" si="49">D66*$C$108*D$113</f>
        <v>0</v>
      </c>
      <c r="E167" s="39">
        <f t="shared" si="49"/>
        <v>0</v>
      </c>
      <c r="F167" s="39">
        <f t="shared" si="49"/>
        <v>0</v>
      </c>
      <c r="G167" s="39">
        <f t="shared" si="49"/>
        <v>0</v>
      </c>
      <c r="H167" s="39">
        <f t="shared" si="49"/>
        <v>0</v>
      </c>
      <c r="I167" s="39">
        <f t="shared" si="49"/>
        <v>0</v>
      </c>
      <c r="J167" s="39">
        <f t="shared" si="49"/>
        <v>0</v>
      </c>
      <c r="K167" s="39">
        <f t="shared" si="49"/>
        <v>0</v>
      </c>
      <c r="L167" s="39">
        <f t="shared" si="49"/>
        <v>0</v>
      </c>
      <c r="M167" s="39">
        <f t="shared" si="49"/>
        <v>0</v>
      </c>
      <c r="N167" s="39">
        <f t="shared" si="49"/>
        <v>0</v>
      </c>
      <c r="O167" s="39">
        <f t="shared" si="49"/>
        <v>0</v>
      </c>
      <c r="P167" s="39">
        <f t="shared" si="49"/>
        <v>0</v>
      </c>
      <c r="Q167" s="39">
        <f t="shared" si="49"/>
        <v>0</v>
      </c>
      <c r="R167" s="39">
        <f t="shared" si="49"/>
        <v>0</v>
      </c>
      <c r="S167" s="39">
        <f t="shared" si="49"/>
        <v>0</v>
      </c>
      <c r="T167" s="39">
        <f t="shared" si="49"/>
        <v>0</v>
      </c>
      <c r="U167" s="39">
        <f t="shared" si="49"/>
        <v>0</v>
      </c>
      <c r="V167" s="39">
        <f t="shared" si="49"/>
        <v>0</v>
      </c>
      <c r="W167" s="39">
        <f t="shared" si="49"/>
        <v>0</v>
      </c>
      <c r="X167" s="39">
        <f t="shared" si="49"/>
        <v>0</v>
      </c>
      <c r="Y167" s="39">
        <f t="shared" si="49"/>
        <v>0</v>
      </c>
      <c r="Z167" s="39">
        <f t="shared" si="49"/>
        <v>0</v>
      </c>
      <c r="AA167" s="39">
        <f t="shared" si="49"/>
        <v>0</v>
      </c>
      <c r="AB167" s="39">
        <f t="shared" si="49"/>
        <v>0</v>
      </c>
      <c r="AC167" s="39">
        <f t="shared" si="49"/>
        <v>0</v>
      </c>
      <c r="AD167" s="39">
        <f t="shared" si="49"/>
        <v>0</v>
      </c>
      <c r="AE167" s="39">
        <f t="shared" si="49"/>
        <v>0</v>
      </c>
      <c r="AF167" s="39">
        <f t="shared" si="49"/>
        <v>0</v>
      </c>
      <c r="AG167" s="39">
        <f t="shared" si="49"/>
        <v>0</v>
      </c>
      <c r="AH167" s="39">
        <f t="shared" si="49"/>
        <v>0</v>
      </c>
      <c r="AI167" s="39">
        <f t="shared" si="49"/>
        <v>0</v>
      </c>
      <c r="AJ167" s="39">
        <f t="shared" si="49"/>
        <v>0</v>
      </c>
    </row>
    <row r="168" spans="2:36" ht="15.75" customHeight="1" x14ac:dyDescent="0.45">
      <c r="B168" s="41" t="s">
        <v>178</v>
      </c>
      <c r="C168" s="39">
        <f t="shared" si="46"/>
        <v>5.5175361319738069E-2</v>
      </c>
      <c r="D168" s="39">
        <f t="shared" ref="D168:AJ168" si="50">D67*$C$108*D$113</f>
        <v>6.4467310670024328E-2</v>
      </c>
      <c r="E168" s="39">
        <f t="shared" si="50"/>
        <v>7.4941769409118092E-2</v>
      </c>
      <c r="F168" s="39">
        <f t="shared" si="50"/>
        <v>8.046010495191365E-2</v>
      </c>
      <c r="G168" s="39">
        <f t="shared" si="50"/>
        <v>8.652985059778269E-2</v>
      </c>
      <c r="H168" s="39">
        <f t="shared" si="50"/>
        <v>9.095103408640709E-2</v>
      </c>
      <c r="I168" s="39">
        <f t="shared" si="50"/>
        <v>9.3719861387245126E-2</v>
      </c>
      <c r="J168" s="39">
        <f t="shared" si="50"/>
        <v>9.7593799124864503E-2</v>
      </c>
      <c r="K168" s="39">
        <f t="shared" si="50"/>
        <v>0.10036858697801734</v>
      </c>
      <c r="L168" s="39">
        <f t="shared" si="50"/>
        <v>0.1014797580612513</v>
      </c>
      <c r="M168" s="39">
        <f t="shared" si="50"/>
        <v>0.10425240198769439</v>
      </c>
      <c r="N168" s="39">
        <f t="shared" si="50"/>
        <v>0.1070235267518754</v>
      </c>
      <c r="O168" s="39">
        <f t="shared" si="50"/>
        <v>0.11145342673319671</v>
      </c>
      <c r="P168" s="39">
        <f t="shared" si="50"/>
        <v>0.11532927548941106</v>
      </c>
      <c r="Q168" s="39">
        <f t="shared" si="50"/>
        <v>0.11865565686080351</v>
      </c>
      <c r="R168" s="39">
        <f t="shared" si="50"/>
        <v>0.12142794431870779</v>
      </c>
      <c r="S168" s="39">
        <f t="shared" si="50"/>
        <v>0.12475191051141389</v>
      </c>
      <c r="T168" s="39">
        <f t="shared" si="50"/>
        <v>0.12863278772632386</v>
      </c>
      <c r="U168" s="39">
        <f t="shared" si="50"/>
        <v>0.13195866156140637</v>
      </c>
      <c r="V168" s="39">
        <f t="shared" si="50"/>
        <v>0.1352903427922385</v>
      </c>
      <c r="W168" s="39">
        <f t="shared" si="50"/>
        <v>0.13752164390987157</v>
      </c>
      <c r="X168" s="39">
        <f t="shared" si="50"/>
        <v>0.13974849370566489</v>
      </c>
      <c r="Y168" s="39">
        <f t="shared" si="50"/>
        <v>0.14143082132191634</v>
      </c>
      <c r="Z168" s="39">
        <f t="shared" si="50"/>
        <v>0.14366287765526059</v>
      </c>
      <c r="AA168" s="39">
        <f t="shared" si="50"/>
        <v>0.14423824332211291</v>
      </c>
      <c r="AB168" s="39">
        <f t="shared" si="50"/>
        <v>0.14481815101768666</v>
      </c>
      <c r="AC168" s="39">
        <f t="shared" si="50"/>
        <v>0.14539780975897865</v>
      </c>
      <c r="AD168" s="39">
        <f t="shared" si="50"/>
        <v>0.14597671361177458</v>
      </c>
      <c r="AE168" s="39">
        <f t="shared" si="50"/>
        <v>0.14711091385044542</v>
      </c>
      <c r="AF168" s="39">
        <f t="shared" si="50"/>
        <v>0.1465813464670081</v>
      </c>
      <c r="AG168" s="39">
        <f t="shared" si="50"/>
        <v>0.14771742261926799</v>
      </c>
      <c r="AH168" s="39">
        <f t="shared" si="50"/>
        <v>0.14940310918895439</v>
      </c>
      <c r="AI168" s="39">
        <f t="shared" si="50"/>
        <v>0.15109020537565776</v>
      </c>
      <c r="AJ168" s="39">
        <f t="shared" si="50"/>
        <v>0.15277246375882911</v>
      </c>
    </row>
    <row r="169" spans="2:36" ht="15.75" customHeight="1" x14ac:dyDescent="0.45">
      <c r="B169" s="41" t="s">
        <v>251</v>
      </c>
      <c r="C169" s="39">
        <f t="shared" si="46"/>
        <v>0.58096409860194798</v>
      </c>
      <c r="D169" s="39">
        <f t="shared" ref="D169:AJ169" si="51">D68*$C$108*D$113</f>
        <v>0.58902183851500856</v>
      </c>
      <c r="E169" s="39">
        <f t="shared" si="51"/>
        <v>0.60945291887121045</v>
      </c>
      <c r="F169" s="39">
        <f t="shared" si="51"/>
        <v>0.69327953444868051</v>
      </c>
      <c r="G169" s="39">
        <f t="shared" si="51"/>
        <v>0.94576575557831266</v>
      </c>
      <c r="H169" s="39">
        <f t="shared" si="51"/>
        <v>1.1333050065554726</v>
      </c>
      <c r="I169" s="39">
        <f t="shared" si="51"/>
        <v>1.0711628863259839</v>
      </c>
      <c r="J169" s="39">
        <f t="shared" si="51"/>
        <v>1.1121282081065067</v>
      </c>
      <c r="K169" s="39">
        <f t="shared" si="51"/>
        <v>1.1851213923942818</v>
      </c>
      <c r="L169" s="39">
        <f t="shared" si="51"/>
        <v>1.1945932389166867</v>
      </c>
      <c r="M169" s="39">
        <f t="shared" si="51"/>
        <v>1.2046944229689134</v>
      </c>
      <c r="N169" s="39">
        <f t="shared" si="51"/>
        <v>1.1756037912796209</v>
      </c>
      <c r="O169" s="39">
        <f t="shared" si="51"/>
        <v>1.1956414640140456</v>
      </c>
      <c r="P169" s="39">
        <f t="shared" si="51"/>
        <v>1.2068187822743637</v>
      </c>
      <c r="Q169" s="39">
        <f t="shared" si="51"/>
        <v>1.2340188313523563</v>
      </c>
      <c r="R169" s="39">
        <f t="shared" si="51"/>
        <v>1.1734354982798763</v>
      </c>
      <c r="S169" s="39">
        <f t="shared" si="51"/>
        <v>1.1939751435229569</v>
      </c>
      <c r="T169" s="39">
        <f t="shared" si="51"/>
        <v>1.2156626548213096</v>
      </c>
      <c r="U169" s="39">
        <f t="shared" si="51"/>
        <v>1.2295897041726025</v>
      </c>
      <c r="V169" s="39">
        <f t="shared" si="51"/>
        <v>1.2435667427270249</v>
      </c>
      <c r="W169" s="39">
        <f t="shared" si="51"/>
        <v>1.228858063050057</v>
      </c>
      <c r="X169" s="39">
        <f t="shared" si="51"/>
        <v>1.2218326801459707</v>
      </c>
      <c r="Y169" s="39">
        <f t="shared" si="51"/>
        <v>1.2303376526715142</v>
      </c>
      <c r="Z169" s="39">
        <f t="shared" si="51"/>
        <v>1.2393685945413446</v>
      </c>
      <c r="AA169" s="39">
        <f t="shared" si="51"/>
        <v>1.2450910429299629</v>
      </c>
      <c r="AB169" s="39">
        <f t="shared" si="51"/>
        <v>1.2469837736484772</v>
      </c>
      <c r="AC169" s="39">
        <f t="shared" si="51"/>
        <v>1.2505317326038394</v>
      </c>
      <c r="AD169" s="39">
        <f t="shared" si="51"/>
        <v>1.2584962128045416</v>
      </c>
      <c r="AE169" s="39">
        <f t="shared" si="51"/>
        <v>1.263162884339915</v>
      </c>
      <c r="AF169" s="39">
        <f t="shared" si="51"/>
        <v>1.2677903626505</v>
      </c>
      <c r="AG169" s="39">
        <f t="shared" si="51"/>
        <v>1.2685994384493688</v>
      </c>
      <c r="AH169" s="39">
        <f t="shared" si="51"/>
        <v>1.2666063590130245</v>
      </c>
      <c r="AI169" s="39">
        <f t="shared" si="51"/>
        <v>1.2684935923846432</v>
      </c>
      <c r="AJ169" s="39">
        <f t="shared" si="51"/>
        <v>1.270336247559829</v>
      </c>
    </row>
    <row r="170" spans="2:36" ht="15.75" customHeight="1" x14ac:dyDescent="0.45">
      <c r="B170" s="41" t="s">
        <v>182</v>
      </c>
      <c r="C170" s="39">
        <f t="shared" si="46"/>
        <v>0</v>
      </c>
      <c r="D170" s="39">
        <f t="shared" ref="D170:AJ170" si="52">D69*$C$108*D$113</f>
        <v>0</v>
      </c>
      <c r="E170" s="39">
        <f t="shared" si="52"/>
        <v>0</v>
      </c>
      <c r="F170" s="39">
        <f t="shared" si="52"/>
        <v>0</v>
      </c>
      <c r="G170" s="39">
        <f t="shared" si="52"/>
        <v>0</v>
      </c>
      <c r="H170" s="39">
        <f t="shared" si="52"/>
        <v>0</v>
      </c>
      <c r="I170" s="39">
        <f t="shared" si="52"/>
        <v>0</v>
      </c>
      <c r="J170" s="39">
        <f t="shared" si="52"/>
        <v>0</v>
      </c>
      <c r="K170" s="39">
        <f t="shared" si="52"/>
        <v>0</v>
      </c>
      <c r="L170" s="39">
        <f t="shared" si="52"/>
        <v>0</v>
      </c>
      <c r="M170" s="39">
        <f t="shared" si="52"/>
        <v>0</v>
      </c>
      <c r="N170" s="39">
        <f t="shared" si="52"/>
        <v>0</v>
      </c>
      <c r="O170" s="39">
        <f t="shared" si="52"/>
        <v>0</v>
      </c>
      <c r="P170" s="39">
        <f t="shared" si="52"/>
        <v>0</v>
      </c>
      <c r="Q170" s="39">
        <f t="shared" si="52"/>
        <v>0</v>
      </c>
      <c r="R170" s="39">
        <f t="shared" si="52"/>
        <v>0</v>
      </c>
      <c r="S170" s="39">
        <f t="shared" si="52"/>
        <v>0</v>
      </c>
      <c r="T170" s="39">
        <f t="shared" si="52"/>
        <v>0</v>
      </c>
      <c r="U170" s="39">
        <f t="shared" si="52"/>
        <v>0</v>
      </c>
      <c r="V170" s="39">
        <f t="shared" si="52"/>
        <v>0</v>
      </c>
      <c r="W170" s="39">
        <f t="shared" si="52"/>
        <v>0</v>
      </c>
      <c r="X170" s="39">
        <f t="shared" si="52"/>
        <v>0</v>
      </c>
      <c r="Y170" s="39">
        <f t="shared" si="52"/>
        <v>0</v>
      </c>
      <c r="Z170" s="39">
        <f t="shared" si="52"/>
        <v>0</v>
      </c>
      <c r="AA170" s="39">
        <f t="shared" si="52"/>
        <v>0</v>
      </c>
      <c r="AB170" s="39">
        <f t="shared" si="52"/>
        <v>0</v>
      </c>
      <c r="AC170" s="39">
        <f t="shared" si="52"/>
        <v>0</v>
      </c>
      <c r="AD170" s="39">
        <f t="shared" si="52"/>
        <v>0</v>
      </c>
      <c r="AE170" s="39">
        <f t="shared" si="52"/>
        <v>0</v>
      </c>
      <c r="AF170" s="39">
        <f t="shared" si="52"/>
        <v>0</v>
      </c>
      <c r="AG170" s="39">
        <f t="shared" si="52"/>
        <v>0</v>
      </c>
      <c r="AH170" s="39">
        <f t="shared" si="52"/>
        <v>0</v>
      </c>
      <c r="AI170" s="39">
        <f t="shared" si="52"/>
        <v>0</v>
      </c>
      <c r="AJ170" s="39">
        <f t="shared" si="52"/>
        <v>0</v>
      </c>
    </row>
    <row r="171" spans="2:36" ht="15.75" customHeight="1" x14ac:dyDescent="0.45"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</row>
    <row r="172" spans="2:36" ht="15.75" customHeight="1" x14ac:dyDescent="0.45">
      <c r="B172" s="40" t="s">
        <v>183</v>
      </c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</row>
    <row r="173" spans="2:36" ht="15.75" customHeight="1" x14ac:dyDescent="0.45">
      <c r="B173" s="41" t="s">
        <v>252</v>
      </c>
      <c r="C173" s="39">
        <f t="shared" ref="C173:C181" si="53">C72*$C$108</f>
        <v>77.240096498484306</v>
      </c>
      <c r="D173" s="39">
        <f t="shared" ref="D173:AJ173" si="54">D72*$C$108*D$113</f>
        <v>75.88188167720574</v>
      </c>
      <c r="E173" s="39">
        <f t="shared" si="54"/>
        <v>73.733333377396079</v>
      </c>
      <c r="F173" s="39">
        <f t="shared" si="54"/>
        <v>71.971563879486766</v>
      </c>
      <c r="G173" s="39">
        <f t="shared" si="54"/>
        <v>70.579698519439816</v>
      </c>
      <c r="H173" s="39">
        <f t="shared" si="54"/>
        <v>68.214378001582119</v>
      </c>
      <c r="I173" s="39">
        <f t="shared" si="54"/>
        <v>67.977220637378011</v>
      </c>
      <c r="J173" s="39">
        <f t="shared" si="54"/>
        <v>67.532152107425304</v>
      </c>
      <c r="K173" s="39">
        <f t="shared" si="54"/>
        <v>67.062208898141762</v>
      </c>
      <c r="L173" s="39">
        <f t="shared" si="54"/>
        <v>67.021864995214045</v>
      </c>
      <c r="M173" s="39">
        <f t="shared" si="54"/>
        <v>66.524064468359384</v>
      </c>
      <c r="N173" s="39">
        <f t="shared" si="54"/>
        <v>66.219979676227396</v>
      </c>
      <c r="O173" s="39">
        <f t="shared" si="54"/>
        <v>65.645516596215572</v>
      </c>
      <c r="P173" s="39">
        <f t="shared" si="54"/>
        <v>65.599733350149222</v>
      </c>
      <c r="Q173" s="39">
        <f t="shared" si="54"/>
        <v>66.145285775525025</v>
      </c>
      <c r="R173" s="39">
        <f t="shared" si="54"/>
        <v>65.97400992915972</v>
      </c>
      <c r="S173" s="39">
        <f t="shared" si="54"/>
        <v>66.046200622921049</v>
      </c>
      <c r="T173" s="39">
        <f t="shared" si="54"/>
        <v>66.080264063958523</v>
      </c>
      <c r="U173" s="39">
        <f t="shared" si="54"/>
        <v>65.921357310142739</v>
      </c>
      <c r="V173" s="39">
        <f t="shared" si="54"/>
        <v>65.656679459813731</v>
      </c>
      <c r="W173" s="39">
        <f t="shared" si="54"/>
        <v>65.700551156122131</v>
      </c>
      <c r="X173" s="39">
        <f t="shared" si="54"/>
        <v>65.808836126849457</v>
      </c>
      <c r="Y173" s="39">
        <f t="shared" si="54"/>
        <v>65.694064039884339</v>
      </c>
      <c r="Z173" s="39">
        <f t="shared" si="54"/>
        <v>65.674931970572942</v>
      </c>
      <c r="AA173" s="39">
        <f t="shared" si="54"/>
        <v>65.817402547638622</v>
      </c>
      <c r="AB173" s="39">
        <f t="shared" si="54"/>
        <v>65.709854171689287</v>
      </c>
      <c r="AC173" s="39">
        <f t="shared" si="54"/>
        <v>65.752427770662067</v>
      </c>
      <c r="AD173" s="39">
        <f t="shared" si="54"/>
        <v>66.081004129984706</v>
      </c>
      <c r="AE173" s="39">
        <f t="shared" si="54"/>
        <v>66.253003893338189</v>
      </c>
      <c r="AF173" s="39">
        <f t="shared" si="54"/>
        <v>66.504233460659819</v>
      </c>
      <c r="AG173" s="39">
        <f t="shared" si="54"/>
        <v>66.321803263408199</v>
      </c>
      <c r="AH173" s="39">
        <f t="shared" si="54"/>
        <v>65.919971843259759</v>
      </c>
      <c r="AI173" s="39">
        <f t="shared" si="54"/>
        <v>65.759106308882437</v>
      </c>
      <c r="AJ173" s="39">
        <f t="shared" si="54"/>
        <v>65.478499376401928</v>
      </c>
    </row>
    <row r="174" spans="2:36" ht="15.75" customHeight="1" x14ac:dyDescent="0.45">
      <c r="B174" s="41" t="s">
        <v>253</v>
      </c>
      <c r="C174" s="39">
        <f t="shared" si="53"/>
        <v>0.22935640391734255</v>
      </c>
      <c r="D174" s="39">
        <f t="shared" ref="D174:AJ174" si="55">D73*$C$108*D$113</f>
        <v>0.46229122779615739</v>
      </c>
      <c r="E174" s="39">
        <f t="shared" si="55"/>
        <v>0.84750324522958553</v>
      </c>
      <c r="F174" s="39">
        <f t="shared" si="55"/>
        <v>1.1975329319212904</v>
      </c>
      <c r="G174" s="39">
        <f t="shared" si="55"/>
        <v>1.2373217489937716</v>
      </c>
      <c r="H174" s="39">
        <f t="shared" si="55"/>
        <v>1.2815827530357364</v>
      </c>
      <c r="I174" s="39">
        <f t="shared" si="55"/>
        <v>1.3512198838831635</v>
      </c>
      <c r="J174" s="39">
        <f t="shared" si="55"/>
        <v>1.4087692472544002</v>
      </c>
      <c r="K174" s="39">
        <f t="shared" si="55"/>
        <v>1.4900874835967188</v>
      </c>
      <c r="L174" s="39">
        <f t="shared" si="55"/>
        <v>1.570730168252412</v>
      </c>
      <c r="M174" s="39">
        <f t="shared" si="55"/>
        <v>1.6239104309617582</v>
      </c>
      <c r="N174" s="39">
        <f t="shared" si="55"/>
        <v>1.7239614489670652</v>
      </c>
      <c r="O174" s="39">
        <f t="shared" si="55"/>
        <v>1.768357587524235</v>
      </c>
      <c r="P174" s="39">
        <f t="shared" si="55"/>
        <v>1.8364393723864119</v>
      </c>
      <c r="Q174" s="39">
        <f t="shared" si="55"/>
        <v>1.8559952280134053</v>
      </c>
      <c r="R174" s="39">
        <f t="shared" si="55"/>
        <v>1.8335619592124877</v>
      </c>
      <c r="S174" s="39">
        <f t="shared" si="55"/>
        <v>1.7934467135025827</v>
      </c>
      <c r="T174" s="39">
        <f t="shared" si="55"/>
        <v>1.8201815499299987</v>
      </c>
      <c r="U174" s="39">
        <f t="shared" si="55"/>
        <v>1.7773009688960966</v>
      </c>
      <c r="V174" s="39">
        <f t="shared" si="55"/>
        <v>1.7267465384135912</v>
      </c>
      <c r="W174" s="39">
        <f t="shared" si="55"/>
        <v>1.7088030773379219</v>
      </c>
      <c r="X174" s="39">
        <f t="shared" si="55"/>
        <v>1.678086655643517</v>
      </c>
      <c r="Y174" s="39">
        <f t="shared" si="55"/>
        <v>1.6480005468877983</v>
      </c>
      <c r="Z174" s="39">
        <f t="shared" si="55"/>
        <v>1.6283634632694348</v>
      </c>
      <c r="AA174" s="39">
        <f t="shared" si="55"/>
        <v>1.6175683456085228</v>
      </c>
      <c r="AB174" s="39">
        <f t="shared" si="55"/>
        <v>1.5913414380912971</v>
      </c>
      <c r="AC174" s="39">
        <f t="shared" si="55"/>
        <v>1.5700752080437235</v>
      </c>
      <c r="AD174" s="39">
        <f t="shared" si="55"/>
        <v>1.5648261345504628</v>
      </c>
      <c r="AE174" s="39">
        <f t="shared" si="55"/>
        <v>1.5446645954296769</v>
      </c>
      <c r="AF174" s="39">
        <f t="shared" si="55"/>
        <v>1.5526559982373276</v>
      </c>
      <c r="AG174" s="39">
        <f t="shared" si="55"/>
        <v>1.5474368204722566</v>
      </c>
      <c r="AH174" s="39">
        <f t="shared" si="55"/>
        <v>1.5205916446342471</v>
      </c>
      <c r="AI174" s="39">
        <f t="shared" si="55"/>
        <v>1.5003866182176129</v>
      </c>
      <c r="AJ174" s="39">
        <f t="shared" si="55"/>
        <v>1.4696046785496062</v>
      </c>
    </row>
    <row r="175" spans="2:36" ht="15.75" customHeight="1" x14ac:dyDescent="0.45">
      <c r="B175" s="41" t="s">
        <v>254</v>
      </c>
      <c r="C175" s="39">
        <f t="shared" si="53"/>
        <v>4.9874199153724019</v>
      </c>
      <c r="D175" s="39">
        <f t="shared" ref="D175:AJ175" si="56">D74*$C$108*D$113</f>
        <v>4.8818835259522695</v>
      </c>
      <c r="E175" s="39">
        <f t="shared" si="56"/>
        <v>4.8254784905562289</v>
      </c>
      <c r="F175" s="39">
        <f t="shared" si="56"/>
        <v>4.7427374192888285</v>
      </c>
      <c r="G175" s="39">
        <f t="shared" si="56"/>
        <v>4.7100898293544642</v>
      </c>
      <c r="H175" s="39">
        <f t="shared" si="56"/>
        <v>4.5800735892360995</v>
      </c>
      <c r="I175" s="39">
        <f t="shared" si="56"/>
        <v>4.5569904366292251</v>
      </c>
      <c r="J175" s="39">
        <f t="shared" si="56"/>
        <v>4.5279111774767653</v>
      </c>
      <c r="K175" s="39">
        <f t="shared" si="56"/>
        <v>4.5000421414319867</v>
      </c>
      <c r="L175" s="39">
        <f t="shared" si="56"/>
        <v>4.5070249069377493</v>
      </c>
      <c r="M175" s="39">
        <f t="shared" si="56"/>
        <v>4.6031020877635447</v>
      </c>
      <c r="N175" s="39">
        <f t="shared" si="56"/>
        <v>4.8133003655160458</v>
      </c>
      <c r="O175" s="39">
        <f t="shared" si="56"/>
        <v>4.9613327385391326</v>
      </c>
      <c r="P175" s="39">
        <f t="shared" si="56"/>
        <v>5.2372734625358879</v>
      </c>
      <c r="Q175" s="39">
        <f t="shared" si="56"/>
        <v>5.3433677661688339</v>
      </c>
      <c r="R175" s="39">
        <f t="shared" si="56"/>
        <v>5.3626995772752952</v>
      </c>
      <c r="S175" s="39">
        <f t="shared" si="56"/>
        <v>5.4581720846763728</v>
      </c>
      <c r="T175" s="39">
        <f t="shared" si="56"/>
        <v>5.6344473456431823</v>
      </c>
      <c r="U175" s="39">
        <f t="shared" si="56"/>
        <v>5.6714618056852144</v>
      </c>
      <c r="V175" s="39">
        <f t="shared" si="56"/>
        <v>5.7175355480442356</v>
      </c>
      <c r="W175" s="39">
        <f t="shared" si="56"/>
        <v>5.7632062417650989</v>
      </c>
      <c r="X175" s="39">
        <f t="shared" si="56"/>
        <v>5.7495734030919587</v>
      </c>
      <c r="Y175" s="39">
        <f t="shared" si="56"/>
        <v>5.6517082114187644</v>
      </c>
      <c r="Z175" s="39">
        <f t="shared" si="56"/>
        <v>5.549254924199162</v>
      </c>
      <c r="AA175" s="39">
        <f t="shared" si="56"/>
        <v>5.3533941113460077</v>
      </c>
      <c r="AB175" s="39">
        <f t="shared" si="56"/>
        <v>5.1565211100915977</v>
      </c>
      <c r="AC175" s="39">
        <f t="shared" si="56"/>
        <v>4.9158833626495753</v>
      </c>
      <c r="AD175" s="39">
        <f t="shared" si="56"/>
        <v>4.7818432549796466</v>
      </c>
      <c r="AE175" s="39">
        <f t="shared" si="56"/>
        <v>4.6561157282214278</v>
      </c>
      <c r="AF175" s="39">
        <f t="shared" si="56"/>
        <v>4.3393609925799197</v>
      </c>
      <c r="AG175" s="39">
        <f t="shared" si="56"/>
        <v>4.1864334717603029</v>
      </c>
      <c r="AH175" s="39">
        <f t="shared" si="56"/>
        <v>4.1141189511847251</v>
      </c>
      <c r="AI175" s="39">
        <f t="shared" si="56"/>
        <v>4.1048939680265715</v>
      </c>
      <c r="AJ175" s="39">
        <f t="shared" si="56"/>
        <v>4.0916451163234226</v>
      </c>
    </row>
    <row r="176" spans="2:36" ht="15.75" customHeight="1" x14ac:dyDescent="0.45">
      <c r="B176" s="41" t="s">
        <v>255</v>
      </c>
      <c r="C176" s="39">
        <f t="shared" si="53"/>
        <v>0.58475064300624369</v>
      </c>
      <c r="D176" s="39">
        <f t="shared" ref="D176:AJ176" si="57">D75*$C$108*D$113</f>
        <v>1.1367184778825656</v>
      </c>
      <c r="E176" s="39">
        <f t="shared" si="57"/>
        <v>2.5926545961022107</v>
      </c>
      <c r="F176" s="39">
        <f t="shared" si="57"/>
        <v>3.3021708826840181</v>
      </c>
      <c r="G176" s="39">
        <f t="shared" si="57"/>
        <v>3.9660433433225748</v>
      </c>
      <c r="H176" s="39">
        <f t="shared" si="57"/>
        <v>4.3298204409013792</v>
      </c>
      <c r="I176" s="39">
        <f t="shared" si="57"/>
        <v>4.6418896051800234</v>
      </c>
      <c r="J176" s="39">
        <f t="shared" si="57"/>
        <v>5.0142260409125292</v>
      </c>
      <c r="K176" s="39">
        <f t="shared" si="57"/>
        <v>5.3057482160192588</v>
      </c>
      <c r="L176" s="39">
        <f t="shared" si="57"/>
        <v>5.3122447263368082</v>
      </c>
      <c r="M176" s="39">
        <f t="shared" si="57"/>
        <v>5.4249861034337288</v>
      </c>
      <c r="N176" s="39">
        <f t="shared" si="57"/>
        <v>5.535985004923039</v>
      </c>
      <c r="O176" s="39">
        <f t="shared" si="57"/>
        <v>5.7922676923024703</v>
      </c>
      <c r="P176" s="39">
        <f t="shared" si="57"/>
        <v>6.0782390885926461</v>
      </c>
      <c r="Q176" s="39">
        <f t="shared" si="57"/>
        <v>6.5045375430764176</v>
      </c>
      <c r="R176" s="39">
        <f t="shared" si="57"/>
        <v>6.8408088267548379</v>
      </c>
      <c r="S176" s="39">
        <f t="shared" si="57"/>
        <v>7.2731467827362355</v>
      </c>
      <c r="T176" s="39">
        <f t="shared" si="57"/>
        <v>7.7400501455925346</v>
      </c>
      <c r="U176" s="39">
        <f t="shared" si="57"/>
        <v>8.1759157338966766</v>
      </c>
      <c r="V176" s="39">
        <f t="shared" si="57"/>
        <v>8.5945261029322459</v>
      </c>
      <c r="W176" s="39">
        <f t="shared" si="57"/>
        <v>8.9593417972125948</v>
      </c>
      <c r="X176" s="39">
        <f t="shared" si="57"/>
        <v>9.3465781106464636</v>
      </c>
      <c r="Y176" s="39">
        <f t="shared" si="57"/>
        <v>9.704032720779141</v>
      </c>
      <c r="Z176" s="39">
        <f t="shared" si="57"/>
        <v>10.068004975986552</v>
      </c>
      <c r="AA176" s="39">
        <f t="shared" si="57"/>
        <v>10.338732015594209</v>
      </c>
      <c r="AB176" s="39">
        <f t="shared" si="57"/>
        <v>10.597703852908802</v>
      </c>
      <c r="AC176" s="39">
        <f t="shared" si="57"/>
        <v>10.862819634806735</v>
      </c>
      <c r="AD176" s="39">
        <f t="shared" si="57"/>
        <v>11.140677370644068</v>
      </c>
      <c r="AE176" s="39">
        <f t="shared" si="57"/>
        <v>11.404414114699378</v>
      </c>
      <c r="AF176" s="39">
        <f t="shared" si="57"/>
        <v>11.681150470529351</v>
      </c>
      <c r="AG176" s="39">
        <f t="shared" si="57"/>
        <v>11.921957827800023</v>
      </c>
      <c r="AH176" s="39">
        <f t="shared" si="57"/>
        <v>12.164179812225127</v>
      </c>
      <c r="AI176" s="39">
        <f t="shared" si="57"/>
        <v>12.424263811275244</v>
      </c>
      <c r="AJ176" s="39">
        <f t="shared" si="57"/>
        <v>12.666276406497417</v>
      </c>
    </row>
    <row r="177" spans="2:36" ht="15.75" customHeight="1" x14ac:dyDescent="0.45">
      <c r="B177" s="41" t="s">
        <v>256</v>
      </c>
      <c r="C177" s="39">
        <f t="shared" si="53"/>
        <v>0.49333264238824631</v>
      </c>
      <c r="D177" s="39">
        <f t="shared" ref="D177:AJ177" si="58">D76*$C$108*D$113</f>
        <v>0.97196868394805902</v>
      </c>
      <c r="E177" s="39">
        <f t="shared" si="58"/>
        <v>1.0971254624526039</v>
      </c>
      <c r="F177" s="39">
        <f t="shared" si="58"/>
        <v>1.2008395115768484</v>
      </c>
      <c r="G177" s="39">
        <f t="shared" si="58"/>
        <v>1.3795172996576437</v>
      </c>
      <c r="H177" s="39">
        <f t="shared" si="58"/>
        <v>1.4458458327796717</v>
      </c>
      <c r="I177" s="39">
        <f t="shared" si="58"/>
        <v>1.4851841563366963</v>
      </c>
      <c r="J177" s="39">
        <f t="shared" si="58"/>
        <v>1.5438567093198903</v>
      </c>
      <c r="K177" s="39">
        <f t="shared" si="58"/>
        <v>1.6075518189061573</v>
      </c>
      <c r="L177" s="39">
        <f t="shared" si="58"/>
        <v>1.6258822106770048</v>
      </c>
      <c r="M177" s="39">
        <f t="shared" si="58"/>
        <v>1.6625224316979414</v>
      </c>
      <c r="N177" s="39">
        <f t="shared" si="58"/>
        <v>1.6925163921379061</v>
      </c>
      <c r="O177" s="39">
        <f t="shared" si="58"/>
        <v>1.7749785831717513</v>
      </c>
      <c r="P177" s="39">
        <f t="shared" si="58"/>
        <v>1.8281621516575066</v>
      </c>
      <c r="Q177" s="39">
        <f t="shared" si="58"/>
        <v>1.8824857932660499</v>
      </c>
      <c r="R177" s="39">
        <f t="shared" si="58"/>
        <v>1.9351198762790434</v>
      </c>
      <c r="S177" s="39">
        <f t="shared" si="58"/>
        <v>1.9866465749140643</v>
      </c>
      <c r="T177" s="39">
        <f t="shared" si="58"/>
        <v>2.0465310905643026</v>
      </c>
      <c r="U177" s="39">
        <f t="shared" si="58"/>
        <v>2.0975353777062042</v>
      </c>
      <c r="V177" s="39">
        <f t="shared" si="58"/>
        <v>2.1558101969832615</v>
      </c>
      <c r="W177" s="39">
        <f t="shared" si="58"/>
        <v>2.2163628795594965</v>
      </c>
      <c r="X177" s="39">
        <f t="shared" si="58"/>
        <v>2.2459184798704879</v>
      </c>
      <c r="Y177" s="39">
        <f t="shared" si="58"/>
        <v>2.3021180955016614</v>
      </c>
      <c r="Z177" s="39">
        <f t="shared" si="58"/>
        <v>2.3643594364879235</v>
      </c>
      <c r="AA177" s="39">
        <f t="shared" si="58"/>
        <v>2.4067339067731868</v>
      </c>
      <c r="AB177" s="39">
        <f t="shared" si="58"/>
        <v>2.4491955235090446</v>
      </c>
      <c r="AC177" s="39">
        <f t="shared" si="58"/>
        <v>2.4916651276947404</v>
      </c>
      <c r="AD177" s="39">
        <f t="shared" si="58"/>
        <v>2.5402159936836841</v>
      </c>
      <c r="AE177" s="39">
        <f t="shared" si="58"/>
        <v>2.5849489148006835</v>
      </c>
      <c r="AF177" s="39">
        <f t="shared" si="58"/>
        <v>2.6345922763107912</v>
      </c>
      <c r="AG177" s="39">
        <f t="shared" si="58"/>
        <v>2.6810435581010208</v>
      </c>
      <c r="AH177" s="39">
        <f t="shared" si="58"/>
        <v>2.7263300702739932</v>
      </c>
      <c r="AI177" s="39">
        <f t="shared" si="58"/>
        <v>2.7749680943353412</v>
      </c>
      <c r="AJ177" s="39">
        <f t="shared" si="58"/>
        <v>2.830165243474251</v>
      </c>
    </row>
    <row r="178" spans="2:36" ht="15.75" customHeight="1" x14ac:dyDescent="0.45">
      <c r="B178" s="41" t="s">
        <v>257</v>
      </c>
      <c r="C178" s="39">
        <f t="shared" si="53"/>
        <v>2.555917472899631</v>
      </c>
      <c r="D178" s="39">
        <f t="shared" ref="D178:AJ178" si="59">D77*$C$108*D$113</f>
        <v>3.0205965563510548</v>
      </c>
      <c r="E178" s="39">
        <f t="shared" si="59"/>
        <v>3.0329374913807796</v>
      </c>
      <c r="F178" s="39">
        <f t="shared" si="59"/>
        <v>3.0563817949541998</v>
      </c>
      <c r="G178" s="39">
        <f t="shared" si="59"/>
        <v>3.048386010549911</v>
      </c>
      <c r="H178" s="39">
        <f t="shared" si="59"/>
        <v>3.0531986533612656</v>
      </c>
      <c r="I178" s="39">
        <f t="shared" si="59"/>
        <v>3.1947446867005032</v>
      </c>
      <c r="J178" s="39">
        <f t="shared" si="59"/>
        <v>3.36064522975169</v>
      </c>
      <c r="K178" s="39">
        <f t="shared" si="59"/>
        <v>3.4274218025735048</v>
      </c>
      <c r="L178" s="39">
        <f t="shared" si="59"/>
        <v>3.5876403597197815</v>
      </c>
      <c r="M178" s="39">
        <f t="shared" si="59"/>
        <v>3.7701860718830229</v>
      </c>
      <c r="N178" s="39">
        <f t="shared" si="59"/>
        <v>3.9438721275729756</v>
      </c>
      <c r="O178" s="39">
        <f t="shared" si="59"/>
        <v>4.1215697905791062</v>
      </c>
      <c r="P178" s="39">
        <f t="shared" si="59"/>
        <v>4.2898075964338833</v>
      </c>
      <c r="Q178" s="39">
        <f t="shared" si="59"/>
        <v>4.4895989235471454</v>
      </c>
      <c r="R178" s="39">
        <f t="shared" si="59"/>
        <v>4.6170216101181394</v>
      </c>
      <c r="S178" s="39">
        <f t="shared" si="59"/>
        <v>4.7389166006216286</v>
      </c>
      <c r="T178" s="39">
        <f t="shared" si="59"/>
        <v>4.8560257546813075</v>
      </c>
      <c r="U178" s="39">
        <f t="shared" si="59"/>
        <v>4.939891820041435</v>
      </c>
      <c r="V178" s="39">
        <f t="shared" si="59"/>
        <v>5.011264738120671</v>
      </c>
      <c r="W178" s="39">
        <f t="shared" si="59"/>
        <v>5.0811209798024839</v>
      </c>
      <c r="X178" s="39">
        <f t="shared" si="59"/>
        <v>5.1563327618275947</v>
      </c>
      <c r="Y178" s="39">
        <f t="shared" si="59"/>
        <v>5.2113942872251426</v>
      </c>
      <c r="Z178" s="39">
        <f t="shared" si="59"/>
        <v>5.275742907124723</v>
      </c>
      <c r="AA178" s="39">
        <f t="shared" si="59"/>
        <v>5.3445519201844975</v>
      </c>
      <c r="AB178" s="39">
        <f t="shared" si="59"/>
        <v>5.3792757469623158</v>
      </c>
      <c r="AC178" s="39">
        <f t="shared" si="59"/>
        <v>5.4112310339197069</v>
      </c>
      <c r="AD178" s="39">
        <f t="shared" si="59"/>
        <v>5.463620860598275</v>
      </c>
      <c r="AE178" s="39">
        <f t="shared" si="59"/>
        <v>5.5094696382636741</v>
      </c>
      <c r="AF178" s="39">
        <f t="shared" si="59"/>
        <v>5.5518376395824927</v>
      </c>
      <c r="AG178" s="39">
        <f t="shared" si="59"/>
        <v>5.5690021576237889</v>
      </c>
      <c r="AH178" s="39">
        <f t="shared" si="59"/>
        <v>5.5810361454807182</v>
      </c>
      <c r="AI178" s="39">
        <f t="shared" si="59"/>
        <v>5.6058340302199179</v>
      </c>
      <c r="AJ178" s="39">
        <f t="shared" si="59"/>
        <v>5.6210303241699631</v>
      </c>
    </row>
    <row r="179" spans="2:36" ht="15.75" customHeight="1" x14ac:dyDescent="0.45">
      <c r="B179" s="41" t="s">
        <v>258</v>
      </c>
      <c r="C179" s="39">
        <f t="shared" si="53"/>
        <v>0.19635937410847959</v>
      </c>
      <c r="D179" s="39">
        <f t="shared" ref="D179:AJ179" si="60">D78*$C$108*D$113</f>
        <v>8.9813432813794572E-2</v>
      </c>
      <c r="E179" s="39">
        <f t="shared" si="60"/>
        <v>8.9819914806516535E-2</v>
      </c>
      <c r="F179" s="39">
        <f t="shared" si="60"/>
        <v>8.9828747309328258E-2</v>
      </c>
      <c r="G179" s="39">
        <f t="shared" si="60"/>
        <v>8.928557832382672E-2</v>
      </c>
      <c r="H179" s="39">
        <f t="shared" si="60"/>
        <v>8.7643723755992289E-2</v>
      </c>
      <c r="I179" s="39">
        <f t="shared" si="60"/>
        <v>8.8206928364465989E-2</v>
      </c>
      <c r="J179" s="39">
        <f t="shared" si="60"/>
        <v>8.8771760785893716E-2</v>
      </c>
      <c r="K179" s="39">
        <f t="shared" si="60"/>
        <v>8.8236120420235029E-2</v>
      </c>
      <c r="L179" s="39">
        <f t="shared" si="60"/>
        <v>8.8794788303594899E-2</v>
      </c>
      <c r="M179" s="39">
        <f t="shared" si="60"/>
        <v>8.8256001682704269E-2</v>
      </c>
      <c r="N179" s="39">
        <f t="shared" si="60"/>
        <v>8.8266826187113734E-2</v>
      </c>
      <c r="O179" s="39">
        <f t="shared" si="60"/>
        <v>8.7728192329595445E-2</v>
      </c>
      <c r="P179" s="39">
        <f t="shared" si="60"/>
        <v>8.8290354441654409E-2</v>
      </c>
      <c r="Q179" s="39">
        <f t="shared" si="60"/>
        <v>8.9405657727675183E-2</v>
      </c>
      <c r="R179" s="39">
        <f t="shared" si="60"/>
        <v>8.9415122634684846E-2</v>
      </c>
      <c r="S179" s="39">
        <f t="shared" si="60"/>
        <v>8.9975935457347167E-2</v>
      </c>
      <c r="T179" s="39">
        <f t="shared" si="60"/>
        <v>9.1091888304049087E-2</v>
      </c>
      <c r="U179" s="39">
        <f t="shared" si="60"/>
        <v>9.1101168023565077E-2</v>
      </c>
      <c r="V179" s="39">
        <f t="shared" si="60"/>
        <v>9.1666109810251403E-2</v>
      </c>
      <c r="W179" s="39">
        <f t="shared" si="60"/>
        <v>9.223339169858856E-2</v>
      </c>
      <c r="X179" s="39">
        <f t="shared" si="60"/>
        <v>9.2797418745263649E-2</v>
      </c>
      <c r="Y179" s="39">
        <f t="shared" si="60"/>
        <v>9.2813976492507583E-2</v>
      </c>
      <c r="Z179" s="39">
        <f t="shared" si="60"/>
        <v>9.3380870475919378E-2</v>
      </c>
      <c r="AA179" s="39">
        <f t="shared" si="60"/>
        <v>9.3948281091031385E-2</v>
      </c>
      <c r="AB179" s="39">
        <f t="shared" si="60"/>
        <v>9.396597585117071E-2</v>
      </c>
      <c r="AC179" s="39">
        <f t="shared" si="60"/>
        <v>9.3983375129377836E-2</v>
      </c>
      <c r="AD179" s="39">
        <f t="shared" si="60"/>
        <v>9.5106040686459212E-2</v>
      </c>
      <c r="AE179" s="39">
        <f t="shared" si="60"/>
        <v>9.5677398857620513E-2</v>
      </c>
      <c r="AF179" s="39">
        <f t="shared" si="60"/>
        <v>9.6245865227393992E-2</v>
      </c>
      <c r="AG179" s="39">
        <f t="shared" si="60"/>
        <v>9.6265286650758897E-2</v>
      </c>
      <c r="AH179" s="39">
        <f t="shared" si="60"/>
        <v>9.6282003699548369E-2</v>
      </c>
      <c r="AI179" s="39">
        <f t="shared" si="60"/>
        <v>9.6852695753626789E-2</v>
      </c>
      <c r="AJ179" s="39">
        <f t="shared" si="60"/>
        <v>9.7420121817224356E-2</v>
      </c>
    </row>
    <row r="180" spans="2:36" ht="15.75" customHeight="1" x14ac:dyDescent="0.45">
      <c r="B180" s="41" t="s">
        <v>259</v>
      </c>
      <c r="C180" s="39">
        <f t="shared" si="53"/>
        <v>1.5687112532082392E-2</v>
      </c>
      <c r="D180" s="39">
        <f t="shared" ref="D180:AJ180" si="61">D79*$C$108*D$113</f>
        <v>2.9203140730865718E-2</v>
      </c>
      <c r="E180" s="39">
        <f t="shared" si="61"/>
        <v>5.5655284634712705E-2</v>
      </c>
      <c r="F180" s="39">
        <f t="shared" si="61"/>
        <v>9.423752018340574E-2</v>
      </c>
      <c r="G180" s="39">
        <f t="shared" si="61"/>
        <v>0.16754824574347729</v>
      </c>
      <c r="H180" s="39">
        <f t="shared" si="61"/>
        <v>0.24363852767389055</v>
      </c>
      <c r="I180" s="39">
        <f t="shared" si="61"/>
        <v>0.25359491904783976</v>
      </c>
      <c r="J180" s="39">
        <f t="shared" si="61"/>
        <v>0.28451073643180841</v>
      </c>
      <c r="K180" s="39">
        <f t="shared" si="61"/>
        <v>0.30992937297607559</v>
      </c>
      <c r="L180" s="39">
        <f t="shared" si="61"/>
        <v>0.3071968763049836</v>
      </c>
      <c r="M180" s="39">
        <f t="shared" si="61"/>
        <v>0.30448320580532973</v>
      </c>
      <c r="N180" s="39">
        <f t="shared" si="61"/>
        <v>0.28741885277178914</v>
      </c>
      <c r="O180" s="39">
        <f t="shared" si="61"/>
        <v>0.28856506030426676</v>
      </c>
      <c r="P180" s="39">
        <f t="shared" si="61"/>
        <v>0.28584002250485607</v>
      </c>
      <c r="Q180" s="39">
        <f t="shared" si="61"/>
        <v>0.28532546324202518</v>
      </c>
      <c r="R180" s="39">
        <f t="shared" si="61"/>
        <v>0.26107008028522172</v>
      </c>
      <c r="S180" s="39">
        <f t="shared" si="61"/>
        <v>0.25778381508331988</v>
      </c>
      <c r="T180" s="39">
        <f t="shared" si="61"/>
        <v>0.25892179160363044</v>
      </c>
      <c r="U180" s="39">
        <f t="shared" si="61"/>
        <v>0.25950029679439746</v>
      </c>
      <c r="V180" s="39">
        <f t="shared" si="61"/>
        <v>0.26174539789192264</v>
      </c>
      <c r="W180" s="39">
        <f t="shared" si="61"/>
        <v>0.25571293626614666</v>
      </c>
      <c r="X180" s="39">
        <f t="shared" si="61"/>
        <v>0.25684999831278321</v>
      </c>
      <c r="Y180" s="39">
        <f t="shared" si="61"/>
        <v>0.25855322022912824</v>
      </c>
      <c r="Z180" s="39">
        <f t="shared" si="61"/>
        <v>0.26135592742668562</v>
      </c>
      <c r="AA180" s="39">
        <f t="shared" si="61"/>
        <v>0.26139727621210496</v>
      </c>
      <c r="AB180" s="39">
        <f t="shared" si="61"/>
        <v>0.26199925031444077</v>
      </c>
      <c r="AC180" s="39">
        <f t="shared" si="61"/>
        <v>0.26425913712848587</v>
      </c>
      <c r="AD180" s="39">
        <f t="shared" si="61"/>
        <v>0.26596514866387722</v>
      </c>
      <c r="AE180" s="39">
        <f t="shared" si="61"/>
        <v>0.26712244883370351</v>
      </c>
      <c r="AF180" s="39">
        <f t="shared" si="61"/>
        <v>0.26882465804892813</v>
      </c>
      <c r="AG180" s="39">
        <f t="shared" si="61"/>
        <v>0.27109189918891874</v>
      </c>
      <c r="AH180" s="39">
        <f t="shared" si="61"/>
        <v>0.27224566563320574</v>
      </c>
      <c r="AI180" s="39">
        <f t="shared" si="61"/>
        <v>0.27340132401309503</v>
      </c>
      <c r="AJ180" s="39">
        <f t="shared" si="61"/>
        <v>0.27620818628860772</v>
      </c>
    </row>
    <row r="181" spans="2:36" ht="15.75" customHeight="1" x14ac:dyDescent="0.45">
      <c r="B181" s="40" t="s">
        <v>201</v>
      </c>
      <c r="C181" s="39">
        <f t="shared" si="53"/>
        <v>86.302920062708722</v>
      </c>
      <c r="D181" s="39">
        <f t="shared" ref="D181:AJ181" si="62">D80*$C$108*D$113</f>
        <v>86.474356722680483</v>
      </c>
      <c r="E181" s="39">
        <f t="shared" si="62"/>
        <v>86.274507862558721</v>
      </c>
      <c r="F181" s="39">
        <f t="shared" si="62"/>
        <v>85.654741590795425</v>
      </c>
      <c r="G181" s="39">
        <f t="shared" si="62"/>
        <v>85.177339429840288</v>
      </c>
      <c r="H181" s="39">
        <f t="shared" si="62"/>
        <v>83.236732740714558</v>
      </c>
      <c r="I181" s="39">
        <f t="shared" si="62"/>
        <v>83.548499960217654</v>
      </c>
      <c r="J181" s="39">
        <f t="shared" si="62"/>
        <v>83.761394386754475</v>
      </c>
      <c r="K181" s="39">
        <f t="shared" si="62"/>
        <v>83.791225854065686</v>
      </c>
      <c r="L181" s="39">
        <f t="shared" si="62"/>
        <v>84.020827511322125</v>
      </c>
      <c r="M181" s="39">
        <f t="shared" si="62"/>
        <v>84.001510801587415</v>
      </c>
      <c r="N181" s="39">
        <f t="shared" si="62"/>
        <v>84.305852361966998</v>
      </c>
      <c r="O181" s="39">
        <f t="shared" si="62"/>
        <v>84.440867990603422</v>
      </c>
      <c r="P181" s="39">
        <f t="shared" si="62"/>
        <v>85.243785398702059</v>
      </c>
      <c r="Q181" s="39">
        <f t="shared" si="62"/>
        <v>86.596554037342685</v>
      </c>
      <c r="R181" s="39">
        <f t="shared" si="62"/>
        <v>86.91425892692088</v>
      </c>
      <c r="S181" s="39">
        <f t="shared" si="62"/>
        <v>87.644841129516664</v>
      </c>
      <c r="T181" s="39">
        <f t="shared" si="62"/>
        <v>88.527513630277525</v>
      </c>
      <c r="U181" s="39">
        <f t="shared" si="62"/>
        <v>88.934616609477388</v>
      </c>
      <c r="V181" s="39">
        <f t="shared" si="62"/>
        <v>89.215974092009915</v>
      </c>
      <c r="W181" s="39">
        <f t="shared" si="62"/>
        <v>89.777332459764466</v>
      </c>
      <c r="X181" s="39">
        <f t="shared" si="62"/>
        <v>90.334420589399755</v>
      </c>
      <c r="Y181" s="39">
        <f t="shared" si="62"/>
        <v>90.56379002671008</v>
      </c>
      <c r="Z181" s="39">
        <f t="shared" si="62"/>
        <v>90.915394475543351</v>
      </c>
      <c r="AA181" s="39">
        <f t="shared" si="62"/>
        <v>91.233175767500597</v>
      </c>
      <c r="AB181" s="39">
        <f t="shared" si="62"/>
        <v>91.240409810452363</v>
      </c>
      <c r="AC181" s="39">
        <f t="shared" si="62"/>
        <v>91.36234465003443</v>
      </c>
      <c r="AD181" s="39">
        <f t="shared" si="62"/>
        <v>91.93325893379118</v>
      </c>
      <c r="AE181" s="39">
        <f t="shared" si="62"/>
        <v>92.31486368389605</v>
      </c>
      <c r="AF181" s="39">
        <f t="shared" si="62"/>
        <v>92.62890136117602</v>
      </c>
      <c r="AG181" s="39">
        <f t="shared" si="62"/>
        <v>92.5944810362314</v>
      </c>
      <c r="AH181" s="39">
        <f t="shared" si="62"/>
        <v>92.394756136391322</v>
      </c>
      <c r="AI181" s="39">
        <f t="shared" si="62"/>
        <v>92.540260294699578</v>
      </c>
      <c r="AJ181" s="39">
        <f t="shared" si="62"/>
        <v>92.530849453522407</v>
      </c>
    </row>
    <row r="182" spans="2:36" ht="15.75" customHeight="1" x14ac:dyDescent="0.45"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</row>
    <row r="183" spans="2:36" ht="15.75" customHeight="1" x14ac:dyDescent="0.45">
      <c r="B183" s="41" t="s">
        <v>260</v>
      </c>
      <c r="C183" s="39">
        <f t="shared" ref="C183:C184" si="63">C82*$C$108</f>
        <v>9.0092710076493887</v>
      </c>
      <c r="D183" s="39">
        <f t="shared" ref="D183:AJ183" si="64">D82*$C$108*D$113</f>
        <v>8.9400180822320063</v>
      </c>
      <c r="E183" s="39">
        <f t="shared" si="64"/>
        <v>9.0602395045935289</v>
      </c>
      <c r="F183" s="39">
        <f t="shared" si="64"/>
        <v>9.6502527247463004</v>
      </c>
      <c r="G183" s="39">
        <f t="shared" si="64"/>
        <v>11.596653416738505</v>
      </c>
      <c r="H183" s="39">
        <f t="shared" si="64"/>
        <v>13.268929045624189</v>
      </c>
      <c r="I183" s="39">
        <f t="shared" si="64"/>
        <v>14.555797060043727</v>
      </c>
      <c r="J183" s="39">
        <f t="shared" si="64"/>
        <v>15.175560075218339</v>
      </c>
      <c r="K183" s="39">
        <f t="shared" si="64"/>
        <v>17.584907324000216</v>
      </c>
      <c r="L183" s="39">
        <f t="shared" si="64"/>
        <v>17.542210133990327</v>
      </c>
      <c r="M183" s="39">
        <f t="shared" si="64"/>
        <v>17.395809531671528</v>
      </c>
      <c r="N183" s="39">
        <f t="shared" si="64"/>
        <v>17.308572947629333</v>
      </c>
      <c r="O183" s="39">
        <f t="shared" si="64"/>
        <v>17.139550732871403</v>
      </c>
      <c r="P183" s="39">
        <f t="shared" si="64"/>
        <v>17.122258799813093</v>
      </c>
      <c r="Q183" s="39">
        <f t="shared" si="64"/>
        <v>17.251980620784732</v>
      </c>
      <c r="R183" s="39">
        <f t="shared" si="64"/>
        <v>17.199716367543509</v>
      </c>
      <c r="S183" s="39">
        <f t="shared" si="64"/>
        <v>17.357627548811546</v>
      </c>
      <c r="T183" s="39">
        <f t="shared" si="64"/>
        <v>17.349416253594224</v>
      </c>
      <c r="U183" s="39">
        <f t="shared" si="64"/>
        <v>17.299283615238426</v>
      </c>
      <c r="V183" s="39">
        <f t="shared" si="64"/>
        <v>17.220527918269216</v>
      </c>
      <c r="W183" s="39">
        <f t="shared" si="64"/>
        <v>17.228866191841139</v>
      </c>
      <c r="X183" s="39">
        <f t="shared" si="64"/>
        <v>17.361955154768605</v>
      </c>
      <c r="Y183" s="39">
        <f t="shared" si="64"/>
        <v>17.323618219497384</v>
      </c>
      <c r="Z183" s="39">
        <f t="shared" si="64"/>
        <v>17.313034406047233</v>
      </c>
      <c r="AA183" s="39">
        <f t="shared" si="64"/>
        <v>17.665040029851873</v>
      </c>
      <c r="AB183" s="39">
        <f t="shared" si="64"/>
        <v>17.625806105541955</v>
      </c>
      <c r="AC183" s="39">
        <f t="shared" si="64"/>
        <v>17.634598234569964</v>
      </c>
      <c r="AD183" s="39">
        <f t="shared" si="64"/>
        <v>17.719029498823172</v>
      </c>
      <c r="AE183" s="39">
        <f t="shared" si="64"/>
        <v>17.792124847679247</v>
      </c>
      <c r="AF183" s="39">
        <f t="shared" si="64"/>
        <v>17.860245645559342</v>
      </c>
      <c r="AG183" s="39">
        <f t="shared" si="64"/>
        <v>17.80963127916425</v>
      </c>
      <c r="AH183" s="39">
        <f t="shared" si="64"/>
        <v>17.697628300704917</v>
      </c>
      <c r="AI183" s="39">
        <f t="shared" si="64"/>
        <v>17.654309381971089</v>
      </c>
      <c r="AJ183" s="39">
        <f t="shared" si="64"/>
        <v>17.578243230395422</v>
      </c>
    </row>
    <row r="184" spans="2:36" ht="15.75" customHeight="1" x14ac:dyDescent="0.45">
      <c r="B184" s="41" t="s">
        <v>261</v>
      </c>
      <c r="C184" s="39">
        <f t="shared" si="63"/>
        <v>2.5423941000271465E-2</v>
      </c>
      <c r="D184" s="39">
        <f t="shared" ref="D184:AJ184" si="65">D83*$C$108*D$113</f>
        <v>5.6753273495833381E-2</v>
      </c>
      <c r="E184" s="39">
        <f t="shared" si="65"/>
        <v>0.10965744200304781</v>
      </c>
      <c r="F184" s="39">
        <f t="shared" si="65"/>
        <v>0.17469762513531936</v>
      </c>
      <c r="G184" s="39">
        <f t="shared" si="65"/>
        <v>0.22486738244519322</v>
      </c>
      <c r="H184" s="39">
        <f t="shared" si="65"/>
        <v>0.26403360804478176</v>
      </c>
      <c r="I184" s="39">
        <f t="shared" si="65"/>
        <v>0.29494191671868319</v>
      </c>
      <c r="J184" s="39">
        <f t="shared" si="65"/>
        <v>0.31924751239150589</v>
      </c>
      <c r="K184" s="39">
        <f t="shared" si="65"/>
        <v>0.41857009624348995</v>
      </c>
      <c r="L184" s="39">
        <f t="shared" si="65"/>
        <v>0.4395617781240071</v>
      </c>
      <c r="M184" s="39">
        <f t="shared" si="65"/>
        <v>0.45341520864489326</v>
      </c>
      <c r="N184" s="39">
        <f t="shared" si="65"/>
        <v>0.48050253505610035</v>
      </c>
      <c r="O184" s="39">
        <f t="shared" si="65"/>
        <v>0.49160892682811019</v>
      </c>
      <c r="P184" s="39">
        <f t="shared" si="65"/>
        <v>0.50987679690055421</v>
      </c>
      <c r="Q184" s="39">
        <f t="shared" si="65"/>
        <v>0.51491036209827745</v>
      </c>
      <c r="R184" s="39">
        <f t="shared" si="65"/>
        <v>0.50834153053422659</v>
      </c>
      <c r="S184" s="39">
        <f t="shared" si="65"/>
        <v>0.50066364085775394</v>
      </c>
      <c r="T184" s="39">
        <f t="shared" si="65"/>
        <v>0.50735421425103699</v>
      </c>
      <c r="U184" s="39">
        <f t="shared" si="65"/>
        <v>0.49525907707356287</v>
      </c>
      <c r="V184" s="39">
        <f t="shared" si="65"/>
        <v>0.48097097376342746</v>
      </c>
      <c r="W184" s="39">
        <f t="shared" si="65"/>
        <v>0.47607894397714573</v>
      </c>
      <c r="X184" s="39">
        <f t="shared" si="65"/>
        <v>0.47006311519178179</v>
      </c>
      <c r="Y184" s="39">
        <f t="shared" si="65"/>
        <v>0.46130756173359427</v>
      </c>
      <c r="Z184" s="39">
        <f t="shared" si="65"/>
        <v>0.45585336179073077</v>
      </c>
      <c r="AA184" s="39">
        <f t="shared" si="65"/>
        <v>0.46034657734605372</v>
      </c>
      <c r="AB184" s="39">
        <f t="shared" si="65"/>
        <v>0.45269490718887545</v>
      </c>
      <c r="AC184" s="39">
        <f t="shared" si="65"/>
        <v>0.44669745355610169</v>
      </c>
      <c r="AD184" s="39">
        <f t="shared" si="65"/>
        <v>0.44511838809650967</v>
      </c>
      <c r="AE184" s="39">
        <f t="shared" si="65"/>
        <v>0.43912054735809647</v>
      </c>
      <c r="AF184" s="39">
        <f t="shared" si="65"/>
        <v>0.44140345087046218</v>
      </c>
      <c r="AG184" s="39">
        <f t="shared" si="65"/>
        <v>0.43983277521467429</v>
      </c>
      <c r="AH184" s="39">
        <f t="shared" si="65"/>
        <v>0.43216232695027168</v>
      </c>
      <c r="AI184" s="39">
        <f t="shared" si="65"/>
        <v>0.42615186131595784</v>
      </c>
      <c r="AJ184" s="39">
        <f t="shared" si="65"/>
        <v>0.41791018165911581</v>
      </c>
    </row>
    <row r="185" spans="2:36" ht="15.75" customHeight="1" x14ac:dyDescent="0.45"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</row>
    <row r="186" spans="2:36" ht="15.75" customHeight="1" x14ac:dyDescent="0.45">
      <c r="B186" s="40" t="s">
        <v>207</v>
      </c>
      <c r="C186" s="39">
        <f>C85*$C$108</f>
        <v>18.072094571873816</v>
      </c>
      <c r="D186" s="39">
        <f t="shared" ref="D186:AJ186" si="66">D85*$C$108*D$113</f>
        <v>19.532493127706772</v>
      </c>
      <c r="E186" s="39">
        <f t="shared" si="66"/>
        <v>21.601965032178292</v>
      </c>
      <c r="F186" s="39">
        <f t="shared" si="66"/>
        <v>23.333430436054961</v>
      </c>
      <c r="G186" s="39">
        <f t="shared" si="66"/>
        <v>26.194294327138966</v>
      </c>
      <c r="H186" s="39">
        <f t="shared" si="66"/>
        <v>28.291283784756629</v>
      </c>
      <c r="I186" s="39">
        <f t="shared" si="66"/>
        <v>30.127076382883367</v>
      </c>
      <c r="J186" s="39">
        <f t="shared" si="66"/>
        <v>31.404250977151317</v>
      </c>
      <c r="K186" s="39">
        <f t="shared" si="66"/>
        <v>34.314475755676781</v>
      </c>
      <c r="L186" s="39">
        <f t="shared" si="66"/>
        <v>34.541172650098417</v>
      </c>
      <c r="M186" s="39">
        <f t="shared" si="66"/>
        <v>34.872704264889045</v>
      </c>
      <c r="N186" s="39">
        <f t="shared" si="66"/>
        <v>35.394445633368939</v>
      </c>
      <c r="O186" s="39">
        <f t="shared" si="66"/>
        <v>35.934350377621953</v>
      </c>
      <c r="P186" s="39">
        <f t="shared" si="66"/>
        <v>36.766862663081191</v>
      </c>
      <c r="Q186" s="39">
        <f t="shared" si="66"/>
        <v>37.703248882602381</v>
      </c>
      <c r="R186" s="39">
        <f t="shared" si="66"/>
        <v>38.139965365304668</v>
      </c>
      <c r="S186" s="39">
        <f t="shared" si="66"/>
        <v>38.956268055407136</v>
      </c>
      <c r="T186" s="39">
        <f t="shared" si="66"/>
        <v>39.79666581991323</v>
      </c>
      <c r="U186" s="39">
        <f t="shared" si="66"/>
        <v>40.312542914573072</v>
      </c>
      <c r="V186" s="39">
        <f t="shared" si="66"/>
        <v>40.779822550465397</v>
      </c>
      <c r="W186" s="39">
        <f t="shared" si="66"/>
        <v>41.305095199724796</v>
      </c>
      <c r="X186" s="39">
        <f t="shared" si="66"/>
        <v>41.8875396173189</v>
      </c>
      <c r="Y186" s="39">
        <f t="shared" si="66"/>
        <v>42.19279174217732</v>
      </c>
      <c r="Z186" s="39">
        <f t="shared" si="66"/>
        <v>42.553496911017646</v>
      </c>
      <c r="AA186" s="39">
        <f t="shared" si="66"/>
        <v>43.080813249713842</v>
      </c>
      <c r="AB186" s="39">
        <f t="shared" si="66"/>
        <v>43.156914485339463</v>
      </c>
      <c r="AC186" s="39">
        <f t="shared" si="66"/>
        <v>43.244515113942306</v>
      </c>
      <c r="AD186" s="39">
        <f t="shared" si="66"/>
        <v>43.570731360532633</v>
      </c>
      <c r="AE186" s="39">
        <f t="shared" si="66"/>
        <v>43.853984638237101</v>
      </c>
      <c r="AF186" s="39">
        <f t="shared" si="66"/>
        <v>43.984360408919066</v>
      </c>
      <c r="AG186" s="39">
        <f t="shared" si="66"/>
        <v>44.082862300761313</v>
      </c>
      <c r="AH186" s="39">
        <f t="shared" si="66"/>
        <v>44.172412593836476</v>
      </c>
      <c r="AI186" s="39">
        <f t="shared" si="66"/>
        <v>44.435463367788223</v>
      </c>
      <c r="AJ186" s="39">
        <f t="shared" si="66"/>
        <v>44.630593307515909</v>
      </c>
    </row>
    <row r="187" spans="2:36" ht="15.75" customHeight="1" x14ac:dyDescent="0.35"/>
    <row r="188" spans="2:36" ht="15.75" customHeight="1" x14ac:dyDescent="0.35"/>
    <row r="189" spans="2:36" ht="15.75" customHeight="1" x14ac:dyDescent="0.35"/>
    <row r="190" spans="2:36" ht="15.75" customHeight="1" x14ac:dyDescent="0.35"/>
    <row r="191" spans="2:36" ht="15.75" customHeight="1" x14ac:dyDescent="0.35"/>
    <row r="192" spans="2:36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87:AK87"/>
  </mergeCells>
  <hyperlinks>
    <hyperlink ref="B102" r:id="rId1" xr:uid="{00000000-0004-0000-0100-000000000000}"/>
    <hyperlink ref="C102" r:id="rId2" xr:uid="{00000000-0004-0000-0100-000001000000}"/>
  </hyperlink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25" defaultRowHeight="15" customHeight="1" x14ac:dyDescent="0.35"/>
  <cols>
    <col min="1" max="1" width="18.25" hidden="1" customWidth="1"/>
    <col min="2" max="2" width="40" customWidth="1"/>
    <col min="3" max="37" width="7.625" customWidth="1"/>
  </cols>
  <sheetData>
    <row r="1" spans="1:37" ht="15" customHeight="1" x14ac:dyDescent="0.35">
      <c r="B1" s="16" t="s">
        <v>91</v>
      </c>
      <c r="C1" s="17">
        <v>2017</v>
      </c>
      <c r="D1" s="17">
        <v>2018</v>
      </c>
      <c r="E1" s="17">
        <v>2019</v>
      </c>
      <c r="F1" s="17">
        <v>2020</v>
      </c>
      <c r="G1" s="17">
        <v>2021</v>
      </c>
      <c r="H1" s="17">
        <v>2022</v>
      </c>
      <c r="I1" s="17">
        <v>2023</v>
      </c>
      <c r="J1" s="17">
        <v>2024</v>
      </c>
      <c r="K1" s="17">
        <v>2025</v>
      </c>
      <c r="L1" s="17">
        <v>2026</v>
      </c>
      <c r="M1" s="17">
        <v>2027</v>
      </c>
      <c r="N1" s="17">
        <v>2028</v>
      </c>
      <c r="O1" s="17">
        <v>2029</v>
      </c>
      <c r="P1" s="17">
        <v>2030</v>
      </c>
      <c r="Q1" s="17">
        <v>2031</v>
      </c>
      <c r="R1" s="17">
        <v>2032</v>
      </c>
      <c r="S1" s="17">
        <v>2033</v>
      </c>
      <c r="T1" s="17">
        <v>2034</v>
      </c>
      <c r="U1" s="17">
        <v>2035</v>
      </c>
      <c r="V1" s="17">
        <v>2036</v>
      </c>
      <c r="W1" s="17">
        <v>2037</v>
      </c>
      <c r="X1" s="17">
        <v>2038</v>
      </c>
      <c r="Y1" s="17">
        <v>2039</v>
      </c>
      <c r="Z1" s="17">
        <v>2040</v>
      </c>
      <c r="AA1" s="17">
        <v>2041</v>
      </c>
      <c r="AB1" s="17">
        <v>2042</v>
      </c>
      <c r="AC1" s="17">
        <v>2043</v>
      </c>
      <c r="AD1" s="17">
        <v>2044</v>
      </c>
      <c r="AE1" s="17">
        <v>2045</v>
      </c>
      <c r="AF1" s="17">
        <v>2046</v>
      </c>
      <c r="AG1" s="17">
        <v>2047</v>
      </c>
      <c r="AH1" s="17">
        <v>2048</v>
      </c>
      <c r="AI1" s="17">
        <v>2049</v>
      </c>
      <c r="AJ1" s="17">
        <v>2050</v>
      </c>
    </row>
    <row r="3" spans="1:37" ht="15" customHeight="1" x14ac:dyDescent="0.35">
      <c r="C3" s="18" t="s">
        <v>92</v>
      </c>
      <c r="D3" s="18" t="s">
        <v>4</v>
      </c>
      <c r="E3" s="18"/>
      <c r="F3" s="18"/>
      <c r="G3" s="18"/>
    </row>
    <row r="4" spans="1:37" ht="15" customHeight="1" x14ac:dyDescent="0.35">
      <c r="C4" s="18" t="s">
        <v>93</v>
      </c>
      <c r="D4" s="18" t="s">
        <v>94</v>
      </c>
      <c r="E4" s="18"/>
      <c r="F4" s="18"/>
      <c r="G4" s="18" t="s">
        <v>95</v>
      </c>
    </row>
    <row r="5" spans="1:37" ht="15" customHeight="1" x14ac:dyDescent="0.35">
      <c r="C5" s="18" t="s">
        <v>96</v>
      </c>
      <c r="D5" s="18" t="s">
        <v>97</v>
      </c>
      <c r="E5" s="18"/>
      <c r="F5" s="18"/>
      <c r="G5" s="18"/>
    </row>
    <row r="6" spans="1:37" ht="15" customHeight="1" x14ac:dyDescent="0.35">
      <c r="C6" s="18" t="s">
        <v>98</v>
      </c>
      <c r="D6" s="18"/>
      <c r="E6" s="18" t="s">
        <v>99</v>
      </c>
      <c r="F6" s="18"/>
      <c r="G6" s="18"/>
    </row>
    <row r="10" spans="1:37" ht="15" customHeight="1" x14ac:dyDescent="0.5">
      <c r="A10" s="19" t="s">
        <v>262</v>
      </c>
      <c r="B10" s="20" t="s">
        <v>263</v>
      </c>
    </row>
    <row r="11" spans="1:37" ht="15" customHeight="1" x14ac:dyDescent="0.35">
      <c r="B11" s="16" t="s">
        <v>103</v>
      </c>
    </row>
    <row r="12" spans="1:37" ht="15" customHeight="1" x14ac:dyDescent="0.45">
      <c r="B12" s="16" t="s">
        <v>103</v>
      </c>
      <c r="C12" s="4" t="s">
        <v>103</v>
      </c>
      <c r="D12" s="4" t="s">
        <v>103</v>
      </c>
      <c r="E12" s="4" t="s">
        <v>103</v>
      </c>
      <c r="F12" s="4" t="s">
        <v>103</v>
      </c>
      <c r="G12" s="4" t="s">
        <v>103</v>
      </c>
      <c r="H12" s="4" t="s">
        <v>103</v>
      </c>
      <c r="I12" s="4" t="s">
        <v>103</v>
      </c>
      <c r="J12" s="4" t="s">
        <v>103</v>
      </c>
      <c r="K12" s="4" t="s">
        <v>103</v>
      </c>
      <c r="L12" s="4" t="s">
        <v>103</v>
      </c>
      <c r="M12" s="4" t="s">
        <v>103</v>
      </c>
      <c r="N12" s="4" t="s">
        <v>103</v>
      </c>
      <c r="O12" s="4" t="s">
        <v>103</v>
      </c>
      <c r="P12" s="4" t="s">
        <v>103</v>
      </c>
      <c r="Q12" s="4" t="s">
        <v>103</v>
      </c>
      <c r="R12" s="4" t="s">
        <v>103</v>
      </c>
      <c r="S12" s="4" t="s">
        <v>103</v>
      </c>
      <c r="T12" s="4" t="s">
        <v>103</v>
      </c>
      <c r="U12" s="4" t="s">
        <v>103</v>
      </c>
      <c r="V12" s="4" t="s">
        <v>103</v>
      </c>
      <c r="W12" s="4" t="s">
        <v>103</v>
      </c>
      <c r="X12" s="4" t="s">
        <v>103</v>
      </c>
      <c r="Y12" s="4" t="s">
        <v>103</v>
      </c>
      <c r="Z12" s="4" t="s">
        <v>103</v>
      </c>
      <c r="AA12" s="4" t="s">
        <v>103</v>
      </c>
      <c r="AB12" s="4" t="s">
        <v>103</v>
      </c>
      <c r="AC12" s="4" t="s">
        <v>103</v>
      </c>
      <c r="AD12" s="4" t="s">
        <v>103</v>
      </c>
      <c r="AE12" s="4" t="s">
        <v>103</v>
      </c>
      <c r="AF12" s="4" t="s">
        <v>103</v>
      </c>
      <c r="AG12" s="4" t="s">
        <v>103</v>
      </c>
      <c r="AH12" s="4" t="s">
        <v>103</v>
      </c>
      <c r="AI12" s="4" t="s">
        <v>103</v>
      </c>
      <c r="AJ12" s="4" t="s">
        <v>103</v>
      </c>
      <c r="AK12" s="4" t="s">
        <v>104</v>
      </c>
    </row>
    <row r="13" spans="1:37" ht="15" customHeight="1" x14ac:dyDescent="0.35">
      <c r="B13" s="17" t="s">
        <v>264</v>
      </c>
      <c r="C13" s="17">
        <v>2017</v>
      </c>
      <c r="D13" s="17">
        <v>2018</v>
      </c>
      <c r="E13" s="17">
        <v>2019</v>
      </c>
      <c r="F13" s="17">
        <v>2020</v>
      </c>
      <c r="G13" s="17">
        <v>2021</v>
      </c>
      <c r="H13" s="17">
        <v>2022</v>
      </c>
      <c r="I13" s="17">
        <v>2023</v>
      </c>
      <c r="J13" s="17">
        <v>2024</v>
      </c>
      <c r="K13" s="17">
        <v>2025</v>
      </c>
      <c r="L13" s="17">
        <v>2026</v>
      </c>
      <c r="M13" s="17">
        <v>2027</v>
      </c>
      <c r="N13" s="17">
        <v>2028</v>
      </c>
      <c r="O13" s="17">
        <v>2029</v>
      </c>
      <c r="P13" s="17">
        <v>2030</v>
      </c>
      <c r="Q13" s="17">
        <v>2031</v>
      </c>
      <c r="R13" s="17">
        <v>2032</v>
      </c>
      <c r="S13" s="17">
        <v>2033</v>
      </c>
      <c r="T13" s="17">
        <v>2034</v>
      </c>
      <c r="U13" s="17">
        <v>2035</v>
      </c>
      <c r="V13" s="17">
        <v>2036</v>
      </c>
      <c r="W13" s="17">
        <v>2037</v>
      </c>
      <c r="X13" s="17">
        <v>2038</v>
      </c>
      <c r="Y13" s="17">
        <v>2039</v>
      </c>
      <c r="Z13" s="17">
        <v>2040</v>
      </c>
      <c r="AA13" s="17">
        <v>2041</v>
      </c>
      <c r="AB13" s="17">
        <v>2042</v>
      </c>
      <c r="AC13" s="17">
        <v>2043</v>
      </c>
      <c r="AD13" s="17">
        <v>2044</v>
      </c>
      <c r="AE13" s="17">
        <v>2045</v>
      </c>
      <c r="AF13" s="17">
        <v>2046</v>
      </c>
      <c r="AG13" s="17">
        <v>2047</v>
      </c>
      <c r="AH13" s="17">
        <v>2048</v>
      </c>
      <c r="AI13" s="17">
        <v>2049</v>
      </c>
      <c r="AJ13" s="17">
        <v>2050</v>
      </c>
      <c r="AK13" s="17">
        <v>2050</v>
      </c>
    </row>
    <row r="15" spans="1:37" ht="15" customHeight="1" x14ac:dyDescent="0.35">
      <c r="B15" s="40" t="s">
        <v>265</v>
      </c>
    </row>
    <row r="16" spans="1:37" ht="15" customHeight="1" x14ac:dyDescent="0.35">
      <c r="B16" s="40" t="s">
        <v>266</v>
      </c>
    </row>
    <row r="17" spans="1:37" ht="15" customHeight="1" x14ac:dyDescent="0.35">
      <c r="B17" s="40" t="s">
        <v>267</v>
      </c>
    </row>
    <row r="18" spans="1:37" ht="15" customHeight="1" x14ac:dyDescent="0.45">
      <c r="A18" s="19" t="s">
        <v>268</v>
      </c>
      <c r="B18" s="41" t="s">
        <v>269</v>
      </c>
      <c r="C18" s="42">
        <v>39.932198</v>
      </c>
      <c r="D18" s="42">
        <v>40.211303999999998</v>
      </c>
      <c r="E18" s="42">
        <v>40.513824</v>
      </c>
      <c r="F18" s="42">
        <v>41.525288000000003</v>
      </c>
      <c r="G18" s="42">
        <v>42.725876</v>
      </c>
      <c r="H18" s="42">
        <v>44.601742000000002</v>
      </c>
      <c r="I18" s="42">
        <v>46.791462000000003</v>
      </c>
      <c r="J18" s="42">
        <v>48.561171999999999</v>
      </c>
      <c r="K18" s="42">
        <v>51.103966</v>
      </c>
      <c r="L18" s="42">
        <v>51.428905</v>
      </c>
      <c r="M18" s="42">
        <v>51.761825999999999</v>
      </c>
      <c r="N18" s="42">
        <v>51.988579000000001</v>
      </c>
      <c r="O18" s="42">
        <v>52.130004999999997</v>
      </c>
      <c r="P18" s="42">
        <v>52.126143999999996</v>
      </c>
      <c r="Q18" s="42">
        <v>52.121006000000001</v>
      </c>
      <c r="R18" s="42">
        <v>52.128940999999998</v>
      </c>
      <c r="S18" s="42">
        <v>52.119114000000003</v>
      </c>
      <c r="T18" s="42">
        <v>52.112087000000002</v>
      </c>
      <c r="U18" s="42">
        <v>52.088740999999999</v>
      </c>
      <c r="V18" s="42">
        <v>52.061829000000003</v>
      </c>
      <c r="W18" s="42">
        <v>52.014206000000001</v>
      </c>
      <c r="X18" s="42">
        <v>51.975391000000002</v>
      </c>
      <c r="Y18" s="42">
        <v>51.935794999999999</v>
      </c>
      <c r="Z18" s="42">
        <v>51.896782000000002</v>
      </c>
      <c r="AA18" s="42">
        <v>51.857135999999997</v>
      </c>
      <c r="AB18" s="42">
        <v>51.812618000000001</v>
      </c>
      <c r="AC18" s="42">
        <v>51.741565999999999</v>
      </c>
      <c r="AD18" s="42">
        <v>51.669280999999998</v>
      </c>
      <c r="AE18" s="42">
        <v>51.598784999999999</v>
      </c>
      <c r="AF18" s="42">
        <v>51.526859000000002</v>
      </c>
      <c r="AG18" s="42">
        <v>51.444206000000001</v>
      </c>
      <c r="AH18" s="42">
        <v>51.361454000000002</v>
      </c>
      <c r="AI18" s="42">
        <v>51.278449999999999</v>
      </c>
      <c r="AJ18" s="42">
        <v>51.195976000000002</v>
      </c>
      <c r="AK18" s="43">
        <v>7.5760000000000003E-3</v>
      </c>
    </row>
    <row r="19" spans="1:37" ht="15" customHeight="1" x14ac:dyDescent="0.45">
      <c r="A19" s="19" t="s">
        <v>270</v>
      </c>
      <c r="B19" s="41" t="s">
        <v>271</v>
      </c>
      <c r="C19" s="42">
        <v>34.618358999999998</v>
      </c>
      <c r="D19" s="42">
        <v>35.125954</v>
      </c>
      <c r="E19" s="42">
        <v>36.109375</v>
      </c>
      <c r="F19" s="42">
        <v>37.344296</v>
      </c>
      <c r="G19" s="42">
        <v>38.630920000000003</v>
      </c>
      <c r="H19" s="42">
        <v>41.030555999999997</v>
      </c>
      <c r="I19" s="42">
        <v>43.407288000000001</v>
      </c>
      <c r="J19" s="42">
        <v>45.234039000000003</v>
      </c>
      <c r="K19" s="42">
        <v>47.075817000000001</v>
      </c>
      <c r="L19" s="42">
        <v>47.209690000000002</v>
      </c>
      <c r="M19" s="42">
        <v>47.180981000000003</v>
      </c>
      <c r="N19" s="42">
        <v>47.077354</v>
      </c>
      <c r="O19" s="42">
        <v>47.024825999999997</v>
      </c>
      <c r="P19" s="42">
        <v>46.948135000000001</v>
      </c>
      <c r="Q19" s="42">
        <v>46.862887999999998</v>
      </c>
      <c r="R19" s="42">
        <v>46.764263</v>
      </c>
      <c r="S19" s="42">
        <v>46.667973000000003</v>
      </c>
      <c r="T19" s="42">
        <v>46.564171000000002</v>
      </c>
      <c r="U19" s="42">
        <v>46.464225999999996</v>
      </c>
      <c r="V19" s="42">
        <v>46.371921999999998</v>
      </c>
      <c r="W19" s="42">
        <v>46.273845999999999</v>
      </c>
      <c r="X19" s="42">
        <v>46.181629000000001</v>
      </c>
      <c r="Y19" s="42">
        <v>46.095356000000002</v>
      </c>
      <c r="Z19" s="42">
        <v>46.011127000000002</v>
      </c>
      <c r="AA19" s="42">
        <v>45.922530999999999</v>
      </c>
      <c r="AB19" s="42">
        <v>45.839573000000001</v>
      </c>
      <c r="AC19" s="42">
        <v>45.747486000000002</v>
      </c>
      <c r="AD19" s="42">
        <v>45.654221</v>
      </c>
      <c r="AE19" s="42">
        <v>45.561852000000002</v>
      </c>
      <c r="AF19" s="42">
        <v>45.472630000000002</v>
      </c>
      <c r="AG19" s="42">
        <v>45.382289999999998</v>
      </c>
      <c r="AH19" s="42">
        <v>45.297877999999997</v>
      </c>
      <c r="AI19" s="42">
        <v>45.209896000000001</v>
      </c>
      <c r="AJ19" s="42">
        <v>45.125853999999997</v>
      </c>
      <c r="AK19" s="43">
        <v>7.8589999999999997E-3</v>
      </c>
    </row>
    <row r="20" spans="1:37" ht="15" customHeight="1" x14ac:dyDescent="0.45">
      <c r="A20" s="19" t="s">
        <v>272</v>
      </c>
      <c r="B20" s="41" t="s">
        <v>273</v>
      </c>
      <c r="C20" s="42">
        <v>39.468842000000002</v>
      </c>
      <c r="D20" s="42">
        <v>40.023814999999999</v>
      </c>
      <c r="E20" s="42">
        <v>40.693604000000001</v>
      </c>
      <c r="F20" s="42">
        <v>42.431507000000003</v>
      </c>
      <c r="G20" s="42">
        <v>44.179932000000001</v>
      </c>
      <c r="H20" s="42">
        <v>46.383265999999999</v>
      </c>
      <c r="I20" s="42">
        <v>48.024127999999997</v>
      </c>
      <c r="J20" s="42">
        <v>49.129390999999998</v>
      </c>
      <c r="K20" s="42">
        <v>51.711235000000002</v>
      </c>
      <c r="L20" s="42">
        <v>51.721263999999998</v>
      </c>
      <c r="M20" s="42">
        <v>51.733055</v>
      </c>
      <c r="N20" s="42">
        <v>51.657420999999999</v>
      </c>
      <c r="O20" s="42">
        <v>51.644829000000001</v>
      </c>
      <c r="P20" s="42">
        <v>51.601711000000002</v>
      </c>
      <c r="Q20" s="42">
        <v>51.551952</v>
      </c>
      <c r="R20" s="42">
        <v>51.479725000000002</v>
      </c>
      <c r="S20" s="42">
        <v>51.380240999999998</v>
      </c>
      <c r="T20" s="42">
        <v>51.253459999999997</v>
      </c>
      <c r="U20" s="42">
        <v>51.131011999999998</v>
      </c>
      <c r="V20" s="42">
        <v>51.023539999999997</v>
      </c>
      <c r="W20" s="42">
        <v>50.906768999999997</v>
      </c>
      <c r="X20" s="42">
        <v>50.792648</v>
      </c>
      <c r="Y20" s="42">
        <v>50.684486</v>
      </c>
      <c r="Z20" s="42">
        <v>50.581440000000001</v>
      </c>
      <c r="AA20" s="42">
        <v>50.472233000000003</v>
      </c>
      <c r="AB20" s="42">
        <v>50.371437</v>
      </c>
      <c r="AC20" s="42">
        <v>50.25956</v>
      </c>
      <c r="AD20" s="42">
        <v>50.147857999999999</v>
      </c>
      <c r="AE20" s="42">
        <v>50.033886000000003</v>
      </c>
      <c r="AF20" s="42">
        <v>49.927253999999998</v>
      </c>
      <c r="AG20" s="42">
        <v>49.820515</v>
      </c>
      <c r="AH20" s="42">
        <v>49.720692</v>
      </c>
      <c r="AI20" s="42">
        <v>49.615822000000001</v>
      </c>
      <c r="AJ20" s="42">
        <v>49.517071000000001</v>
      </c>
      <c r="AK20" s="43">
        <v>6.6730000000000001E-3</v>
      </c>
    </row>
    <row r="21" spans="1:37" ht="15" customHeight="1" x14ac:dyDescent="0.45">
      <c r="A21" s="19" t="s">
        <v>274</v>
      </c>
      <c r="B21" s="41" t="s">
        <v>275</v>
      </c>
      <c r="C21" s="42">
        <v>40.173962000000003</v>
      </c>
      <c r="D21" s="42">
        <v>40.567225999999998</v>
      </c>
      <c r="E21" s="42">
        <v>41.098598000000003</v>
      </c>
      <c r="F21" s="42">
        <v>43.160789000000001</v>
      </c>
      <c r="G21" s="42">
        <v>45.272961000000002</v>
      </c>
      <c r="H21" s="42">
        <v>47.214343999999997</v>
      </c>
      <c r="I21" s="42">
        <v>49.166469999999997</v>
      </c>
      <c r="J21" s="42">
        <v>49.938327999999998</v>
      </c>
      <c r="K21" s="42">
        <v>52.294846</v>
      </c>
      <c r="L21" s="42">
        <v>52.338245000000001</v>
      </c>
      <c r="M21" s="42">
        <v>52.315311000000001</v>
      </c>
      <c r="N21" s="42">
        <v>52.194969</v>
      </c>
      <c r="O21" s="42">
        <v>52.122272000000002</v>
      </c>
      <c r="P21" s="42">
        <v>52.036937999999999</v>
      </c>
      <c r="Q21" s="42">
        <v>51.972034000000001</v>
      </c>
      <c r="R21" s="42">
        <v>51.887905000000003</v>
      </c>
      <c r="S21" s="42">
        <v>51.800109999999997</v>
      </c>
      <c r="T21" s="42">
        <v>51.697693000000001</v>
      </c>
      <c r="U21" s="42">
        <v>51.576180000000001</v>
      </c>
      <c r="V21" s="42">
        <v>51.46434</v>
      </c>
      <c r="W21" s="42">
        <v>51.351726999999997</v>
      </c>
      <c r="X21" s="42">
        <v>51.243343000000003</v>
      </c>
      <c r="Y21" s="42">
        <v>51.143371999999999</v>
      </c>
      <c r="Z21" s="42">
        <v>51.049594999999997</v>
      </c>
      <c r="AA21" s="42">
        <v>50.950885999999997</v>
      </c>
      <c r="AB21" s="42">
        <v>50.860928000000001</v>
      </c>
      <c r="AC21" s="42">
        <v>50.761603999999998</v>
      </c>
      <c r="AD21" s="42">
        <v>50.663254000000002</v>
      </c>
      <c r="AE21" s="42">
        <v>50.562767000000001</v>
      </c>
      <c r="AF21" s="42">
        <v>50.469985999999999</v>
      </c>
      <c r="AG21" s="42">
        <v>50.377819000000002</v>
      </c>
      <c r="AH21" s="42">
        <v>50.292019000000003</v>
      </c>
      <c r="AI21" s="42">
        <v>50.202133000000003</v>
      </c>
      <c r="AJ21" s="42">
        <v>50.118186999999999</v>
      </c>
      <c r="AK21" s="43">
        <v>6.6290000000000003E-3</v>
      </c>
    </row>
    <row r="22" spans="1:37" ht="15" customHeight="1" x14ac:dyDescent="0.45">
      <c r="A22" s="19" t="s">
        <v>276</v>
      </c>
      <c r="B22" s="41" t="s">
        <v>277</v>
      </c>
      <c r="C22" s="42">
        <v>34.478237</v>
      </c>
      <c r="D22" s="42">
        <v>34.723919000000002</v>
      </c>
      <c r="E22" s="42">
        <v>35.220256999999997</v>
      </c>
      <c r="F22" s="42">
        <v>36.318764000000002</v>
      </c>
      <c r="G22" s="42">
        <v>37.511752999999999</v>
      </c>
      <c r="H22" s="42">
        <v>39.676730999999997</v>
      </c>
      <c r="I22" s="42">
        <v>42.267792</v>
      </c>
      <c r="J22" s="42">
        <v>43.885147000000003</v>
      </c>
      <c r="K22" s="42">
        <v>46.143313999999997</v>
      </c>
      <c r="L22" s="42">
        <v>46.174926999999997</v>
      </c>
      <c r="M22" s="42">
        <v>46.255744999999997</v>
      </c>
      <c r="N22" s="42">
        <v>46.283546000000001</v>
      </c>
      <c r="O22" s="42">
        <v>46.355434000000002</v>
      </c>
      <c r="P22" s="42">
        <v>46.382843000000001</v>
      </c>
      <c r="Q22" s="42">
        <v>46.394905000000001</v>
      </c>
      <c r="R22" s="42">
        <v>46.367218000000001</v>
      </c>
      <c r="S22" s="42">
        <v>46.337662000000002</v>
      </c>
      <c r="T22" s="42">
        <v>46.297736999999998</v>
      </c>
      <c r="U22" s="42">
        <v>46.248001000000002</v>
      </c>
      <c r="V22" s="42">
        <v>46.191906000000003</v>
      </c>
      <c r="W22" s="42">
        <v>46.108147000000002</v>
      </c>
      <c r="X22" s="42">
        <v>46.032519999999998</v>
      </c>
      <c r="Y22" s="42">
        <v>45.963099999999997</v>
      </c>
      <c r="Z22" s="42">
        <v>45.895096000000002</v>
      </c>
      <c r="AA22" s="42">
        <v>45.825943000000002</v>
      </c>
      <c r="AB22" s="42">
        <v>45.762211000000001</v>
      </c>
      <c r="AC22" s="42">
        <v>45.692039000000001</v>
      </c>
      <c r="AD22" s="42">
        <v>45.620303999999997</v>
      </c>
      <c r="AE22" s="42">
        <v>45.552444000000001</v>
      </c>
      <c r="AF22" s="42">
        <v>45.483817999999999</v>
      </c>
      <c r="AG22" s="42">
        <v>45.414082000000001</v>
      </c>
      <c r="AH22" s="42">
        <v>45.349505999999998</v>
      </c>
      <c r="AI22" s="42">
        <v>45.283360000000002</v>
      </c>
      <c r="AJ22" s="42">
        <v>45.219532000000001</v>
      </c>
      <c r="AK22" s="43">
        <v>8.2869999999999992E-3</v>
      </c>
    </row>
    <row r="23" spans="1:37" ht="15" customHeight="1" x14ac:dyDescent="0.45">
      <c r="A23" s="19" t="s">
        <v>278</v>
      </c>
      <c r="B23" s="41" t="s">
        <v>279</v>
      </c>
      <c r="C23" s="42">
        <v>28.973458999999998</v>
      </c>
      <c r="D23" s="42">
        <v>29.222567000000002</v>
      </c>
      <c r="E23" s="42">
        <v>29.439474000000001</v>
      </c>
      <c r="F23" s="42">
        <v>30.131436999999998</v>
      </c>
      <c r="G23" s="42">
        <v>30.923513</v>
      </c>
      <c r="H23" s="42">
        <v>32.17165</v>
      </c>
      <c r="I23" s="42">
        <v>33.733668999999999</v>
      </c>
      <c r="J23" s="42">
        <v>35.301986999999997</v>
      </c>
      <c r="K23" s="42">
        <v>36.805916000000003</v>
      </c>
      <c r="L23" s="42">
        <v>36.917042000000002</v>
      </c>
      <c r="M23" s="42">
        <v>36.943469999999998</v>
      </c>
      <c r="N23" s="42">
        <v>36.947417999999999</v>
      </c>
      <c r="O23" s="42">
        <v>36.981335000000001</v>
      </c>
      <c r="P23" s="42">
        <v>36.986846999999997</v>
      </c>
      <c r="Q23" s="42">
        <v>36.962890999999999</v>
      </c>
      <c r="R23" s="42">
        <v>36.954445</v>
      </c>
      <c r="S23" s="42">
        <v>36.939903000000001</v>
      </c>
      <c r="T23" s="42">
        <v>36.918303999999999</v>
      </c>
      <c r="U23" s="42">
        <v>36.886951000000003</v>
      </c>
      <c r="V23" s="42">
        <v>36.854404000000002</v>
      </c>
      <c r="W23" s="42">
        <v>36.817936000000003</v>
      </c>
      <c r="X23" s="42">
        <v>36.787154999999998</v>
      </c>
      <c r="Y23" s="42">
        <v>36.759819</v>
      </c>
      <c r="Z23" s="42">
        <v>36.731926000000001</v>
      </c>
      <c r="AA23" s="42">
        <v>36.704723000000001</v>
      </c>
      <c r="AB23" s="42">
        <v>36.679271999999997</v>
      </c>
      <c r="AC23" s="42">
        <v>36.651282999999999</v>
      </c>
      <c r="AD23" s="42">
        <v>36.621605000000002</v>
      </c>
      <c r="AE23" s="42">
        <v>36.595795000000003</v>
      </c>
      <c r="AF23" s="42">
        <v>36.566555000000001</v>
      </c>
      <c r="AG23" s="42">
        <v>36.536124999999998</v>
      </c>
      <c r="AH23" s="42">
        <v>36.508029999999998</v>
      </c>
      <c r="AI23" s="42">
        <v>36.48048</v>
      </c>
      <c r="AJ23" s="42">
        <v>36.452744000000003</v>
      </c>
      <c r="AK23" s="43">
        <v>6.9319999999999998E-3</v>
      </c>
    </row>
    <row r="24" spans="1:37" ht="15" customHeight="1" x14ac:dyDescent="0.45">
      <c r="A24" s="19" t="s">
        <v>280</v>
      </c>
      <c r="B24" s="41" t="s">
        <v>281</v>
      </c>
      <c r="C24" s="42">
        <v>36.564743</v>
      </c>
      <c r="D24" s="42">
        <v>36.969237999999997</v>
      </c>
      <c r="E24" s="42">
        <v>37.399605000000001</v>
      </c>
      <c r="F24" s="42">
        <v>38.645392999999999</v>
      </c>
      <c r="G24" s="42">
        <v>40.193420000000003</v>
      </c>
      <c r="H24" s="42">
        <v>41.644160999999997</v>
      </c>
      <c r="I24" s="42">
        <v>43.223415000000003</v>
      </c>
      <c r="J24" s="42">
        <v>43.965549000000003</v>
      </c>
      <c r="K24" s="42">
        <v>45.689594</v>
      </c>
      <c r="L24" s="42">
        <v>45.703125</v>
      </c>
      <c r="M24" s="42">
        <v>45.706679999999999</v>
      </c>
      <c r="N24" s="42">
        <v>45.625736000000003</v>
      </c>
      <c r="O24" s="42">
        <v>45.578339</v>
      </c>
      <c r="P24" s="42">
        <v>45.534573000000002</v>
      </c>
      <c r="Q24" s="42">
        <v>45.493499999999997</v>
      </c>
      <c r="R24" s="42">
        <v>45.452815999999999</v>
      </c>
      <c r="S24" s="42">
        <v>45.392257999999998</v>
      </c>
      <c r="T24" s="42">
        <v>45.322498000000003</v>
      </c>
      <c r="U24" s="42">
        <v>45.253810999999999</v>
      </c>
      <c r="V24" s="42">
        <v>45.192149999999998</v>
      </c>
      <c r="W24" s="42">
        <v>45.122382999999999</v>
      </c>
      <c r="X24" s="42">
        <v>45.059897999999997</v>
      </c>
      <c r="Y24" s="42">
        <v>44.992279000000003</v>
      </c>
      <c r="Z24" s="42">
        <v>44.868625999999999</v>
      </c>
      <c r="AA24" s="42">
        <v>44.744765999999998</v>
      </c>
      <c r="AB24" s="42">
        <v>44.624476999999999</v>
      </c>
      <c r="AC24" s="42">
        <v>44.501190000000001</v>
      </c>
      <c r="AD24" s="42">
        <v>44.376975999999999</v>
      </c>
      <c r="AE24" s="42">
        <v>44.255623</v>
      </c>
      <c r="AF24" s="42">
        <v>44.132281999999996</v>
      </c>
      <c r="AG24" s="42">
        <v>44.008178999999998</v>
      </c>
      <c r="AH24" s="42">
        <v>43.886681000000003</v>
      </c>
      <c r="AI24" s="42">
        <v>43.764735999999999</v>
      </c>
      <c r="AJ24" s="42">
        <v>43.643619999999999</v>
      </c>
      <c r="AK24" s="43">
        <v>5.1999999999999998E-3</v>
      </c>
    </row>
    <row r="25" spans="1:37" ht="15" customHeight="1" x14ac:dyDescent="0.45">
      <c r="A25" s="19" t="s">
        <v>282</v>
      </c>
      <c r="B25" s="41" t="s">
        <v>283</v>
      </c>
      <c r="C25" s="42">
        <v>31.676105</v>
      </c>
      <c r="D25" s="42">
        <v>31.921386999999999</v>
      </c>
      <c r="E25" s="42">
        <v>32.544964</v>
      </c>
      <c r="F25" s="42">
        <v>33.952323999999997</v>
      </c>
      <c r="G25" s="42">
        <v>35.311909</v>
      </c>
      <c r="H25" s="42">
        <v>37.038128</v>
      </c>
      <c r="I25" s="42">
        <v>39.313206000000001</v>
      </c>
      <c r="J25" s="42">
        <v>41.026615</v>
      </c>
      <c r="K25" s="42">
        <v>43.561115000000001</v>
      </c>
      <c r="L25" s="42">
        <v>43.565075</v>
      </c>
      <c r="M25" s="42">
        <v>43.578792999999997</v>
      </c>
      <c r="N25" s="42">
        <v>43.610722000000003</v>
      </c>
      <c r="O25" s="42">
        <v>43.669623999999999</v>
      </c>
      <c r="P25" s="42">
        <v>43.737301000000002</v>
      </c>
      <c r="Q25" s="42">
        <v>43.769978000000002</v>
      </c>
      <c r="R25" s="42">
        <v>43.755294999999997</v>
      </c>
      <c r="S25" s="42">
        <v>43.690151</v>
      </c>
      <c r="T25" s="42">
        <v>43.617103999999998</v>
      </c>
      <c r="U25" s="42">
        <v>43.549061000000002</v>
      </c>
      <c r="V25" s="42">
        <v>43.486904000000003</v>
      </c>
      <c r="W25" s="42">
        <v>43.422260000000001</v>
      </c>
      <c r="X25" s="42">
        <v>43.361579999999996</v>
      </c>
      <c r="Y25" s="42">
        <v>43.305340000000001</v>
      </c>
      <c r="Z25" s="42">
        <v>43.250832000000003</v>
      </c>
      <c r="AA25" s="42">
        <v>43.193756</v>
      </c>
      <c r="AB25" s="42">
        <v>43.140816000000001</v>
      </c>
      <c r="AC25" s="42">
        <v>43.082306000000003</v>
      </c>
      <c r="AD25" s="42">
        <v>43.022933999999999</v>
      </c>
      <c r="AE25" s="42">
        <v>42.964171999999998</v>
      </c>
      <c r="AF25" s="42">
        <v>42.906624000000001</v>
      </c>
      <c r="AG25" s="42">
        <v>42.848258999999999</v>
      </c>
      <c r="AH25" s="42">
        <v>42.793652000000002</v>
      </c>
      <c r="AI25" s="42">
        <v>42.736687000000003</v>
      </c>
      <c r="AJ25" s="42">
        <v>42.682327000000001</v>
      </c>
      <c r="AK25" s="43">
        <v>9.1199999999999996E-3</v>
      </c>
    </row>
    <row r="26" spans="1:37" ht="15" customHeight="1" x14ac:dyDescent="0.45">
      <c r="B26" s="41" t="s">
        <v>284</v>
      </c>
      <c r="C26" s="42">
        <v>37.648212000000001</v>
      </c>
      <c r="D26" s="42">
        <v>37.937137999999997</v>
      </c>
      <c r="E26" s="42">
        <v>38.431033999999997</v>
      </c>
      <c r="F26" s="42">
        <v>39.975864000000001</v>
      </c>
      <c r="G26" s="42">
        <v>41.596577000000003</v>
      </c>
      <c r="H26" s="42">
        <v>43.449489999999997</v>
      </c>
      <c r="I26" s="42">
        <v>45.358714999999997</v>
      </c>
      <c r="J26" s="42">
        <v>46.411098000000003</v>
      </c>
      <c r="K26" s="42">
        <v>48.583126</v>
      </c>
      <c r="L26" s="42">
        <v>48.582413000000003</v>
      </c>
      <c r="M26" s="42">
        <v>48.565685000000002</v>
      </c>
      <c r="N26" s="42">
        <v>48.487907</v>
      </c>
      <c r="O26" s="42">
        <v>48.438133000000001</v>
      </c>
      <c r="P26" s="42">
        <v>48.398902999999997</v>
      </c>
      <c r="Q26" s="42">
        <v>48.340355000000002</v>
      </c>
      <c r="R26" s="42">
        <v>48.270710000000001</v>
      </c>
      <c r="S26" s="42">
        <v>48.186802</v>
      </c>
      <c r="T26" s="42">
        <v>48.080920999999996</v>
      </c>
      <c r="U26" s="42">
        <v>47.978222000000002</v>
      </c>
      <c r="V26" s="42">
        <v>47.883495000000003</v>
      </c>
      <c r="W26" s="42">
        <v>47.788296000000003</v>
      </c>
      <c r="X26" s="42">
        <v>47.691749999999999</v>
      </c>
      <c r="Y26" s="42">
        <v>47.601807000000001</v>
      </c>
      <c r="Z26" s="42">
        <v>47.500152999999997</v>
      </c>
      <c r="AA26" s="42">
        <v>47.392288000000001</v>
      </c>
      <c r="AB26" s="42">
        <v>47.288612000000001</v>
      </c>
      <c r="AC26" s="42">
        <v>47.183571000000001</v>
      </c>
      <c r="AD26" s="42">
        <v>47.076324</v>
      </c>
      <c r="AE26" s="42">
        <v>46.967697000000001</v>
      </c>
      <c r="AF26" s="42">
        <v>46.861271000000002</v>
      </c>
      <c r="AG26" s="42">
        <v>46.756680000000003</v>
      </c>
      <c r="AH26" s="42">
        <v>46.655003000000001</v>
      </c>
      <c r="AI26" s="42">
        <v>46.556052999999999</v>
      </c>
      <c r="AJ26" s="42">
        <v>46.457881999999998</v>
      </c>
      <c r="AK26" s="43">
        <v>6.352E-3</v>
      </c>
    </row>
    <row r="27" spans="1:37" ht="15" customHeight="1" x14ac:dyDescent="0.45">
      <c r="B27" s="41" t="s">
        <v>285</v>
      </c>
      <c r="C27" s="42">
        <v>30.744084999999998</v>
      </c>
      <c r="D27" s="42">
        <v>30.980025999999999</v>
      </c>
      <c r="E27" s="42">
        <v>31.383348000000002</v>
      </c>
      <c r="F27" s="42">
        <v>32.644882000000003</v>
      </c>
      <c r="G27" s="42">
        <v>33.968375999999999</v>
      </c>
      <c r="H27" s="42">
        <v>35.481495000000002</v>
      </c>
      <c r="I27" s="42">
        <v>37.040596000000001</v>
      </c>
      <c r="J27" s="42">
        <v>37.899985999999998</v>
      </c>
      <c r="K27" s="42">
        <v>39.673698000000002</v>
      </c>
      <c r="L27" s="42">
        <v>39.673115000000003</v>
      </c>
      <c r="M27" s="42">
        <v>39.659453999999997</v>
      </c>
      <c r="N27" s="42">
        <v>39.595939999999999</v>
      </c>
      <c r="O27" s="42">
        <v>39.555294000000004</v>
      </c>
      <c r="P27" s="42">
        <v>39.523257999999998</v>
      </c>
      <c r="Q27" s="42">
        <v>39.475448999999998</v>
      </c>
      <c r="R27" s="42">
        <v>39.418574999999997</v>
      </c>
      <c r="S27" s="42">
        <v>39.350051999999998</v>
      </c>
      <c r="T27" s="42">
        <v>39.263587999999999</v>
      </c>
      <c r="U27" s="42">
        <v>39.179721999999998</v>
      </c>
      <c r="V27" s="42">
        <v>39.102367000000001</v>
      </c>
      <c r="W27" s="42">
        <v>39.024628</v>
      </c>
      <c r="X27" s="42">
        <v>38.945785999999998</v>
      </c>
      <c r="Y27" s="42">
        <v>38.872337000000002</v>
      </c>
      <c r="Z27" s="42">
        <v>38.789326000000003</v>
      </c>
      <c r="AA27" s="42">
        <v>38.701241000000003</v>
      </c>
      <c r="AB27" s="42">
        <v>38.616576999999999</v>
      </c>
      <c r="AC27" s="42">
        <v>38.530799999999999</v>
      </c>
      <c r="AD27" s="42">
        <v>38.443221999999999</v>
      </c>
      <c r="AE27" s="42">
        <v>38.354514999999999</v>
      </c>
      <c r="AF27" s="42">
        <v>38.267605000000003</v>
      </c>
      <c r="AG27" s="42">
        <v>38.182194000000003</v>
      </c>
      <c r="AH27" s="42">
        <v>38.099162999999997</v>
      </c>
      <c r="AI27" s="42">
        <v>38.018360000000001</v>
      </c>
      <c r="AJ27" s="42">
        <v>37.938189999999999</v>
      </c>
      <c r="AK27" s="43">
        <v>6.352E-3</v>
      </c>
    </row>
    <row r="28" spans="1:37" ht="15" customHeight="1" x14ac:dyDescent="0.35">
      <c r="A28" s="19" t="s">
        <v>286</v>
      </c>
    </row>
    <row r="29" spans="1:37" ht="15" customHeight="1" x14ac:dyDescent="0.35">
      <c r="A29" s="19" t="s">
        <v>287</v>
      </c>
      <c r="B29" s="40" t="s">
        <v>288</v>
      </c>
    </row>
    <row r="30" spans="1:37" ht="15" customHeight="1" x14ac:dyDescent="0.45">
      <c r="A30" s="19" t="s">
        <v>289</v>
      </c>
      <c r="B30" s="41" t="s">
        <v>290</v>
      </c>
      <c r="C30" s="42">
        <v>27.293188000000001</v>
      </c>
      <c r="D30" s="42">
        <v>27.729862000000001</v>
      </c>
      <c r="E30" s="42">
        <v>28.507100999999999</v>
      </c>
      <c r="F30" s="42">
        <v>30.155293</v>
      </c>
      <c r="G30" s="42">
        <v>32.765472000000003</v>
      </c>
      <c r="H30" s="42">
        <v>35.581511999999996</v>
      </c>
      <c r="I30" s="42">
        <v>37.456764</v>
      </c>
      <c r="J30" s="42">
        <v>38.992336000000002</v>
      </c>
      <c r="K30" s="42">
        <v>42.711776999999998</v>
      </c>
      <c r="L30" s="42">
        <v>42.671897999999999</v>
      </c>
      <c r="M30" s="42">
        <v>42.649951999999999</v>
      </c>
      <c r="N30" s="42">
        <v>42.605212999999999</v>
      </c>
      <c r="O30" s="42">
        <v>42.552021000000003</v>
      </c>
      <c r="P30" s="42">
        <v>42.473427000000001</v>
      </c>
      <c r="Q30" s="42">
        <v>42.408493</v>
      </c>
      <c r="R30" s="42">
        <v>42.340896999999998</v>
      </c>
      <c r="S30" s="42">
        <v>42.276046999999998</v>
      </c>
      <c r="T30" s="42">
        <v>42.205063000000003</v>
      </c>
      <c r="U30" s="42">
        <v>42.13702</v>
      </c>
      <c r="V30" s="42">
        <v>42.072795999999997</v>
      </c>
      <c r="W30" s="42">
        <v>42.003737999999998</v>
      </c>
      <c r="X30" s="42">
        <v>41.934643000000001</v>
      </c>
      <c r="Y30" s="42">
        <v>41.867615000000001</v>
      </c>
      <c r="Z30" s="42">
        <v>41.801445000000001</v>
      </c>
      <c r="AA30" s="42">
        <v>41.730103</v>
      </c>
      <c r="AB30" s="42">
        <v>41.634197</v>
      </c>
      <c r="AC30" s="42">
        <v>41.403008</v>
      </c>
      <c r="AD30" s="42">
        <v>41.151885999999998</v>
      </c>
      <c r="AE30" s="42">
        <v>41.264709000000003</v>
      </c>
      <c r="AF30" s="42">
        <v>41.026901000000002</v>
      </c>
      <c r="AG30" s="42">
        <v>40.764651999999998</v>
      </c>
      <c r="AH30" s="42">
        <v>40.503734999999999</v>
      </c>
      <c r="AI30" s="42">
        <v>40.243797000000001</v>
      </c>
      <c r="AJ30" s="42">
        <v>39.986347000000002</v>
      </c>
      <c r="AK30" s="43">
        <v>1.1504E-2</v>
      </c>
    </row>
    <row r="31" spans="1:37" ht="15" customHeight="1" x14ac:dyDescent="0.45">
      <c r="A31" s="19" t="s">
        <v>291</v>
      </c>
      <c r="B31" s="41" t="s">
        <v>292</v>
      </c>
      <c r="C31" s="42">
        <v>24.844277999999999</v>
      </c>
      <c r="D31" s="42">
        <v>25.087485999999998</v>
      </c>
      <c r="E31" s="42">
        <v>25.419326999999999</v>
      </c>
      <c r="F31" s="42">
        <v>26.246210000000001</v>
      </c>
      <c r="G31" s="42">
        <v>27.651819</v>
      </c>
      <c r="H31" s="42">
        <v>29.138463999999999</v>
      </c>
      <c r="I31" s="42">
        <v>30.732595</v>
      </c>
      <c r="J31" s="42">
        <v>32.102153999999999</v>
      </c>
      <c r="K31" s="42">
        <v>33.353146000000002</v>
      </c>
      <c r="L31" s="42">
        <v>33.353844000000002</v>
      </c>
      <c r="M31" s="42">
        <v>33.392386999999999</v>
      </c>
      <c r="N31" s="42">
        <v>33.345432000000002</v>
      </c>
      <c r="O31" s="42">
        <v>33.298659999999998</v>
      </c>
      <c r="P31" s="42">
        <v>33.248877999999998</v>
      </c>
      <c r="Q31" s="42">
        <v>33.207779000000002</v>
      </c>
      <c r="R31" s="42">
        <v>33.225287999999999</v>
      </c>
      <c r="S31" s="42">
        <v>33.441451999999998</v>
      </c>
      <c r="T31" s="42">
        <v>33.412551999999998</v>
      </c>
      <c r="U31" s="42">
        <v>33.376224999999998</v>
      </c>
      <c r="V31" s="42">
        <v>33.342917999999997</v>
      </c>
      <c r="W31" s="42">
        <v>33.307198</v>
      </c>
      <c r="X31" s="42">
        <v>33.378841000000001</v>
      </c>
      <c r="Y31" s="42">
        <v>33.353816999999999</v>
      </c>
      <c r="Z31" s="42">
        <v>33.321216999999997</v>
      </c>
      <c r="AA31" s="42">
        <v>33.494239999999998</v>
      </c>
      <c r="AB31" s="42">
        <v>33.469242000000001</v>
      </c>
      <c r="AC31" s="42">
        <v>33.432456999999999</v>
      </c>
      <c r="AD31" s="42">
        <v>33.394683999999998</v>
      </c>
      <c r="AE31" s="42">
        <v>33.525683999999998</v>
      </c>
      <c r="AF31" s="42">
        <v>33.495120999999997</v>
      </c>
      <c r="AG31" s="42">
        <v>33.457642</v>
      </c>
      <c r="AH31" s="42">
        <v>33.422432000000001</v>
      </c>
      <c r="AI31" s="42">
        <v>33.385570999999999</v>
      </c>
      <c r="AJ31" s="42">
        <v>33.350315000000002</v>
      </c>
      <c r="AK31" s="43">
        <v>8.9370000000000005E-3</v>
      </c>
    </row>
    <row r="32" spans="1:37" ht="15" customHeight="1" x14ac:dyDescent="0.45">
      <c r="A32" s="19" t="s">
        <v>293</v>
      </c>
      <c r="B32" s="41" t="s">
        <v>294</v>
      </c>
      <c r="C32" s="42">
        <v>31.841176999999998</v>
      </c>
      <c r="D32" s="42">
        <v>31.988102000000001</v>
      </c>
      <c r="E32" s="42">
        <v>32.174095000000001</v>
      </c>
      <c r="F32" s="42">
        <v>32.902523000000002</v>
      </c>
      <c r="G32" s="42">
        <v>34.787799999999997</v>
      </c>
      <c r="H32" s="42">
        <v>36.412117000000002</v>
      </c>
      <c r="I32" s="42">
        <v>38.100487000000001</v>
      </c>
      <c r="J32" s="42">
        <v>39.887782999999999</v>
      </c>
      <c r="K32" s="42">
        <v>43.755980999999998</v>
      </c>
      <c r="L32" s="42">
        <v>43.720149999999997</v>
      </c>
      <c r="M32" s="42">
        <v>43.719718999999998</v>
      </c>
      <c r="N32" s="42">
        <v>43.676127999999999</v>
      </c>
      <c r="O32" s="42">
        <v>43.636279999999999</v>
      </c>
      <c r="P32" s="42">
        <v>43.506408999999998</v>
      </c>
      <c r="Q32" s="42">
        <v>43.389446</v>
      </c>
      <c r="R32" s="42">
        <v>43.335152000000001</v>
      </c>
      <c r="S32" s="42">
        <v>43.417568000000003</v>
      </c>
      <c r="T32" s="42">
        <v>43.123516000000002</v>
      </c>
      <c r="U32" s="42">
        <v>42.811638000000002</v>
      </c>
      <c r="V32" s="42">
        <v>42.502972</v>
      </c>
      <c r="W32" s="42">
        <v>42.199767999999999</v>
      </c>
      <c r="X32" s="42">
        <v>41.933197</v>
      </c>
      <c r="Y32" s="42">
        <v>41.652512000000002</v>
      </c>
      <c r="Z32" s="42">
        <v>41.356205000000003</v>
      </c>
      <c r="AA32" s="42">
        <v>41.173625999999999</v>
      </c>
      <c r="AB32" s="42">
        <v>40.895995999999997</v>
      </c>
      <c r="AC32" s="42">
        <v>40.602024</v>
      </c>
      <c r="AD32" s="42">
        <v>40.310574000000003</v>
      </c>
      <c r="AE32" s="42">
        <v>40.019638</v>
      </c>
      <c r="AF32" s="42">
        <v>39.920479</v>
      </c>
      <c r="AG32" s="42">
        <v>39.820045</v>
      </c>
      <c r="AH32" s="42">
        <v>39.722458000000003</v>
      </c>
      <c r="AI32" s="42">
        <v>39.623837000000002</v>
      </c>
      <c r="AJ32" s="42">
        <v>39.526203000000002</v>
      </c>
      <c r="AK32" s="43">
        <v>6.6340000000000001E-3</v>
      </c>
    </row>
    <row r="33" spans="1:37" ht="15" customHeight="1" x14ac:dyDescent="0.45">
      <c r="A33" s="19" t="s">
        <v>295</v>
      </c>
      <c r="B33" s="41" t="s">
        <v>296</v>
      </c>
      <c r="C33" s="42">
        <v>27.481494999999999</v>
      </c>
      <c r="D33" s="42">
        <v>27.757317</v>
      </c>
      <c r="E33" s="42">
        <v>28.422798</v>
      </c>
      <c r="F33" s="42">
        <v>29.652386</v>
      </c>
      <c r="G33" s="42">
        <v>31.868599</v>
      </c>
      <c r="H33" s="42">
        <v>34.492088000000003</v>
      </c>
      <c r="I33" s="42">
        <v>36.953209000000001</v>
      </c>
      <c r="J33" s="42">
        <v>39.289912999999999</v>
      </c>
      <c r="K33" s="42">
        <v>41.646388999999999</v>
      </c>
      <c r="L33" s="42">
        <v>41.639389000000001</v>
      </c>
      <c r="M33" s="42">
        <v>41.669476000000003</v>
      </c>
      <c r="N33" s="42">
        <v>41.649619999999999</v>
      </c>
      <c r="O33" s="42">
        <v>41.600760999999999</v>
      </c>
      <c r="P33" s="42">
        <v>41.523009999999999</v>
      </c>
      <c r="Q33" s="42">
        <v>41.459052999999997</v>
      </c>
      <c r="R33" s="42">
        <v>41.499473999999999</v>
      </c>
      <c r="S33" s="42">
        <v>41.920265000000001</v>
      </c>
      <c r="T33" s="42">
        <v>41.907578000000001</v>
      </c>
      <c r="U33" s="42">
        <v>41.847988000000001</v>
      </c>
      <c r="V33" s="42">
        <v>41.792496</v>
      </c>
      <c r="W33" s="42">
        <v>41.733494</v>
      </c>
      <c r="X33" s="42">
        <v>41.800407</v>
      </c>
      <c r="Y33" s="42">
        <v>41.789535999999998</v>
      </c>
      <c r="Z33" s="42">
        <v>41.736263000000001</v>
      </c>
      <c r="AA33" s="42">
        <v>42.044139999999999</v>
      </c>
      <c r="AB33" s="42">
        <v>42.033329000000002</v>
      </c>
      <c r="AC33" s="42">
        <v>41.972625999999998</v>
      </c>
      <c r="AD33" s="42">
        <v>41.910789000000001</v>
      </c>
      <c r="AE33" s="42">
        <v>41.817833</v>
      </c>
      <c r="AF33" s="42">
        <v>41.720539000000002</v>
      </c>
      <c r="AG33" s="42">
        <v>41.622726</v>
      </c>
      <c r="AH33" s="42">
        <v>41.528281999999997</v>
      </c>
      <c r="AI33" s="42">
        <v>41.432442000000002</v>
      </c>
      <c r="AJ33" s="42">
        <v>41.338619000000001</v>
      </c>
      <c r="AK33" s="43">
        <v>1.2525E-2</v>
      </c>
    </row>
    <row r="34" spans="1:37" ht="15" customHeight="1" x14ac:dyDescent="0.45">
      <c r="A34" s="19" t="s">
        <v>297</v>
      </c>
      <c r="B34" s="41" t="s">
        <v>298</v>
      </c>
      <c r="C34" s="42">
        <v>24.108136999999999</v>
      </c>
      <c r="D34" s="42">
        <v>24.377098</v>
      </c>
      <c r="E34" s="42">
        <v>25.063123999999998</v>
      </c>
      <c r="F34" s="42">
        <v>26.448042000000001</v>
      </c>
      <c r="G34" s="42">
        <v>28.978252000000001</v>
      </c>
      <c r="H34" s="42">
        <v>32.628452000000003</v>
      </c>
      <c r="I34" s="42">
        <v>35.411720000000003</v>
      </c>
      <c r="J34" s="42">
        <v>37.290588</v>
      </c>
      <c r="K34" s="42">
        <v>39.613849999999999</v>
      </c>
      <c r="L34" s="42">
        <v>39.568778999999999</v>
      </c>
      <c r="M34" s="42">
        <v>39.534996</v>
      </c>
      <c r="N34" s="42">
        <v>39.459068000000002</v>
      </c>
      <c r="O34" s="42">
        <v>39.397106000000001</v>
      </c>
      <c r="P34" s="42">
        <v>39.322341999999999</v>
      </c>
      <c r="Q34" s="42">
        <v>39.259903000000001</v>
      </c>
      <c r="R34" s="42">
        <v>39.489066999999999</v>
      </c>
      <c r="S34" s="42">
        <v>40.109904999999998</v>
      </c>
      <c r="T34" s="42">
        <v>40.093372000000002</v>
      </c>
      <c r="U34" s="42">
        <v>40.030811</v>
      </c>
      <c r="V34" s="42">
        <v>39.972813000000002</v>
      </c>
      <c r="W34" s="42">
        <v>39.909962</v>
      </c>
      <c r="X34" s="42">
        <v>40.046107999999997</v>
      </c>
      <c r="Y34" s="42">
        <v>40.028911999999998</v>
      </c>
      <c r="Z34" s="42">
        <v>39.971370999999998</v>
      </c>
      <c r="AA34" s="42">
        <v>40.574416999999997</v>
      </c>
      <c r="AB34" s="42">
        <v>40.558799999999998</v>
      </c>
      <c r="AC34" s="42">
        <v>40.493195</v>
      </c>
      <c r="AD34" s="42">
        <v>40.426608999999999</v>
      </c>
      <c r="AE34" s="42">
        <v>40.359791000000001</v>
      </c>
      <c r="AF34" s="42">
        <v>40.295422000000002</v>
      </c>
      <c r="AG34" s="42">
        <v>40.230297</v>
      </c>
      <c r="AH34" s="42">
        <v>40.156039999999997</v>
      </c>
      <c r="AI34" s="42">
        <v>40.006031</v>
      </c>
      <c r="AJ34" s="42">
        <v>39.858063000000001</v>
      </c>
      <c r="AK34" s="43">
        <v>1.5484E-2</v>
      </c>
    </row>
    <row r="35" spans="1:37" ht="15" customHeight="1" x14ac:dyDescent="0.45">
      <c r="A35" s="19" t="s">
        <v>299</v>
      </c>
      <c r="B35" s="41" t="s">
        <v>300</v>
      </c>
      <c r="C35" s="42">
        <v>23.725254</v>
      </c>
      <c r="D35" s="42">
        <v>23.957432000000001</v>
      </c>
      <c r="E35" s="42">
        <v>24.255661</v>
      </c>
      <c r="F35" s="42">
        <v>25.004003999999998</v>
      </c>
      <c r="G35" s="42">
        <v>26.229634999999998</v>
      </c>
      <c r="H35" s="42">
        <v>27.448606000000002</v>
      </c>
      <c r="I35" s="42">
        <v>28.932003000000002</v>
      </c>
      <c r="J35" s="42">
        <v>30.447047999999999</v>
      </c>
      <c r="K35" s="42">
        <v>31.620405000000002</v>
      </c>
      <c r="L35" s="42">
        <v>31.625532</v>
      </c>
      <c r="M35" s="42">
        <v>31.647642000000001</v>
      </c>
      <c r="N35" s="42">
        <v>31.593022999999999</v>
      </c>
      <c r="O35" s="42">
        <v>31.554784999999999</v>
      </c>
      <c r="P35" s="42">
        <v>31.516473999999999</v>
      </c>
      <c r="Q35" s="42">
        <v>31.484310000000001</v>
      </c>
      <c r="R35" s="42">
        <v>31.453690999999999</v>
      </c>
      <c r="S35" s="42">
        <v>31.423449999999999</v>
      </c>
      <c r="T35" s="42">
        <v>31.393727999999999</v>
      </c>
      <c r="U35" s="42">
        <v>31.364751999999999</v>
      </c>
      <c r="V35" s="42">
        <v>31.338348</v>
      </c>
      <c r="W35" s="42">
        <v>31.30921</v>
      </c>
      <c r="X35" s="42">
        <v>31.281776000000001</v>
      </c>
      <c r="Y35" s="42">
        <v>31.254975999999999</v>
      </c>
      <c r="Z35" s="42">
        <v>31.227979999999999</v>
      </c>
      <c r="AA35" s="42">
        <v>31.199784999999999</v>
      </c>
      <c r="AB35" s="42">
        <v>31.172961999999998</v>
      </c>
      <c r="AC35" s="42">
        <v>31.142855000000001</v>
      </c>
      <c r="AD35" s="42">
        <v>31.111675000000002</v>
      </c>
      <c r="AE35" s="42">
        <v>31.486553000000001</v>
      </c>
      <c r="AF35" s="42">
        <v>31.464914</v>
      </c>
      <c r="AG35" s="42">
        <v>31.433422</v>
      </c>
      <c r="AH35" s="42">
        <v>31.403824</v>
      </c>
      <c r="AI35" s="42">
        <v>31.373114000000001</v>
      </c>
      <c r="AJ35" s="42">
        <v>31.343551999999999</v>
      </c>
      <c r="AK35" s="43">
        <v>8.4329999999999995E-3</v>
      </c>
    </row>
    <row r="36" spans="1:37" ht="15" customHeight="1" x14ac:dyDescent="0.45">
      <c r="B36" s="41" t="s">
        <v>281</v>
      </c>
      <c r="C36" s="42">
        <v>34.884532999999998</v>
      </c>
      <c r="D36" s="42">
        <v>35.344180999999999</v>
      </c>
      <c r="E36" s="42">
        <v>36.350074999999997</v>
      </c>
      <c r="F36" s="42">
        <v>37.724769999999999</v>
      </c>
      <c r="G36" s="42">
        <v>39.948523999999999</v>
      </c>
      <c r="H36" s="42">
        <v>41.515979999999999</v>
      </c>
      <c r="I36" s="42">
        <v>42.728889000000002</v>
      </c>
      <c r="J36" s="42">
        <v>44.291561000000002</v>
      </c>
      <c r="K36" s="42">
        <v>47.699596</v>
      </c>
      <c r="L36" s="42">
        <v>47.748714</v>
      </c>
      <c r="M36" s="42">
        <v>47.704825999999997</v>
      </c>
      <c r="N36" s="42">
        <v>47.632365999999998</v>
      </c>
      <c r="O36" s="42">
        <v>47.583378000000003</v>
      </c>
      <c r="P36" s="42">
        <v>47.504962999999996</v>
      </c>
      <c r="Q36" s="42">
        <v>47.414124000000001</v>
      </c>
      <c r="R36" s="42">
        <v>47.240985999999999</v>
      </c>
      <c r="S36" s="42">
        <v>47.111545999999997</v>
      </c>
      <c r="T36" s="42">
        <v>46.960673999999997</v>
      </c>
      <c r="U36" s="42">
        <v>46.779708999999997</v>
      </c>
      <c r="V36" s="42">
        <v>46.602038999999998</v>
      </c>
      <c r="W36" s="42">
        <v>46.424075999999999</v>
      </c>
      <c r="X36" s="42">
        <v>46.236099000000003</v>
      </c>
      <c r="Y36" s="42">
        <v>46.081944</v>
      </c>
      <c r="Z36" s="42">
        <v>45.910656000000003</v>
      </c>
      <c r="AA36" s="42">
        <v>45.764000000000003</v>
      </c>
      <c r="AB36" s="42">
        <v>45.602913000000001</v>
      </c>
      <c r="AC36" s="42">
        <v>45.426051999999999</v>
      </c>
      <c r="AD36" s="42">
        <v>45.249701999999999</v>
      </c>
      <c r="AE36" s="42">
        <v>45.097599000000002</v>
      </c>
      <c r="AF36" s="42">
        <v>44.933647000000001</v>
      </c>
      <c r="AG36" s="42">
        <v>44.766925999999998</v>
      </c>
      <c r="AH36" s="42">
        <v>44.603217999999998</v>
      </c>
      <c r="AI36" s="42">
        <v>44.437164000000003</v>
      </c>
      <c r="AJ36" s="42">
        <v>44.273933</v>
      </c>
      <c r="AK36" s="43">
        <v>7.064E-3</v>
      </c>
    </row>
    <row r="37" spans="1:37" ht="15" customHeight="1" x14ac:dyDescent="0.45">
      <c r="B37" s="41" t="s">
        <v>283</v>
      </c>
      <c r="C37" s="42">
        <v>27.843128</v>
      </c>
      <c r="D37" s="42">
        <v>28.255680000000002</v>
      </c>
      <c r="E37" s="42">
        <v>29.115742000000001</v>
      </c>
      <c r="F37" s="42">
        <v>30.522558</v>
      </c>
      <c r="G37" s="42">
        <v>32.833602999999997</v>
      </c>
      <c r="H37" s="42">
        <v>34.522331000000001</v>
      </c>
      <c r="I37" s="42">
        <v>35.936306000000002</v>
      </c>
      <c r="J37" s="42">
        <v>37.678299000000003</v>
      </c>
      <c r="K37" s="42">
        <v>38.994777999999997</v>
      </c>
      <c r="L37" s="42">
        <v>39.167248000000001</v>
      </c>
      <c r="M37" s="42">
        <v>39.228588000000002</v>
      </c>
      <c r="N37" s="42">
        <v>39.216915</v>
      </c>
      <c r="O37" s="42">
        <v>39.162689</v>
      </c>
      <c r="P37" s="42">
        <v>39.087727000000001</v>
      </c>
      <c r="Q37" s="42">
        <v>39.023589999999999</v>
      </c>
      <c r="R37" s="42">
        <v>38.983559</v>
      </c>
      <c r="S37" s="42">
        <v>39.008994999999999</v>
      </c>
      <c r="T37" s="42">
        <v>38.959845999999999</v>
      </c>
      <c r="U37" s="42">
        <v>38.898643</v>
      </c>
      <c r="V37" s="42">
        <v>38.842781000000002</v>
      </c>
      <c r="W37" s="42">
        <v>38.781081999999998</v>
      </c>
      <c r="X37" s="42">
        <v>38.731541</v>
      </c>
      <c r="Y37" s="42">
        <v>38.689812000000003</v>
      </c>
      <c r="Z37" s="42">
        <v>38.636775999999998</v>
      </c>
      <c r="AA37" s="42">
        <v>38.634869000000002</v>
      </c>
      <c r="AB37" s="42">
        <v>38.594048000000001</v>
      </c>
      <c r="AC37" s="42">
        <v>38.536830999999999</v>
      </c>
      <c r="AD37" s="42">
        <v>38.477859000000002</v>
      </c>
      <c r="AE37" s="42">
        <v>38.495387999999998</v>
      </c>
      <c r="AF37" s="42">
        <v>38.444290000000002</v>
      </c>
      <c r="AG37" s="42">
        <v>38.386668999999998</v>
      </c>
      <c r="AH37" s="42">
        <v>38.302115999999998</v>
      </c>
      <c r="AI37" s="42">
        <v>38.216011000000002</v>
      </c>
      <c r="AJ37" s="42">
        <v>38.131633999999998</v>
      </c>
      <c r="AK37" s="43">
        <v>9.4109999999999992E-3</v>
      </c>
    </row>
    <row r="38" spans="1:37" ht="15" customHeight="1" x14ac:dyDescent="0.45">
      <c r="A38" s="19" t="s">
        <v>301</v>
      </c>
      <c r="B38" s="41" t="s">
        <v>302</v>
      </c>
      <c r="C38" s="42">
        <v>28.021635</v>
      </c>
      <c r="D38" s="42">
        <v>28.360976999999998</v>
      </c>
      <c r="E38" s="42">
        <v>29.019579</v>
      </c>
      <c r="F38" s="42">
        <v>30.207117</v>
      </c>
      <c r="G38" s="42">
        <v>32.212387</v>
      </c>
      <c r="H38" s="42">
        <v>34.047333000000002</v>
      </c>
      <c r="I38" s="42">
        <v>35.678939999999997</v>
      </c>
      <c r="J38" s="42">
        <v>37.309437000000003</v>
      </c>
      <c r="K38" s="42">
        <v>39.184047999999997</v>
      </c>
      <c r="L38" s="42">
        <v>39.269917</v>
      </c>
      <c r="M38" s="42">
        <v>39.293357999999998</v>
      </c>
      <c r="N38" s="42">
        <v>39.266060000000003</v>
      </c>
      <c r="O38" s="42">
        <v>39.212623999999998</v>
      </c>
      <c r="P38" s="42">
        <v>39.163741999999999</v>
      </c>
      <c r="Q38" s="42">
        <v>39.101418000000002</v>
      </c>
      <c r="R38" s="42">
        <v>39.071612999999999</v>
      </c>
      <c r="S38" s="42">
        <v>39.176048000000002</v>
      </c>
      <c r="T38" s="42">
        <v>39.116149999999998</v>
      </c>
      <c r="U38" s="42">
        <v>39.038845000000002</v>
      </c>
      <c r="V38" s="42">
        <v>38.964469999999999</v>
      </c>
      <c r="W38" s="42">
        <v>38.887549999999997</v>
      </c>
      <c r="X38" s="42">
        <v>38.856212999999997</v>
      </c>
      <c r="Y38" s="42">
        <v>38.784438999999999</v>
      </c>
      <c r="Z38" s="42">
        <v>38.700485</v>
      </c>
      <c r="AA38" s="42">
        <v>38.742783000000003</v>
      </c>
      <c r="AB38" s="42">
        <v>38.664543000000002</v>
      </c>
      <c r="AC38" s="42">
        <v>38.562407999999998</v>
      </c>
      <c r="AD38" s="42">
        <v>38.460258000000003</v>
      </c>
      <c r="AE38" s="42">
        <v>38.486797000000003</v>
      </c>
      <c r="AF38" s="42">
        <v>38.385384000000002</v>
      </c>
      <c r="AG38" s="42">
        <v>38.284644999999998</v>
      </c>
      <c r="AH38" s="42">
        <v>38.178089</v>
      </c>
      <c r="AI38" s="42">
        <v>38.068812999999999</v>
      </c>
      <c r="AJ38" s="42">
        <v>37.958976999999997</v>
      </c>
      <c r="AK38" s="43">
        <v>9.1509999999999994E-3</v>
      </c>
    </row>
    <row r="39" spans="1:37" ht="15" customHeight="1" x14ac:dyDescent="0.45">
      <c r="A39" s="19" t="s">
        <v>303</v>
      </c>
      <c r="B39" s="41" t="s">
        <v>304</v>
      </c>
      <c r="C39" s="42">
        <v>22.847666</v>
      </c>
      <c r="D39" s="42">
        <v>23.124351999999998</v>
      </c>
      <c r="E39" s="42">
        <v>23.661346000000002</v>
      </c>
      <c r="F39" s="42">
        <v>24.629615999999999</v>
      </c>
      <c r="G39" s="42">
        <v>26.264628999999999</v>
      </c>
      <c r="H39" s="42">
        <v>27.760767000000001</v>
      </c>
      <c r="I39" s="42">
        <v>29.09111</v>
      </c>
      <c r="J39" s="42">
        <v>30.420549000000001</v>
      </c>
      <c r="K39" s="42">
        <v>31.949027999999998</v>
      </c>
      <c r="L39" s="42">
        <v>32.019043000000003</v>
      </c>
      <c r="M39" s="42">
        <v>32.038155000000003</v>
      </c>
      <c r="N39" s="42">
        <v>32.015895999999998</v>
      </c>
      <c r="O39" s="42">
        <v>31.972328000000001</v>
      </c>
      <c r="P39" s="42">
        <v>31.932472000000001</v>
      </c>
      <c r="Q39" s="42">
        <v>31.881654999999999</v>
      </c>
      <c r="R39" s="42">
        <v>31.857353</v>
      </c>
      <c r="S39" s="42">
        <v>31.942506999999999</v>
      </c>
      <c r="T39" s="42">
        <v>31.893667000000001</v>
      </c>
      <c r="U39" s="42">
        <v>31.830636999999999</v>
      </c>
      <c r="V39" s="42">
        <v>31.769995000000002</v>
      </c>
      <c r="W39" s="42">
        <v>31.707277000000001</v>
      </c>
      <c r="X39" s="42">
        <v>31.681725</v>
      </c>
      <c r="Y39" s="42">
        <v>31.623204999999999</v>
      </c>
      <c r="Z39" s="42">
        <v>31.554752000000001</v>
      </c>
      <c r="AA39" s="42">
        <v>31.589238999999999</v>
      </c>
      <c r="AB39" s="42">
        <v>31.525445999999999</v>
      </c>
      <c r="AC39" s="42">
        <v>31.442169</v>
      </c>
      <c r="AD39" s="42">
        <v>31.358881</v>
      </c>
      <c r="AE39" s="42">
        <v>31.380520000000001</v>
      </c>
      <c r="AF39" s="42">
        <v>31.297830999999999</v>
      </c>
      <c r="AG39" s="42">
        <v>31.215693000000002</v>
      </c>
      <c r="AH39" s="42">
        <v>31.128813000000001</v>
      </c>
      <c r="AI39" s="42">
        <v>31.039712999999999</v>
      </c>
      <c r="AJ39" s="42">
        <v>30.950157000000001</v>
      </c>
      <c r="AK39" s="43">
        <v>9.1509999999999994E-3</v>
      </c>
    </row>
    <row r="40" spans="1:37" ht="15.75" customHeight="1" x14ac:dyDescent="0.35"/>
    <row r="41" spans="1:37" ht="15" customHeight="1" x14ac:dyDescent="0.35">
      <c r="B41" s="40" t="s">
        <v>305</v>
      </c>
    </row>
    <row r="42" spans="1:37" ht="15" customHeight="1" x14ac:dyDescent="0.45">
      <c r="B42" s="41" t="s">
        <v>306</v>
      </c>
      <c r="C42" s="44">
        <v>0.81661499999999998</v>
      </c>
      <c r="D42" s="44">
        <v>0.81661499999999998</v>
      </c>
      <c r="E42" s="44">
        <v>0.81661499999999998</v>
      </c>
      <c r="F42" s="44">
        <v>0.81661499999999998</v>
      </c>
      <c r="G42" s="44">
        <v>0.81661499999999998</v>
      </c>
      <c r="H42" s="44">
        <v>0.81661499999999998</v>
      </c>
      <c r="I42" s="44">
        <v>0.81661499999999998</v>
      </c>
      <c r="J42" s="44">
        <v>0.81661499999999998</v>
      </c>
      <c r="K42" s="44">
        <v>0.81661499999999998</v>
      </c>
      <c r="L42" s="44">
        <v>0.81661499999999998</v>
      </c>
      <c r="M42" s="44">
        <v>0.81661499999999998</v>
      </c>
      <c r="N42" s="44">
        <v>0.81661499999999998</v>
      </c>
      <c r="O42" s="44">
        <v>0.81661499999999998</v>
      </c>
      <c r="P42" s="44">
        <v>0.81661499999999998</v>
      </c>
      <c r="Q42" s="44">
        <v>0.81661499999999998</v>
      </c>
      <c r="R42" s="44">
        <v>0.81661499999999998</v>
      </c>
      <c r="S42" s="44">
        <v>0.81661499999999998</v>
      </c>
      <c r="T42" s="44">
        <v>0.81661499999999998</v>
      </c>
      <c r="U42" s="44">
        <v>0.81661499999999998</v>
      </c>
      <c r="V42" s="44">
        <v>0.81661499999999998</v>
      </c>
      <c r="W42" s="44">
        <v>0.81661499999999998</v>
      </c>
      <c r="X42" s="44">
        <v>0.81661499999999998</v>
      </c>
      <c r="Y42" s="44">
        <v>0.81661499999999998</v>
      </c>
      <c r="Z42" s="44">
        <v>0.81661499999999998</v>
      </c>
      <c r="AA42" s="44">
        <v>0.81661499999999998</v>
      </c>
      <c r="AB42" s="44">
        <v>0.81661499999999998</v>
      </c>
      <c r="AC42" s="44">
        <v>0.81661499999999998</v>
      </c>
      <c r="AD42" s="44">
        <v>0.81661499999999998</v>
      </c>
      <c r="AE42" s="44">
        <v>0.81661499999999998</v>
      </c>
      <c r="AF42" s="44">
        <v>0.81661499999999998</v>
      </c>
      <c r="AG42" s="44">
        <v>0.81661499999999998</v>
      </c>
      <c r="AH42" s="44">
        <v>0.81661499999999998</v>
      </c>
      <c r="AI42" s="44">
        <v>0.81661499999999998</v>
      </c>
      <c r="AJ42" s="44">
        <v>0.81661499999999998</v>
      </c>
      <c r="AK42" s="43">
        <v>0</v>
      </c>
    </row>
    <row r="43" spans="1:37" ht="15" customHeight="1" x14ac:dyDescent="0.45">
      <c r="A43" s="19" t="s">
        <v>307</v>
      </c>
      <c r="B43" s="41" t="s">
        <v>308</v>
      </c>
      <c r="C43" s="44">
        <v>0.81535800000000003</v>
      </c>
      <c r="D43" s="44">
        <v>0.81535800000000003</v>
      </c>
      <c r="E43" s="44">
        <v>0.81535800000000003</v>
      </c>
      <c r="F43" s="44">
        <v>0.81535800000000003</v>
      </c>
      <c r="G43" s="44">
        <v>0.81535800000000003</v>
      </c>
      <c r="H43" s="44">
        <v>0.81535800000000003</v>
      </c>
      <c r="I43" s="44">
        <v>0.81535800000000003</v>
      </c>
      <c r="J43" s="44">
        <v>0.81535800000000003</v>
      </c>
      <c r="K43" s="44">
        <v>0.81535800000000003</v>
      </c>
      <c r="L43" s="44">
        <v>0.81535800000000003</v>
      </c>
      <c r="M43" s="44">
        <v>0.81535800000000003</v>
      </c>
      <c r="N43" s="44">
        <v>0.81535800000000003</v>
      </c>
      <c r="O43" s="44">
        <v>0.81535800000000003</v>
      </c>
      <c r="P43" s="44">
        <v>0.81535800000000003</v>
      </c>
      <c r="Q43" s="44">
        <v>0.81535800000000003</v>
      </c>
      <c r="R43" s="44">
        <v>0.81535800000000003</v>
      </c>
      <c r="S43" s="44">
        <v>0.81535800000000003</v>
      </c>
      <c r="T43" s="44">
        <v>0.81535800000000003</v>
      </c>
      <c r="U43" s="44">
        <v>0.81535800000000003</v>
      </c>
      <c r="V43" s="44">
        <v>0.81535800000000003</v>
      </c>
      <c r="W43" s="44">
        <v>0.81535800000000003</v>
      </c>
      <c r="X43" s="44">
        <v>0.81535800000000003</v>
      </c>
      <c r="Y43" s="44">
        <v>0.81535800000000003</v>
      </c>
      <c r="Z43" s="44">
        <v>0.81535800000000003</v>
      </c>
      <c r="AA43" s="44">
        <v>0.81535800000000003</v>
      </c>
      <c r="AB43" s="44">
        <v>0.81535800000000003</v>
      </c>
      <c r="AC43" s="44">
        <v>0.81535800000000003</v>
      </c>
      <c r="AD43" s="44">
        <v>0.81535800000000003</v>
      </c>
      <c r="AE43" s="44">
        <v>0.81535800000000003</v>
      </c>
      <c r="AF43" s="44">
        <v>0.81535800000000003</v>
      </c>
      <c r="AG43" s="44">
        <v>0.81535800000000003</v>
      </c>
      <c r="AH43" s="44">
        <v>0.81535800000000003</v>
      </c>
      <c r="AI43" s="44">
        <v>0.81535800000000003</v>
      </c>
      <c r="AJ43" s="44">
        <v>0.81535800000000003</v>
      </c>
      <c r="AK43" s="43">
        <v>0</v>
      </c>
    </row>
    <row r="44" spans="1:37" ht="15" customHeight="1" x14ac:dyDescent="0.35">
      <c r="A44" s="19" t="s">
        <v>309</v>
      </c>
    </row>
    <row r="45" spans="1:37" ht="15" customHeight="1" x14ac:dyDescent="0.35">
      <c r="A45" s="19" t="s">
        <v>310</v>
      </c>
      <c r="B45" s="40" t="s">
        <v>311</v>
      </c>
    </row>
    <row r="46" spans="1:37" ht="15" customHeight="1" x14ac:dyDescent="0.35">
      <c r="A46" s="19" t="s">
        <v>312</v>
      </c>
      <c r="B46" s="40" t="s">
        <v>313</v>
      </c>
    </row>
    <row r="47" spans="1:37" ht="15" customHeight="1" x14ac:dyDescent="0.45">
      <c r="A47" s="19" t="s">
        <v>314</v>
      </c>
      <c r="B47" s="41" t="s">
        <v>269</v>
      </c>
      <c r="C47" s="42">
        <v>58.801192999999998</v>
      </c>
      <c r="D47" s="42">
        <v>54.653934</v>
      </c>
      <c r="E47" s="42">
        <v>77.427711000000002</v>
      </c>
      <c r="F47" s="42">
        <v>80.603568999999993</v>
      </c>
      <c r="G47" s="42">
        <v>79.473183000000006</v>
      </c>
      <c r="H47" s="42">
        <v>80.757721000000004</v>
      </c>
      <c r="I47" s="42">
        <v>86.023528999999996</v>
      </c>
      <c r="J47" s="42">
        <v>90.835823000000005</v>
      </c>
      <c r="K47" s="42">
        <v>93.880638000000005</v>
      </c>
      <c r="L47" s="42">
        <v>92.191406000000001</v>
      </c>
      <c r="M47" s="42">
        <v>91.322051999999999</v>
      </c>
      <c r="N47" s="42">
        <v>89.134056000000001</v>
      </c>
      <c r="O47" s="42">
        <v>88.080085999999994</v>
      </c>
      <c r="P47" s="42">
        <v>86.570914999999999</v>
      </c>
      <c r="Q47" s="42">
        <v>86.874083999999996</v>
      </c>
      <c r="R47" s="42">
        <v>87.511459000000002</v>
      </c>
      <c r="S47" s="42">
        <v>87.855109999999996</v>
      </c>
      <c r="T47" s="42">
        <v>87.972190999999995</v>
      </c>
      <c r="U47" s="42">
        <v>88.597717000000003</v>
      </c>
      <c r="V47" s="42">
        <v>89.138030999999998</v>
      </c>
      <c r="W47" s="42">
        <v>89.567504999999997</v>
      </c>
      <c r="X47" s="42">
        <v>90.409324999999995</v>
      </c>
      <c r="Y47" s="42">
        <v>91.627067999999994</v>
      </c>
      <c r="Z47" s="42">
        <v>92.899849000000003</v>
      </c>
      <c r="AA47" s="42">
        <v>83.115700000000004</v>
      </c>
      <c r="AB47" s="42">
        <v>83.615898000000001</v>
      </c>
      <c r="AC47" s="42">
        <v>84.157355999999993</v>
      </c>
      <c r="AD47" s="42">
        <v>84.537811000000005</v>
      </c>
      <c r="AE47" s="42">
        <v>84.894195999999994</v>
      </c>
      <c r="AF47" s="42">
        <v>85.65213</v>
      </c>
      <c r="AG47" s="42">
        <v>86.166634000000002</v>
      </c>
      <c r="AH47" s="42">
        <v>86.549469000000002</v>
      </c>
      <c r="AI47" s="42">
        <v>86.757851000000002</v>
      </c>
      <c r="AJ47" s="42">
        <v>86.967231999999996</v>
      </c>
      <c r="AK47" s="43">
        <v>1.4622E-2</v>
      </c>
    </row>
    <row r="48" spans="1:37" ht="15" customHeight="1" x14ac:dyDescent="0.45">
      <c r="A48" s="19" t="s">
        <v>315</v>
      </c>
      <c r="B48" s="41" t="s">
        <v>271</v>
      </c>
      <c r="C48" s="42">
        <v>46.358654000000001</v>
      </c>
      <c r="D48" s="42">
        <v>48.483265000000003</v>
      </c>
      <c r="E48" s="42">
        <v>54.290874000000002</v>
      </c>
      <c r="F48" s="42">
        <v>59.505901000000001</v>
      </c>
      <c r="G48" s="42">
        <v>62.619307999999997</v>
      </c>
      <c r="H48" s="42">
        <v>67.628624000000002</v>
      </c>
      <c r="I48" s="42">
        <v>73.093024999999997</v>
      </c>
      <c r="J48" s="42">
        <v>77.626975999999999</v>
      </c>
      <c r="K48" s="42">
        <v>81.307190000000006</v>
      </c>
      <c r="L48" s="42">
        <v>80.728522999999996</v>
      </c>
      <c r="M48" s="42">
        <v>79.981834000000006</v>
      </c>
      <c r="N48" s="42">
        <v>79.128974999999997</v>
      </c>
      <c r="O48" s="42">
        <v>79.085341999999997</v>
      </c>
      <c r="P48" s="42">
        <v>78.620399000000006</v>
      </c>
      <c r="Q48" s="42">
        <v>79.307793000000004</v>
      </c>
      <c r="R48" s="42">
        <v>80.254807</v>
      </c>
      <c r="S48" s="42">
        <v>81.084784999999997</v>
      </c>
      <c r="T48" s="42">
        <v>81.821938000000003</v>
      </c>
      <c r="U48" s="42">
        <v>82.786911000000003</v>
      </c>
      <c r="V48" s="42">
        <v>83.674812000000003</v>
      </c>
      <c r="W48" s="42">
        <v>84.422248999999994</v>
      </c>
      <c r="X48" s="42">
        <v>85.346687000000003</v>
      </c>
      <c r="Y48" s="42">
        <v>86.388724999999994</v>
      </c>
      <c r="Z48" s="42">
        <v>87.403144999999995</v>
      </c>
      <c r="AA48" s="42">
        <v>88.291732999999994</v>
      </c>
      <c r="AB48" s="42">
        <v>89.181128999999999</v>
      </c>
      <c r="AC48" s="42">
        <v>90.137039000000001</v>
      </c>
      <c r="AD48" s="42">
        <v>90.848258999999999</v>
      </c>
      <c r="AE48" s="42">
        <v>91.518265</v>
      </c>
      <c r="AF48" s="42">
        <v>92.741150000000005</v>
      </c>
      <c r="AG48" s="42">
        <v>93.539794999999998</v>
      </c>
      <c r="AH48" s="42">
        <v>94.138915999999995</v>
      </c>
      <c r="AI48" s="42">
        <v>94.525124000000005</v>
      </c>
      <c r="AJ48" s="42">
        <v>94.908630000000002</v>
      </c>
      <c r="AK48" s="43">
        <v>2.1212000000000002E-2</v>
      </c>
    </row>
    <row r="49" spans="1:37" ht="15" customHeight="1" x14ac:dyDescent="0.45">
      <c r="A49" s="19" t="s">
        <v>316</v>
      </c>
      <c r="B49" s="41" t="s">
        <v>273</v>
      </c>
      <c r="C49" s="42">
        <v>54.059733999999999</v>
      </c>
      <c r="D49" s="42">
        <v>57.077762999999997</v>
      </c>
      <c r="E49" s="42">
        <v>65.674118000000007</v>
      </c>
      <c r="F49" s="42">
        <v>70.147934000000006</v>
      </c>
      <c r="G49" s="42">
        <v>72.911179000000004</v>
      </c>
      <c r="H49" s="42">
        <v>75.547652999999997</v>
      </c>
      <c r="I49" s="42">
        <v>77.923302000000007</v>
      </c>
      <c r="J49" s="42">
        <v>80.383026000000001</v>
      </c>
      <c r="K49" s="42">
        <v>84.992469999999997</v>
      </c>
      <c r="L49" s="42">
        <v>84.260756999999998</v>
      </c>
      <c r="M49" s="42">
        <v>83.560462999999999</v>
      </c>
      <c r="N49" s="42">
        <v>82.782364000000001</v>
      </c>
      <c r="O49" s="42">
        <v>82.687415999999999</v>
      </c>
      <c r="P49" s="42">
        <v>82.219466999999995</v>
      </c>
      <c r="Q49" s="42">
        <v>82.795699999999997</v>
      </c>
      <c r="R49" s="42">
        <v>83.603340000000003</v>
      </c>
      <c r="S49" s="42">
        <v>84.305526999999998</v>
      </c>
      <c r="T49" s="42">
        <v>84.922165000000007</v>
      </c>
      <c r="U49" s="42">
        <v>85.743065000000001</v>
      </c>
      <c r="V49" s="42">
        <v>86.498619000000005</v>
      </c>
      <c r="W49" s="42">
        <v>87.133972</v>
      </c>
      <c r="X49" s="42">
        <v>87.930862000000005</v>
      </c>
      <c r="Y49" s="42">
        <v>88.831078000000005</v>
      </c>
      <c r="Z49" s="42">
        <v>89.707419999999999</v>
      </c>
      <c r="AA49" s="42">
        <v>90.485091999999995</v>
      </c>
      <c r="AB49" s="42">
        <v>91.260941000000003</v>
      </c>
      <c r="AC49" s="42">
        <v>92.108711</v>
      </c>
      <c r="AD49" s="42">
        <v>92.739365000000006</v>
      </c>
      <c r="AE49" s="42">
        <v>93.333083999999999</v>
      </c>
      <c r="AF49" s="42">
        <v>94.448447999999999</v>
      </c>
      <c r="AG49" s="42">
        <v>95.184051999999994</v>
      </c>
      <c r="AH49" s="42">
        <v>95.732276999999996</v>
      </c>
      <c r="AI49" s="42">
        <v>96.069916000000006</v>
      </c>
      <c r="AJ49" s="42">
        <v>96.407043000000002</v>
      </c>
      <c r="AK49" s="43">
        <v>1.6514999999999998E-2</v>
      </c>
    </row>
    <row r="50" spans="1:37" ht="15" customHeight="1" x14ac:dyDescent="0.45">
      <c r="B50" s="41" t="s">
        <v>275</v>
      </c>
      <c r="C50" s="42">
        <v>56.466594999999998</v>
      </c>
      <c r="D50" s="42">
        <v>65.328850000000003</v>
      </c>
      <c r="E50" s="42">
        <v>73.631111000000004</v>
      </c>
      <c r="F50" s="42">
        <v>80.250336000000004</v>
      </c>
      <c r="G50" s="42">
        <v>86.005516</v>
      </c>
      <c r="H50" s="42">
        <v>89.558777000000006</v>
      </c>
      <c r="I50" s="42">
        <v>93.177100999999993</v>
      </c>
      <c r="J50" s="42">
        <v>94.223228000000006</v>
      </c>
      <c r="K50" s="42">
        <v>97.907989999999998</v>
      </c>
      <c r="L50" s="42">
        <v>97.765938000000006</v>
      </c>
      <c r="M50" s="42">
        <v>97.489998</v>
      </c>
      <c r="N50" s="42">
        <v>97.175224</v>
      </c>
      <c r="O50" s="42">
        <v>97.245086999999998</v>
      </c>
      <c r="P50" s="42">
        <v>97.213088999999997</v>
      </c>
      <c r="Q50" s="42">
        <v>97.720482000000004</v>
      </c>
      <c r="R50" s="42">
        <v>98.326499999999996</v>
      </c>
      <c r="S50" s="42">
        <v>98.831237999999999</v>
      </c>
      <c r="T50" s="42">
        <v>99.285217000000003</v>
      </c>
      <c r="U50" s="42">
        <v>99.772850000000005</v>
      </c>
      <c r="V50" s="42">
        <v>100.192429</v>
      </c>
      <c r="W50" s="42">
        <v>100.51342</v>
      </c>
      <c r="X50" s="42">
        <v>100.877869</v>
      </c>
      <c r="Y50" s="42">
        <v>101.25369999999999</v>
      </c>
      <c r="Z50" s="42">
        <v>101.591278</v>
      </c>
      <c r="AA50" s="42">
        <v>101.94278</v>
      </c>
      <c r="AB50" s="42">
        <v>102.306129</v>
      </c>
      <c r="AC50" s="42">
        <v>102.687332</v>
      </c>
      <c r="AD50" s="42">
        <v>102.973572</v>
      </c>
      <c r="AE50" s="42">
        <v>103.24393499999999</v>
      </c>
      <c r="AF50" s="42">
        <v>103.729851</v>
      </c>
      <c r="AG50" s="42">
        <v>104.047073</v>
      </c>
      <c r="AH50" s="42">
        <v>104.29894299999999</v>
      </c>
      <c r="AI50" s="42">
        <v>104.46402</v>
      </c>
      <c r="AJ50" s="42">
        <v>104.63080600000001</v>
      </c>
      <c r="AK50" s="43">
        <v>1.4827999999999999E-2</v>
      </c>
    </row>
    <row r="51" spans="1:37" ht="15" customHeight="1" x14ac:dyDescent="0.45">
      <c r="B51" s="41" t="s">
        <v>277</v>
      </c>
      <c r="C51" s="42">
        <v>48.987946000000001</v>
      </c>
      <c r="D51" s="42">
        <v>48.298392999999997</v>
      </c>
      <c r="E51" s="42">
        <v>53.432403999999998</v>
      </c>
      <c r="F51" s="42">
        <v>56.045116</v>
      </c>
      <c r="G51" s="42">
        <v>58.546470999999997</v>
      </c>
      <c r="H51" s="42">
        <v>62.270363000000003</v>
      </c>
      <c r="I51" s="42">
        <v>66.636489999999995</v>
      </c>
      <c r="J51" s="42">
        <v>69.684555000000003</v>
      </c>
      <c r="K51" s="42">
        <v>74.249572999999998</v>
      </c>
      <c r="L51" s="42">
        <v>74.466269999999994</v>
      </c>
      <c r="M51" s="42">
        <v>74.595885999999993</v>
      </c>
      <c r="N51" s="42">
        <v>74.659554</v>
      </c>
      <c r="O51" s="42">
        <v>75.036354000000003</v>
      </c>
      <c r="P51" s="42">
        <v>75.187515000000005</v>
      </c>
      <c r="Q51" s="42">
        <v>75.813164</v>
      </c>
      <c r="R51" s="42">
        <v>76.473557</v>
      </c>
      <c r="S51" s="42">
        <v>77.014381</v>
      </c>
      <c r="T51" s="42">
        <v>77.482574</v>
      </c>
      <c r="U51" s="42">
        <v>78.002562999999995</v>
      </c>
      <c r="V51" s="42">
        <v>78.459723999999994</v>
      </c>
      <c r="W51" s="42">
        <v>78.816840999999997</v>
      </c>
      <c r="X51" s="42">
        <v>79.232994000000005</v>
      </c>
      <c r="Y51" s="42">
        <v>79.674605999999997</v>
      </c>
      <c r="Z51" s="42">
        <v>80.084068000000002</v>
      </c>
      <c r="AA51" s="42">
        <v>80.448920999999999</v>
      </c>
      <c r="AB51" s="42">
        <v>80.817763999999997</v>
      </c>
      <c r="AC51" s="42">
        <v>81.215796999999995</v>
      </c>
      <c r="AD51" s="42">
        <v>81.502808000000002</v>
      </c>
      <c r="AE51" s="42">
        <v>81.774460000000005</v>
      </c>
      <c r="AF51" s="42">
        <v>82.295265000000001</v>
      </c>
      <c r="AG51" s="42">
        <v>82.612846000000005</v>
      </c>
      <c r="AH51" s="42">
        <v>82.847862000000006</v>
      </c>
      <c r="AI51" s="42">
        <v>82.990166000000002</v>
      </c>
      <c r="AJ51" s="42">
        <v>83.132919000000001</v>
      </c>
      <c r="AK51" s="43">
        <v>1.7114999999999998E-2</v>
      </c>
    </row>
    <row r="52" spans="1:37" ht="15" customHeight="1" x14ac:dyDescent="0.45">
      <c r="A52" s="19" t="s">
        <v>317</v>
      </c>
      <c r="B52" s="41" t="s">
        <v>279</v>
      </c>
      <c r="C52" s="42">
        <v>39.773662999999999</v>
      </c>
      <c r="D52" s="42">
        <v>39.209251000000002</v>
      </c>
      <c r="E52" s="42">
        <v>43.588078000000003</v>
      </c>
      <c r="F52" s="42">
        <v>45.382449999999999</v>
      </c>
      <c r="G52" s="42">
        <v>46.315520999999997</v>
      </c>
      <c r="H52" s="42">
        <v>47.914760999999999</v>
      </c>
      <c r="I52" s="42">
        <v>50.288333999999999</v>
      </c>
      <c r="J52" s="42">
        <v>52.649974999999998</v>
      </c>
      <c r="K52" s="42">
        <v>55.468960000000003</v>
      </c>
      <c r="L52" s="42">
        <v>55.544818999999997</v>
      </c>
      <c r="M52" s="42">
        <v>55.472304999999999</v>
      </c>
      <c r="N52" s="42">
        <v>55.146377999999999</v>
      </c>
      <c r="O52" s="42">
        <v>55.291297999999998</v>
      </c>
      <c r="P52" s="42">
        <v>55.016781000000002</v>
      </c>
      <c r="Q52" s="42">
        <v>55.522793</v>
      </c>
      <c r="R52" s="42">
        <v>56.170302999999997</v>
      </c>
      <c r="S52" s="42">
        <v>56.688910999999997</v>
      </c>
      <c r="T52" s="42">
        <v>57.087173</v>
      </c>
      <c r="U52" s="42">
        <v>57.723137000000001</v>
      </c>
      <c r="V52" s="42">
        <v>58.304355999999999</v>
      </c>
      <c r="W52" s="42">
        <v>58.790801999999999</v>
      </c>
      <c r="X52" s="42">
        <v>59.480449999999998</v>
      </c>
      <c r="Y52" s="42">
        <v>60.342781000000002</v>
      </c>
      <c r="Z52" s="42">
        <v>61.226295</v>
      </c>
      <c r="AA52" s="42">
        <v>62.052188999999998</v>
      </c>
      <c r="AB52" s="42">
        <v>62.881855000000002</v>
      </c>
      <c r="AC52" s="42">
        <v>63.808616999999998</v>
      </c>
      <c r="AD52" s="42">
        <v>64.467842000000005</v>
      </c>
      <c r="AE52" s="42">
        <v>65.082190999999995</v>
      </c>
      <c r="AF52" s="42">
        <v>66.358626999999998</v>
      </c>
      <c r="AG52" s="42">
        <v>67.179366999999999</v>
      </c>
      <c r="AH52" s="42">
        <v>67.748619000000005</v>
      </c>
      <c r="AI52" s="42">
        <v>68.040610999999998</v>
      </c>
      <c r="AJ52" s="42">
        <v>68.323707999999996</v>
      </c>
      <c r="AK52" s="43">
        <v>1.7506000000000001E-2</v>
      </c>
    </row>
    <row r="53" spans="1:37" ht="15" customHeight="1" x14ac:dyDescent="0.45">
      <c r="A53" s="19" t="s">
        <v>318</v>
      </c>
      <c r="B53" s="41" t="s">
        <v>281</v>
      </c>
      <c r="C53" s="42">
        <v>52.324074000000003</v>
      </c>
      <c r="D53" s="42">
        <v>53.738135999999997</v>
      </c>
      <c r="E53" s="42">
        <v>57.756926999999997</v>
      </c>
      <c r="F53" s="42">
        <v>59.924644000000001</v>
      </c>
      <c r="G53" s="42">
        <v>62.099547999999999</v>
      </c>
      <c r="H53" s="42">
        <v>63.559714999999997</v>
      </c>
      <c r="I53" s="42">
        <v>65.809509000000006</v>
      </c>
      <c r="J53" s="42">
        <v>67.378708000000003</v>
      </c>
      <c r="K53" s="42">
        <v>70.636780000000002</v>
      </c>
      <c r="L53" s="42">
        <v>70.589332999999996</v>
      </c>
      <c r="M53" s="42">
        <v>70.329002000000003</v>
      </c>
      <c r="N53" s="42">
        <v>69.917693999999997</v>
      </c>
      <c r="O53" s="42">
        <v>70.028969000000004</v>
      </c>
      <c r="P53" s="42">
        <v>69.777985000000001</v>
      </c>
      <c r="Q53" s="42">
        <v>70.269706999999997</v>
      </c>
      <c r="R53" s="42">
        <v>70.925781000000001</v>
      </c>
      <c r="S53" s="42">
        <v>71.458656000000005</v>
      </c>
      <c r="T53" s="42">
        <v>71.896850999999998</v>
      </c>
      <c r="U53" s="42">
        <v>72.522025999999997</v>
      </c>
      <c r="V53" s="42">
        <v>73.095505000000003</v>
      </c>
      <c r="W53" s="42">
        <v>73.579002000000003</v>
      </c>
      <c r="X53" s="42">
        <v>74.212256999999994</v>
      </c>
      <c r="Y53" s="42">
        <v>74.961158999999995</v>
      </c>
      <c r="Z53" s="42">
        <v>75.732605000000007</v>
      </c>
      <c r="AA53" s="42">
        <v>76.401871</v>
      </c>
      <c r="AB53" s="42">
        <v>77.072861000000003</v>
      </c>
      <c r="AC53" s="42">
        <v>77.800697</v>
      </c>
      <c r="AD53" s="42">
        <v>78.345466999999999</v>
      </c>
      <c r="AE53" s="42">
        <v>78.862053000000003</v>
      </c>
      <c r="AF53" s="42">
        <v>79.844795000000005</v>
      </c>
      <c r="AG53" s="42">
        <v>80.471396999999996</v>
      </c>
      <c r="AH53" s="42">
        <v>80.941863999999995</v>
      </c>
      <c r="AI53" s="42">
        <v>81.243476999999999</v>
      </c>
      <c r="AJ53" s="42">
        <v>81.546325999999993</v>
      </c>
      <c r="AK53" s="43">
        <v>1.3117999999999999E-2</v>
      </c>
    </row>
    <row r="54" spans="1:37" ht="15" customHeight="1" x14ac:dyDescent="0.45">
      <c r="A54" s="19" t="s">
        <v>319</v>
      </c>
      <c r="B54" s="41" t="s">
        <v>283</v>
      </c>
      <c r="C54" s="42">
        <v>45.887680000000003</v>
      </c>
      <c r="D54" s="42">
        <v>45.267426</v>
      </c>
      <c r="E54" s="42">
        <v>51.334651999999998</v>
      </c>
      <c r="F54" s="42">
        <v>55.420043999999997</v>
      </c>
      <c r="G54" s="42">
        <v>58.278979999999997</v>
      </c>
      <c r="H54" s="42">
        <v>61.473903999999997</v>
      </c>
      <c r="I54" s="42">
        <v>65.88382</v>
      </c>
      <c r="J54" s="42">
        <v>69.521041999999994</v>
      </c>
      <c r="K54" s="42">
        <v>74.275085000000004</v>
      </c>
      <c r="L54" s="42">
        <v>74.396872999999999</v>
      </c>
      <c r="M54" s="42">
        <v>74.432426000000007</v>
      </c>
      <c r="N54" s="42">
        <v>74.372230999999999</v>
      </c>
      <c r="O54" s="42">
        <v>74.626427000000007</v>
      </c>
      <c r="P54" s="42">
        <v>74.689964000000003</v>
      </c>
      <c r="Q54" s="42">
        <v>75.207794000000007</v>
      </c>
      <c r="R54" s="42">
        <v>75.795753000000005</v>
      </c>
      <c r="S54" s="42">
        <v>76.271843000000004</v>
      </c>
      <c r="T54" s="42">
        <v>76.689301</v>
      </c>
      <c r="U54" s="42">
        <v>77.144310000000004</v>
      </c>
      <c r="V54" s="42">
        <v>77.538048000000003</v>
      </c>
      <c r="W54" s="42">
        <v>77.845969999999994</v>
      </c>
      <c r="X54" s="42">
        <v>78.200507999999999</v>
      </c>
      <c r="Y54" s="42">
        <v>78.570312000000001</v>
      </c>
      <c r="Z54" s="42">
        <v>78.908225999999999</v>
      </c>
      <c r="AA54" s="42">
        <v>79.202263000000002</v>
      </c>
      <c r="AB54" s="42">
        <v>79.509963999999997</v>
      </c>
      <c r="AC54" s="42">
        <v>79.824898000000005</v>
      </c>
      <c r="AD54" s="42">
        <v>80.051659000000001</v>
      </c>
      <c r="AE54" s="42">
        <v>80.268517000000003</v>
      </c>
      <c r="AF54" s="42">
        <v>80.674400000000006</v>
      </c>
      <c r="AG54" s="42">
        <v>80.919685000000001</v>
      </c>
      <c r="AH54" s="42">
        <v>81.103081000000003</v>
      </c>
      <c r="AI54" s="42">
        <v>81.217292999999998</v>
      </c>
      <c r="AJ54" s="42">
        <v>81.331467000000004</v>
      </c>
      <c r="AK54" s="43">
        <v>1.8478999999999999E-2</v>
      </c>
    </row>
    <row r="55" spans="1:37" ht="15" customHeight="1" x14ac:dyDescent="0.45">
      <c r="A55" s="19" t="s">
        <v>320</v>
      </c>
      <c r="B55" s="41" t="s">
        <v>321</v>
      </c>
      <c r="C55" s="42">
        <v>53.167278000000003</v>
      </c>
      <c r="D55" s="42">
        <v>57.849845999999999</v>
      </c>
      <c r="E55" s="42">
        <v>64.964423999999994</v>
      </c>
      <c r="F55" s="42">
        <v>69.680672000000001</v>
      </c>
      <c r="G55" s="42">
        <v>73.905556000000004</v>
      </c>
      <c r="H55" s="42">
        <v>77.029419000000004</v>
      </c>
      <c r="I55" s="42">
        <v>80.455260999999993</v>
      </c>
      <c r="J55" s="42">
        <v>82.219627000000003</v>
      </c>
      <c r="K55" s="42">
        <v>86.214187999999993</v>
      </c>
      <c r="L55" s="42">
        <v>85.869552999999996</v>
      </c>
      <c r="M55" s="42">
        <v>85.376059999999995</v>
      </c>
      <c r="N55" s="42">
        <v>84.886398</v>
      </c>
      <c r="O55" s="42">
        <v>84.716178999999997</v>
      </c>
      <c r="P55" s="42">
        <v>84.562714</v>
      </c>
      <c r="Q55" s="42">
        <v>84.992881999999994</v>
      </c>
      <c r="R55" s="42">
        <v>85.608742000000007</v>
      </c>
      <c r="S55" s="42">
        <v>86.113594000000006</v>
      </c>
      <c r="T55" s="42">
        <v>86.480063999999999</v>
      </c>
      <c r="U55" s="42">
        <v>87.009101999999999</v>
      </c>
      <c r="V55" s="42">
        <v>87.457099999999997</v>
      </c>
      <c r="W55" s="42">
        <v>87.859252999999995</v>
      </c>
      <c r="X55" s="42">
        <v>88.301215999999997</v>
      </c>
      <c r="Y55" s="42">
        <v>88.826499999999996</v>
      </c>
      <c r="Z55" s="42">
        <v>89.325171999999995</v>
      </c>
      <c r="AA55" s="42">
        <v>89.807220000000001</v>
      </c>
      <c r="AB55" s="42">
        <v>90.288269</v>
      </c>
      <c r="AC55" s="42">
        <v>90.854202000000001</v>
      </c>
      <c r="AD55" s="42">
        <v>91.256836000000007</v>
      </c>
      <c r="AE55" s="42">
        <v>91.620102000000003</v>
      </c>
      <c r="AF55" s="42">
        <v>92.336326999999997</v>
      </c>
      <c r="AG55" s="42">
        <v>92.787468000000004</v>
      </c>
      <c r="AH55" s="42">
        <v>93.102881999999994</v>
      </c>
      <c r="AI55" s="42">
        <v>93.315804</v>
      </c>
      <c r="AJ55" s="42">
        <v>93.516509999999997</v>
      </c>
      <c r="AK55" s="43">
        <v>1.5122E-2</v>
      </c>
    </row>
    <row r="56" spans="1:37" ht="15" customHeight="1" x14ac:dyDescent="0.35">
      <c r="A56" s="19" t="s">
        <v>322</v>
      </c>
    </row>
    <row r="57" spans="1:37" ht="15" customHeight="1" x14ac:dyDescent="0.35">
      <c r="A57" s="19" t="s">
        <v>323</v>
      </c>
      <c r="B57" s="40" t="s">
        <v>324</v>
      </c>
    </row>
    <row r="58" spans="1:37" ht="15" customHeight="1" x14ac:dyDescent="0.45">
      <c r="B58" s="41" t="s">
        <v>290</v>
      </c>
      <c r="C58" s="42">
        <v>27.566258999999999</v>
      </c>
      <c r="D58" s="42">
        <v>28.008144000000001</v>
      </c>
      <c r="E58" s="42">
        <v>28.871433</v>
      </c>
      <c r="F58" s="42">
        <v>31.202452000000001</v>
      </c>
      <c r="G58" s="42">
        <v>33.947020999999999</v>
      </c>
      <c r="H58" s="42">
        <v>36.918377</v>
      </c>
      <c r="I58" s="42">
        <v>38.873573</v>
      </c>
      <c r="J58" s="42">
        <v>40.448166000000001</v>
      </c>
      <c r="K58" s="42">
        <v>44.536994999999997</v>
      </c>
      <c r="L58" s="42">
        <v>44.552692</v>
      </c>
      <c r="M58" s="42">
        <v>44.506039000000001</v>
      </c>
      <c r="N58" s="42">
        <v>44.383826999999997</v>
      </c>
      <c r="O58" s="42">
        <v>44.293315999999997</v>
      </c>
      <c r="P58" s="42">
        <v>44.125359000000003</v>
      </c>
      <c r="Q58" s="42">
        <v>44.087479000000002</v>
      </c>
      <c r="R58" s="42">
        <v>44.051693</v>
      </c>
      <c r="S58" s="42">
        <v>43.997020999999997</v>
      </c>
      <c r="T58" s="42">
        <v>43.911468999999997</v>
      </c>
      <c r="U58" s="42">
        <v>43.871262000000002</v>
      </c>
      <c r="V58" s="42">
        <v>43.831020000000002</v>
      </c>
      <c r="W58" s="42">
        <v>43.789538999999998</v>
      </c>
      <c r="X58" s="42">
        <v>43.776854999999998</v>
      </c>
      <c r="Y58" s="42">
        <v>43.799453999999997</v>
      </c>
      <c r="Z58" s="42">
        <v>43.838276</v>
      </c>
      <c r="AA58" s="42">
        <v>43.916556999999997</v>
      </c>
      <c r="AB58" s="42">
        <v>44.015712999999998</v>
      </c>
      <c r="AC58" s="42">
        <v>44.093620000000001</v>
      </c>
      <c r="AD58" s="42">
        <v>44.058033000000002</v>
      </c>
      <c r="AE58" s="42">
        <v>44.463603999999997</v>
      </c>
      <c r="AF58" s="42">
        <v>44.756424000000003</v>
      </c>
      <c r="AG58" s="42">
        <v>44.870541000000003</v>
      </c>
      <c r="AH58" s="42">
        <v>44.880737000000003</v>
      </c>
      <c r="AI58" s="42">
        <v>44.833404999999999</v>
      </c>
      <c r="AJ58" s="42">
        <v>44.812119000000003</v>
      </c>
      <c r="AK58" s="43">
        <v>1.4795000000000001E-2</v>
      </c>
    </row>
    <row r="59" spans="1:37" ht="15" customHeight="1" x14ac:dyDescent="0.45">
      <c r="B59" s="41" t="s">
        <v>292</v>
      </c>
      <c r="C59" s="42">
        <v>25.445315999999998</v>
      </c>
      <c r="D59" s="42">
        <v>25.726374</v>
      </c>
      <c r="E59" s="42">
        <v>26.085505999999999</v>
      </c>
      <c r="F59" s="42">
        <v>26.965633</v>
      </c>
      <c r="G59" s="42">
        <v>28.434785999999999</v>
      </c>
      <c r="H59" s="42">
        <v>29.991441999999999</v>
      </c>
      <c r="I59" s="42">
        <v>31.640356000000001</v>
      </c>
      <c r="J59" s="42">
        <v>33.055489000000001</v>
      </c>
      <c r="K59" s="42">
        <v>34.484585000000003</v>
      </c>
      <c r="L59" s="42">
        <v>34.523636000000003</v>
      </c>
      <c r="M59" s="42">
        <v>34.543044999999999</v>
      </c>
      <c r="N59" s="42">
        <v>34.435805999999999</v>
      </c>
      <c r="O59" s="42">
        <v>34.359893999999997</v>
      </c>
      <c r="P59" s="42">
        <v>34.244143999999999</v>
      </c>
      <c r="Q59" s="42">
        <v>34.213810000000002</v>
      </c>
      <c r="R59" s="42">
        <v>34.248676000000003</v>
      </c>
      <c r="S59" s="42">
        <v>34.484169000000001</v>
      </c>
      <c r="T59" s="42">
        <v>34.433365000000002</v>
      </c>
      <c r="U59" s="42">
        <v>34.403080000000003</v>
      </c>
      <c r="V59" s="42">
        <v>34.372222999999998</v>
      </c>
      <c r="W59" s="42">
        <v>34.341053000000002</v>
      </c>
      <c r="X59" s="42">
        <v>34.434956</v>
      </c>
      <c r="Y59" s="42">
        <v>34.452781999999999</v>
      </c>
      <c r="Z59" s="42">
        <v>34.469585000000002</v>
      </c>
      <c r="AA59" s="42">
        <v>34.727699000000001</v>
      </c>
      <c r="AB59" s="42">
        <v>34.791462000000003</v>
      </c>
      <c r="AC59" s="42">
        <v>34.877353999999997</v>
      </c>
      <c r="AD59" s="42">
        <v>34.938046</v>
      </c>
      <c r="AE59" s="42">
        <v>35.179065999999999</v>
      </c>
      <c r="AF59" s="42">
        <v>35.418281999999998</v>
      </c>
      <c r="AG59" s="42">
        <v>35.529789000000001</v>
      </c>
      <c r="AH59" s="42">
        <v>35.570563999999997</v>
      </c>
      <c r="AI59" s="42">
        <v>35.568339999999999</v>
      </c>
      <c r="AJ59" s="42">
        <v>35.565970999999998</v>
      </c>
      <c r="AK59" s="43">
        <v>1.0172E-2</v>
      </c>
    </row>
    <row r="60" spans="1:37" ht="15" customHeight="1" x14ac:dyDescent="0.45">
      <c r="A60" s="19" t="s">
        <v>325</v>
      </c>
      <c r="B60" s="41" t="s">
        <v>294</v>
      </c>
      <c r="C60" s="42">
        <v>32.156905999999999</v>
      </c>
      <c r="D60" s="42">
        <v>32.522514000000001</v>
      </c>
      <c r="E60" s="42">
        <v>37.994179000000003</v>
      </c>
      <c r="F60" s="42">
        <v>40.271861999999999</v>
      </c>
      <c r="G60" s="42">
        <v>42.103141999999998</v>
      </c>
      <c r="H60" s="42">
        <v>43.624156999999997</v>
      </c>
      <c r="I60" s="42">
        <v>45.27169</v>
      </c>
      <c r="J60" s="42">
        <v>47.070132999999998</v>
      </c>
      <c r="K60" s="42">
        <v>51.989609000000002</v>
      </c>
      <c r="L60" s="42">
        <v>51.998280000000001</v>
      </c>
      <c r="M60" s="42">
        <v>51.895836000000003</v>
      </c>
      <c r="N60" s="42">
        <v>51.608001999999999</v>
      </c>
      <c r="O60" s="42">
        <v>51.567017</v>
      </c>
      <c r="P60" s="42">
        <v>51.326312999999999</v>
      </c>
      <c r="Q60" s="42">
        <v>51.552528000000002</v>
      </c>
      <c r="R60" s="42">
        <v>51.961517000000001</v>
      </c>
      <c r="S60" s="42">
        <v>52.501548999999997</v>
      </c>
      <c r="T60" s="42">
        <v>52.762970000000003</v>
      </c>
      <c r="U60" s="42">
        <v>53.076889000000001</v>
      </c>
      <c r="V60" s="42">
        <v>53.428181000000002</v>
      </c>
      <c r="W60" s="42">
        <v>53.817489999999999</v>
      </c>
      <c r="X60" s="42">
        <v>54.442084999999999</v>
      </c>
      <c r="Y60" s="42">
        <v>55.25732</v>
      </c>
      <c r="Z60" s="42">
        <v>56.168388</v>
      </c>
      <c r="AA60" s="42">
        <v>57.429915999999999</v>
      </c>
      <c r="AB60" s="42">
        <v>58.683495000000001</v>
      </c>
      <c r="AC60" s="42">
        <v>60.155265999999997</v>
      </c>
      <c r="AD60" s="42">
        <v>61.455837000000002</v>
      </c>
      <c r="AE60" s="42">
        <v>62.764786000000001</v>
      </c>
      <c r="AF60" s="42">
        <v>65.346153000000001</v>
      </c>
      <c r="AG60" s="42">
        <v>66.800362000000007</v>
      </c>
      <c r="AH60" s="42">
        <v>67.924278000000001</v>
      </c>
      <c r="AI60" s="42">
        <v>68.819457999999997</v>
      </c>
      <c r="AJ60" s="42">
        <v>69.700294</v>
      </c>
      <c r="AK60" s="43">
        <v>2.4107E-2</v>
      </c>
    </row>
    <row r="61" spans="1:37" ht="15" customHeight="1" x14ac:dyDescent="0.45">
      <c r="A61" s="19" t="s">
        <v>326</v>
      </c>
      <c r="B61" s="41" t="s">
        <v>296</v>
      </c>
      <c r="C61" s="42">
        <v>28.098475000000001</v>
      </c>
      <c r="D61" s="42">
        <v>29.871492</v>
      </c>
      <c r="E61" s="42">
        <v>31.357227000000002</v>
      </c>
      <c r="F61" s="42">
        <v>32.873581000000001</v>
      </c>
      <c r="G61" s="42">
        <v>35.078522</v>
      </c>
      <c r="H61" s="42">
        <v>37.741497000000003</v>
      </c>
      <c r="I61" s="42">
        <v>40.205897999999998</v>
      </c>
      <c r="J61" s="42">
        <v>42.636906000000003</v>
      </c>
      <c r="K61" s="42">
        <v>45.452759</v>
      </c>
      <c r="L61" s="42">
        <v>45.508929999999999</v>
      </c>
      <c r="M61" s="42">
        <v>45.4636</v>
      </c>
      <c r="N61" s="42">
        <v>45.287193000000002</v>
      </c>
      <c r="O61" s="42">
        <v>45.172676000000003</v>
      </c>
      <c r="P61" s="42">
        <v>44.962066999999998</v>
      </c>
      <c r="Q61" s="42">
        <v>44.966579000000003</v>
      </c>
      <c r="R61" s="42">
        <v>45.108241999999997</v>
      </c>
      <c r="S61" s="42">
        <v>45.618496</v>
      </c>
      <c r="T61" s="42">
        <v>45.623157999999997</v>
      </c>
      <c r="U61" s="42">
        <v>45.651398</v>
      </c>
      <c r="V61" s="42">
        <v>45.679229999999997</v>
      </c>
      <c r="W61" s="42">
        <v>45.714371</v>
      </c>
      <c r="X61" s="42">
        <v>45.930137999999999</v>
      </c>
      <c r="Y61" s="42">
        <v>46.136654</v>
      </c>
      <c r="Z61" s="42">
        <v>46.339916000000002</v>
      </c>
      <c r="AA61" s="42">
        <v>47.010094000000002</v>
      </c>
      <c r="AB61" s="42">
        <v>47.386555000000001</v>
      </c>
      <c r="AC61" s="42">
        <v>47.792183000000001</v>
      </c>
      <c r="AD61" s="42">
        <v>48.141871999999999</v>
      </c>
      <c r="AE61" s="42">
        <v>48.531269000000002</v>
      </c>
      <c r="AF61" s="42">
        <v>49.243729000000002</v>
      </c>
      <c r="AG61" s="42">
        <v>49.740929000000001</v>
      </c>
      <c r="AH61" s="42">
        <v>50.113357999999998</v>
      </c>
      <c r="AI61" s="42">
        <v>50.398845999999999</v>
      </c>
      <c r="AJ61" s="42">
        <v>50.693629999999999</v>
      </c>
      <c r="AK61" s="43">
        <v>1.6664999999999999E-2</v>
      </c>
    </row>
    <row r="62" spans="1:37" ht="15" customHeight="1" x14ac:dyDescent="0.45">
      <c r="B62" s="41" t="s">
        <v>298</v>
      </c>
      <c r="C62" s="42">
        <v>25.250017</v>
      </c>
      <c r="D62" s="42">
        <v>25.554399</v>
      </c>
      <c r="E62" s="42">
        <v>26.292662</v>
      </c>
      <c r="F62" s="42">
        <v>27.836303999999998</v>
      </c>
      <c r="G62" s="42">
        <v>30.51322</v>
      </c>
      <c r="H62" s="42">
        <v>34.353844000000002</v>
      </c>
      <c r="I62" s="42">
        <v>37.217804000000001</v>
      </c>
      <c r="J62" s="42">
        <v>39.129772000000003</v>
      </c>
      <c r="K62" s="42">
        <v>41.798484999999999</v>
      </c>
      <c r="L62" s="42">
        <v>41.803127000000003</v>
      </c>
      <c r="M62" s="42">
        <v>41.757365999999998</v>
      </c>
      <c r="N62" s="42">
        <v>41.624996000000003</v>
      </c>
      <c r="O62" s="42">
        <v>41.544800000000002</v>
      </c>
      <c r="P62" s="42">
        <v>41.415936000000002</v>
      </c>
      <c r="Q62" s="42">
        <v>41.409526999999997</v>
      </c>
      <c r="R62" s="42">
        <v>41.719951999999999</v>
      </c>
      <c r="S62" s="42">
        <v>42.426909999999999</v>
      </c>
      <c r="T62" s="42">
        <v>42.454304</v>
      </c>
      <c r="U62" s="42">
        <v>42.467182000000001</v>
      </c>
      <c r="V62" s="42">
        <v>42.486274999999999</v>
      </c>
      <c r="W62" s="42">
        <v>42.510212000000003</v>
      </c>
      <c r="X62" s="42">
        <v>42.759892000000001</v>
      </c>
      <c r="Y62" s="42">
        <v>42.911552</v>
      </c>
      <c r="Z62" s="42">
        <v>43.035473000000003</v>
      </c>
      <c r="AA62" s="42">
        <v>43.858643000000001</v>
      </c>
      <c r="AB62" s="42">
        <v>44.118369999999999</v>
      </c>
      <c r="AC62" s="42">
        <v>44.360249000000003</v>
      </c>
      <c r="AD62" s="42">
        <v>44.578617000000001</v>
      </c>
      <c r="AE62" s="42">
        <v>44.807746999999999</v>
      </c>
      <c r="AF62" s="42">
        <v>45.241008999999998</v>
      </c>
      <c r="AG62" s="42">
        <v>45.548645</v>
      </c>
      <c r="AH62" s="42">
        <v>45.799014999999997</v>
      </c>
      <c r="AI62" s="42">
        <v>45.935862999999998</v>
      </c>
      <c r="AJ62" s="42">
        <v>46.051555999999998</v>
      </c>
      <c r="AK62" s="43">
        <v>1.8575000000000001E-2</v>
      </c>
    </row>
    <row r="63" spans="1:37" ht="15" customHeight="1" x14ac:dyDescent="0.45">
      <c r="B63" s="41" t="s">
        <v>300</v>
      </c>
      <c r="C63" s="42">
        <v>24.614452</v>
      </c>
      <c r="D63" s="42">
        <v>24.888479</v>
      </c>
      <c r="E63" s="42">
        <v>25.216716999999999</v>
      </c>
      <c r="F63" s="42">
        <v>26.022386999999998</v>
      </c>
      <c r="G63" s="42">
        <v>27.319652999999999</v>
      </c>
      <c r="H63" s="42">
        <v>28.609133</v>
      </c>
      <c r="I63" s="42">
        <v>30.137685999999999</v>
      </c>
      <c r="J63" s="42">
        <v>31.676158999999998</v>
      </c>
      <c r="K63" s="42">
        <v>33.120350000000002</v>
      </c>
      <c r="L63" s="42">
        <v>33.155033000000003</v>
      </c>
      <c r="M63" s="42">
        <v>33.159191</v>
      </c>
      <c r="N63" s="42">
        <v>33.048121999999999</v>
      </c>
      <c r="O63" s="42">
        <v>32.983226999999999</v>
      </c>
      <c r="P63" s="42">
        <v>32.881408999999998</v>
      </c>
      <c r="Q63" s="42">
        <v>32.867362999999997</v>
      </c>
      <c r="R63" s="42">
        <v>32.856667000000002</v>
      </c>
      <c r="S63" s="42">
        <v>32.831318000000003</v>
      </c>
      <c r="T63" s="42">
        <v>32.789721999999998</v>
      </c>
      <c r="U63" s="42">
        <v>32.777633999999999</v>
      </c>
      <c r="V63" s="42">
        <v>32.765610000000002</v>
      </c>
      <c r="W63" s="42">
        <v>32.753898999999997</v>
      </c>
      <c r="X63" s="42">
        <v>32.761639000000002</v>
      </c>
      <c r="Y63" s="42">
        <v>32.790698999999996</v>
      </c>
      <c r="Z63" s="42">
        <v>32.828667000000003</v>
      </c>
      <c r="AA63" s="42">
        <v>32.895020000000002</v>
      </c>
      <c r="AB63" s="42">
        <v>32.970398000000003</v>
      </c>
      <c r="AC63" s="42">
        <v>33.075344000000001</v>
      </c>
      <c r="AD63" s="42">
        <v>33.158484999999999</v>
      </c>
      <c r="AE63" s="42">
        <v>33.663601</v>
      </c>
      <c r="AF63" s="42">
        <v>33.905098000000002</v>
      </c>
      <c r="AG63" s="42">
        <v>34.029755000000002</v>
      </c>
      <c r="AH63" s="42">
        <v>34.110591999999997</v>
      </c>
      <c r="AI63" s="42">
        <v>34.167003999999999</v>
      </c>
      <c r="AJ63" s="42">
        <v>34.231212999999997</v>
      </c>
      <c r="AK63" s="43">
        <v>1.001E-2</v>
      </c>
    </row>
    <row r="64" spans="1:37" ht="15" customHeight="1" x14ac:dyDescent="0.45">
      <c r="A64" s="19" t="s">
        <v>327</v>
      </c>
      <c r="B64" s="41" t="s">
        <v>281</v>
      </c>
      <c r="C64" s="42">
        <v>36.518813999999999</v>
      </c>
      <c r="D64" s="42">
        <v>36.947220000000002</v>
      </c>
      <c r="E64" s="42">
        <v>39.465515000000003</v>
      </c>
      <c r="F64" s="42">
        <v>41.186385999999999</v>
      </c>
      <c r="G64" s="42">
        <v>43.550541000000003</v>
      </c>
      <c r="H64" s="42">
        <v>45.166164000000002</v>
      </c>
      <c r="I64" s="42">
        <v>46.393742000000003</v>
      </c>
      <c r="J64" s="42">
        <v>48.053573999999998</v>
      </c>
      <c r="K64" s="42">
        <v>52.010829999999999</v>
      </c>
      <c r="L64" s="42">
        <v>52.202334999999998</v>
      </c>
      <c r="M64" s="42">
        <v>52.209682000000001</v>
      </c>
      <c r="N64" s="42">
        <v>52.134597999999997</v>
      </c>
      <c r="O64" s="42">
        <v>52.199294999999999</v>
      </c>
      <c r="P64" s="42">
        <v>52.195988</v>
      </c>
      <c r="Q64" s="42">
        <v>52.434013</v>
      </c>
      <c r="R64" s="42">
        <v>52.648167000000001</v>
      </c>
      <c r="S64" s="42">
        <v>52.888081</v>
      </c>
      <c r="T64" s="42">
        <v>53.080382999999998</v>
      </c>
      <c r="U64" s="42">
        <v>53.365535999999999</v>
      </c>
      <c r="V64" s="42">
        <v>53.676600999999998</v>
      </c>
      <c r="W64" s="42">
        <v>54.012897000000002</v>
      </c>
      <c r="X64" s="42">
        <v>54.456660999999997</v>
      </c>
      <c r="Y64" s="42">
        <v>55.048198999999997</v>
      </c>
      <c r="Z64" s="42">
        <v>55.699753000000001</v>
      </c>
      <c r="AA64" s="42">
        <v>56.511516999999998</v>
      </c>
      <c r="AB64" s="42">
        <v>57.349246999999998</v>
      </c>
      <c r="AC64" s="42">
        <v>58.309849</v>
      </c>
      <c r="AD64" s="42">
        <v>59.200195000000001</v>
      </c>
      <c r="AE64" s="42">
        <v>60.132914999999997</v>
      </c>
      <c r="AF64" s="42">
        <v>61.546410000000002</v>
      </c>
      <c r="AG64" s="42">
        <v>62.648693000000002</v>
      </c>
      <c r="AH64" s="42">
        <v>63.589297999999999</v>
      </c>
      <c r="AI64" s="42">
        <v>64.387825000000007</v>
      </c>
      <c r="AJ64" s="42">
        <v>65.195640999999995</v>
      </c>
      <c r="AK64" s="43">
        <v>1.7905000000000001E-2</v>
      </c>
    </row>
    <row r="65" spans="1:37" ht="15" customHeight="1" x14ac:dyDescent="0.45">
      <c r="A65" s="19" t="s">
        <v>328</v>
      </c>
      <c r="B65" s="41" t="s">
        <v>283</v>
      </c>
      <c r="C65" s="42">
        <v>28.982593999999999</v>
      </c>
      <c r="D65" s="42">
        <v>29.371517000000001</v>
      </c>
      <c r="E65" s="42">
        <v>30.954279</v>
      </c>
      <c r="F65" s="42">
        <v>32.554310000000001</v>
      </c>
      <c r="G65" s="42">
        <v>35.005844000000003</v>
      </c>
      <c r="H65" s="42">
        <v>36.784111000000003</v>
      </c>
      <c r="I65" s="42">
        <v>38.250991999999997</v>
      </c>
      <c r="J65" s="42">
        <v>40.073711000000003</v>
      </c>
      <c r="K65" s="42">
        <v>41.573746</v>
      </c>
      <c r="L65" s="42">
        <v>41.844943999999998</v>
      </c>
      <c r="M65" s="42">
        <v>41.923580000000001</v>
      </c>
      <c r="N65" s="42">
        <v>41.887748999999999</v>
      </c>
      <c r="O65" s="42">
        <v>41.886291999999997</v>
      </c>
      <c r="P65" s="42">
        <v>41.823039999999999</v>
      </c>
      <c r="Q65" s="42">
        <v>41.926822999999999</v>
      </c>
      <c r="R65" s="42">
        <v>42.085354000000002</v>
      </c>
      <c r="S65" s="42">
        <v>42.301257999999997</v>
      </c>
      <c r="T65" s="42">
        <v>42.421016999999999</v>
      </c>
      <c r="U65" s="42">
        <v>42.602428000000003</v>
      </c>
      <c r="V65" s="42">
        <v>42.800776999999997</v>
      </c>
      <c r="W65" s="42">
        <v>43.011761</v>
      </c>
      <c r="X65" s="42">
        <v>43.307434000000001</v>
      </c>
      <c r="Y65" s="42">
        <v>43.691440999999998</v>
      </c>
      <c r="Z65" s="42">
        <v>44.114291999999999</v>
      </c>
      <c r="AA65" s="42">
        <v>44.679004999999997</v>
      </c>
      <c r="AB65" s="42">
        <v>45.243217000000001</v>
      </c>
      <c r="AC65" s="42">
        <v>45.895569000000002</v>
      </c>
      <c r="AD65" s="42">
        <v>46.499203000000001</v>
      </c>
      <c r="AE65" s="42">
        <v>47.205790999999998</v>
      </c>
      <c r="AF65" s="42">
        <v>48.240318000000002</v>
      </c>
      <c r="AG65" s="42">
        <v>49.017547999999998</v>
      </c>
      <c r="AH65" s="42">
        <v>49.665599999999998</v>
      </c>
      <c r="AI65" s="42">
        <v>50.202030000000001</v>
      </c>
      <c r="AJ65" s="42">
        <v>50.753635000000003</v>
      </c>
      <c r="AK65" s="43">
        <v>1.7239000000000001E-2</v>
      </c>
    </row>
    <row r="66" spans="1:37" ht="15" customHeight="1" x14ac:dyDescent="0.35">
      <c r="B66" s="40" t="s">
        <v>329</v>
      </c>
    </row>
    <row r="67" spans="1:37" ht="15" customHeight="1" x14ac:dyDescent="0.35">
      <c r="B67" s="40" t="s">
        <v>266</v>
      </c>
    </row>
    <row r="68" spans="1:37" ht="15" customHeight="1" x14ac:dyDescent="0.45">
      <c r="B68" s="41" t="s">
        <v>306</v>
      </c>
      <c r="C68" s="42">
        <v>38.464157</v>
      </c>
      <c r="D68" s="42">
        <v>38.997638999999999</v>
      </c>
      <c r="E68" s="42">
        <v>39.797195000000002</v>
      </c>
      <c r="F68" s="42">
        <v>41.785418999999997</v>
      </c>
      <c r="G68" s="42">
        <v>44.362724</v>
      </c>
      <c r="H68" s="42">
        <v>47.273533</v>
      </c>
      <c r="I68" s="42">
        <v>49.562038000000001</v>
      </c>
      <c r="J68" s="42">
        <v>51.093479000000002</v>
      </c>
      <c r="K68" s="42">
        <v>53.858772000000002</v>
      </c>
      <c r="L68" s="42">
        <v>53.941310999999999</v>
      </c>
      <c r="M68" s="42">
        <v>53.930945999999999</v>
      </c>
      <c r="N68" s="42">
        <v>53.720469999999999</v>
      </c>
      <c r="O68" s="42">
        <v>53.746445000000001</v>
      </c>
      <c r="P68" s="42">
        <v>53.700755999999998</v>
      </c>
      <c r="Q68" s="42">
        <v>53.653663999999999</v>
      </c>
      <c r="R68" s="42">
        <v>53.472385000000003</v>
      </c>
      <c r="S68" s="42">
        <v>53.404578999999998</v>
      </c>
      <c r="T68" s="42">
        <v>53.336787999999999</v>
      </c>
      <c r="U68" s="42">
        <v>53.263576999999998</v>
      </c>
      <c r="V68" s="42">
        <v>53.212924999999998</v>
      </c>
      <c r="W68" s="42">
        <v>53.099533000000001</v>
      </c>
      <c r="X68" s="42">
        <v>52.986854999999998</v>
      </c>
      <c r="Y68" s="42">
        <v>52.918216999999999</v>
      </c>
      <c r="Z68" s="42">
        <v>52.842865000000003</v>
      </c>
      <c r="AA68" s="42">
        <v>52.741672999999999</v>
      </c>
      <c r="AB68" s="42">
        <v>52.654808000000003</v>
      </c>
      <c r="AC68" s="42">
        <v>52.564883999999999</v>
      </c>
      <c r="AD68" s="42">
        <v>52.463757000000001</v>
      </c>
      <c r="AE68" s="42">
        <v>52.357059</v>
      </c>
      <c r="AF68" s="42">
        <v>52.262962000000002</v>
      </c>
      <c r="AG68" s="42">
        <v>52.181502999999999</v>
      </c>
      <c r="AH68" s="42">
        <v>52.099711999999997</v>
      </c>
      <c r="AI68" s="42">
        <v>52.009963999999997</v>
      </c>
      <c r="AJ68" s="42">
        <v>51.943534999999997</v>
      </c>
      <c r="AK68" s="43">
        <v>8.9980000000000008E-3</v>
      </c>
    </row>
    <row r="69" spans="1:37" ht="15" customHeight="1" x14ac:dyDescent="0.45">
      <c r="A69" s="19" t="s">
        <v>330</v>
      </c>
      <c r="B69" s="41" t="s">
        <v>308</v>
      </c>
      <c r="C69" s="42">
        <v>28.000889000000001</v>
      </c>
      <c r="D69" s="42">
        <v>28.492252000000001</v>
      </c>
      <c r="E69" s="42">
        <v>29.351908000000002</v>
      </c>
      <c r="F69" s="42">
        <v>30.865929000000001</v>
      </c>
      <c r="G69" s="42">
        <v>33.689006999999997</v>
      </c>
      <c r="H69" s="42">
        <v>36.466147999999997</v>
      </c>
      <c r="I69" s="42">
        <v>38.449630999999997</v>
      </c>
      <c r="J69" s="42">
        <v>40.622005000000001</v>
      </c>
      <c r="K69" s="42">
        <v>43.102679999999999</v>
      </c>
      <c r="L69" s="42">
        <v>43.20438</v>
      </c>
      <c r="M69" s="42">
        <v>43.353287000000002</v>
      </c>
      <c r="N69" s="42">
        <v>43.238917999999998</v>
      </c>
      <c r="O69" s="42">
        <v>43.376778000000002</v>
      </c>
      <c r="P69" s="42">
        <v>43.393425000000001</v>
      </c>
      <c r="Q69" s="42">
        <v>43.416977000000003</v>
      </c>
      <c r="R69" s="42">
        <v>43.278542000000002</v>
      </c>
      <c r="S69" s="42">
        <v>43.458469000000001</v>
      </c>
      <c r="T69" s="42">
        <v>43.50132</v>
      </c>
      <c r="U69" s="42">
        <v>43.521132999999999</v>
      </c>
      <c r="V69" s="42">
        <v>43.573177000000001</v>
      </c>
      <c r="W69" s="42">
        <v>43.510100999999999</v>
      </c>
      <c r="X69" s="42">
        <v>43.509903000000001</v>
      </c>
      <c r="Y69" s="42">
        <v>43.540554</v>
      </c>
      <c r="Z69" s="42">
        <v>43.553288000000002</v>
      </c>
      <c r="AA69" s="42">
        <v>43.654240000000001</v>
      </c>
      <c r="AB69" s="42">
        <v>43.662514000000002</v>
      </c>
      <c r="AC69" s="42">
        <v>43.637306000000002</v>
      </c>
      <c r="AD69" s="42">
        <v>43.576160000000002</v>
      </c>
      <c r="AE69" s="42">
        <v>43.657882999999998</v>
      </c>
      <c r="AF69" s="42">
        <v>43.598517999999999</v>
      </c>
      <c r="AG69" s="42">
        <v>43.545006000000001</v>
      </c>
      <c r="AH69" s="42">
        <v>43.483016999999997</v>
      </c>
      <c r="AI69" s="42">
        <v>43.390304999999998</v>
      </c>
      <c r="AJ69" s="42">
        <v>43.32526</v>
      </c>
      <c r="AK69" s="43">
        <v>1.3183E-2</v>
      </c>
    </row>
    <row r="70" spans="1:37" ht="15" customHeight="1" x14ac:dyDescent="0.35">
      <c r="A70" s="19" t="s">
        <v>331</v>
      </c>
    </row>
    <row r="71" spans="1:37" ht="15" customHeight="1" x14ac:dyDescent="0.35">
      <c r="A71" s="19" t="s">
        <v>332</v>
      </c>
      <c r="B71" s="40" t="s">
        <v>333</v>
      </c>
    </row>
    <row r="72" spans="1:37" ht="15" customHeight="1" x14ac:dyDescent="0.45">
      <c r="A72" s="19" t="s">
        <v>334</v>
      </c>
      <c r="B72" s="41" t="s">
        <v>306</v>
      </c>
      <c r="C72" s="42">
        <v>30.229879</v>
      </c>
      <c r="D72" s="42">
        <v>30.685407999999999</v>
      </c>
      <c r="E72" s="42">
        <v>31.143063999999999</v>
      </c>
      <c r="F72" s="42">
        <v>31.83005</v>
      </c>
      <c r="G72" s="42">
        <v>32.833931</v>
      </c>
      <c r="H72" s="42">
        <v>34.063209999999998</v>
      </c>
      <c r="I72" s="42">
        <v>35.672699000000001</v>
      </c>
      <c r="J72" s="42">
        <v>37.176234999999998</v>
      </c>
      <c r="K72" s="42">
        <v>38.949657000000002</v>
      </c>
      <c r="L72" s="42">
        <v>40.456097</v>
      </c>
      <c r="M72" s="42">
        <v>41.606757999999999</v>
      </c>
      <c r="N72" s="42">
        <v>42.420788000000002</v>
      </c>
      <c r="O72" s="42">
        <v>42.999481000000003</v>
      </c>
      <c r="P72" s="42">
        <v>43.437798000000001</v>
      </c>
      <c r="Q72" s="42">
        <v>43.741095999999999</v>
      </c>
      <c r="R72" s="42">
        <v>43.872269000000003</v>
      </c>
      <c r="S72" s="42">
        <v>43.963366999999998</v>
      </c>
      <c r="T72" s="42">
        <v>44.022883999999998</v>
      </c>
      <c r="U72" s="42">
        <v>44.061656999999997</v>
      </c>
      <c r="V72" s="42">
        <v>44.092486999999998</v>
      </c>
      <c r="W72" s="42">
        <v>44.099120999999997</v>
      </c>
      <c r="X72" s="42">
        <v>44.080531999999998</v>
      </c>
      <c r="Y72" s="42">
        <v>44.050559999999997</v>
      </c>
      <c r="Z72" s="42">
        <v>44.010230999999997</v>
      </c>
      <c r="AA72" s="42">
        <v>43.953406999999999</v>
      </c>
      <c r="AB72" s="42">
        <v>43.876632999999998</v>
      </c>
      <c r="AC72" s="42">
        <v>43.791134</v>
      </c>
      <c r="AD72" s="42">
        <v>43.694603000000001</v>
      </c>
      <c r="AE72" s="42">
        <v>43.587929000000003</v>
      </c>
      <c r="AF72" s="42">
        <v>43.474212999999999</v>
      </c>
      <c r="AG72" s="42">
        <v>43.359997</v>
      </c>
      <c r="AH72" s="42">
        <v>43.252003000000002</v>
      </c>
      <c r="AI72" s="42">
        <v>43.141911</v>
      </c>
      <c r="AJ72" s="42">
        <v>43.037193000000002</v>
      </c>
      <c r="AK72" s="43">
        <v>1.0626999999999999E-2</v>
      </c>
    </row>
    <row r="73" spans="1:37" ht="15" customHeight="1" x14ac:dyDescent="0.45">
      <c r="A73" s="19" t="s">
        <v>335</v>
      </c>
      <c r="B73" s="41" t="s">
        <v>308</v>
      </c>
      <c r="C73" s="42">
        <v>21.560234000000001</v>
      </c>
      <c r="D73" s="42">
        <v>21.890066000000001</v>
      </c>
      <c r="E73" s="42">
        <v>22.272362000000001</v>
      </c>
      <c r="F73" s="42">
        <v>22.842402</v>
      </c>
      <c r="G73" s="42">
        <v>23.690739000000001</v>
      </c>
      <c r="H73" s="42">
        <v>24.904156</v>
      </c>
      <c r="I73" s="42">
        <v>26.129985999999999</v>
      </c>
      <c r="J73" s="42">
        <v>27.516387999999999</v>
      </c>
      <c r="K73" s="42">
        <v>29.104590999999999</v>
      </c>
      <c r="L73" s="42">
        <v>30.477947</v>
      </c>
      <c r="M73" s="42">
        <v>31.489384000000001</v>
      </c>
      <c r="N73" s="42">
        <v>32.192802</v>
      </c>
      <c r="O73" s="42">
        <v>32.714294000000002</v>
      </c>
      <c r="P73" s="42">
        <v>33.047066000000001</v>
      </c>
      <c r="Q73" s="42">
        <v>33.193176000000001</v>
      </c>
      <c r="R73" s="42">
        <v>33.288448000000002</v>
      </c>
      <c r="S73" s="42">
        <v>33.408065999999998</v>
      </c>
      <c r="T73" s="42">
        <v>33.506748000000002</v>
      </c>
      <c r="U73" s="42">
        <v>33.591330999999997</v>
      </c>
      <c r="V73" s="42">
        <v>33.669719999999998</v>
      </c>
      <c r="W73" s="42">
        <v>33.728682999999997</v>
      </c>
      <c r="X73" s="42">
        <v>33.778145000000002</v>
      </c>
      <c r="Y73" s="42">
        <v>33.804001</v>
      </c>
      <c r="Z73" s="42">
        <v>33.817917000000001</v>
      </c>
      <c r="AA73" s="42">
        <v>33.846741000000002</v>
      </c>
      <c r="AB73" s="42">
        <v>33.855823999999998</v>
      </c>
      <c r="AC73" s="42">
        <v>33.849091000000001</v>
      </c>
      <c r="AD73" s="42">
        <v>33.826210000000003</v>
      </c>
      <c r="AE73" s="42">
        <v>33.824120000000001</v>
      </c>
      <c r="AF73" s="42">
        <v>33.806182999999997</v>
      </c>
      <c r="AG73" s="42">
        <v>33.764499999999998</v>
      </c>
      <c r="AH73" s="42">
        <v>33.716576000000003</v>
      </c>
      <c r="AI73" s="42">
        <v>33.661892000000002</v>
      </c>
      <c r="AJ73" s="42">
        <v>33.606532999999999</v>
      </c>
      <c r="AK73" s="43">
        <v>1.3487000000000001E-2</v>
      </c>
    </row>
    <row r="74" spans="1:37" ht="15" customHeight="1" x14ac:dyDescent="0.35">
      <c r="A74" s="19" t="s">
        <v>336</v>
      </c>
    </row>
    <row r="75" spans="1:37" ht="15" customHeight="1" x14ac:dyDescent="0.35">
      <c r="B75" s="40" t="s">
        <v>337</v>
      </c>
    </row>
    <row r="76" spans="1:37" ht="15" customHeight="1" x14ac:dyDescent="0.35">
      <c r="B76" s="40" t="s">
        <v>338</v>
      </c>
    </row>
    <row r="77" spans="1:37" ht="15" customHeight="1" x14ac:dyDescent="0.45">
      <c r="A77" s="19" t="s">
        <v>339</v>
      </c>
      <c r="B77" s="41" t="s">
        <v>340</v>
      </c>
      <c r="C77" s="42">
        <v>0.37143300000000001</v>
      </c>
      <c r="D77" s="42">
        <v>0.39155400000000001</v>
      </c>
      <c r="E77" s="42">
        <v>0.37137500000000001</v>
      </c>
      <c r="F77" s="42">
        <v>0.38711000000000001</v>
      </c>
      <c r="G77" s="42">
        <v>0.38459300000000002</v>
      </c>
      <c r="H77" s="42">
        <v>0.38991300000000001</v>
      </c>
      <c r="I77" s="42">
        <v>0.39573199999999997</v>
      </c>
      <c r="J77" s="42">
        <v>0.39621000000000001</v>
      </c>
      <c r="K77" s="42">
        <v>0.39494600000000002</v>
      </c>
      <c r="L77" s="42">
        <v>0.40295900000000001</v>
      </c>
      <c r="M77" s="42">
        <v>0.40865400000000002</v>
      </c>
      <c r="N77" s="42">
        <v>0.406495</v>
      </c>
      <c r="O77" s="42">
        <v>0.41714899999999999</v>
      </c>
      <c r="P77" s="42">
        <v>0.410273</v>
      </c>
      <c r="Q77" s="42">
        <v>0.41451700000000002</v>
      </c>
      <c r="R77" s="42">
        <v>0.415043</v>
      </c>
      <c r="S77" s="42">
        <v>0.415163</v>
      </c>
      <c r="T77" s="42">
        <v>0.41742400000000002</v>
      </c>
      <c r="U77" s="42">
        <v>0.41827799999999998</v>
      </c>
      <c r="V77" s="42">
        <v>0.42033599999999999</v>
      </c>
      <c r="W77" s="42">
        <v>0.41892000000000001</v>
      </c>
      <c r="X77" s="42">
        <v>0.42182700000000001</v>
      </c>
      <c r="Y77" s="42">
        <v>0.42323</v>
      </c>
      <c r="Z77" s="42">
        <v>0.42470000000000002</v>
      </c>
      <c r="AA77" s="42">
        <v>0.42460799999999999</v>
      </c>
      <c r="AB77" s="42">
        <v>0.426896</v>
      </c>
      <c r="AC77" s="42">
        <v>0.42575600000000002</v>
      </c>
      <c r="AD77" s="42">
        <v>0.42615500000000001</v>
      </c>
      <c r="AE77" s="42">
        <v>0.42772900000000003</v>
      </c>
      <c r="AF77" s="42">
        <v>0.42909799999999998</v>
      </c>
      <c r="AG77" s="42">
        <v>0.429201</v>
      </c>
      <c r="AH77" s="42">
        <v>0.43095899999999998</v>
      </c>
      <c r="AI77" s="42">
        <v>0.43020199999999997</v>
      </c>
      <c r="AJ77" s="42">
        <v>0.43075999999999998</v>
      </c>
      <c r="AK77" s="43">
        <v>2.9870000000000001E-3</v>
      </c>
    </row>
    <row r="78" spans="1:37" ht="15" customHeight="1" x14ac:dyDescent="0.45">
      <c r="A78" s="19" t="s">
        <v>341</v>
      </c>
      <c r="B78" s="41" t="s">
        <v>342</v>
      </c>
      <c r="C78" s="42">
        <v>4.5869160000000004</v>
      </c>
      <c r="D78" s="42">
        <v>4.569725</v>
      </c>
      <c r="E78" s="42">
        <v>4.2545120000000001</v>
      </c>
      <c r="F78" s="42">
        <v>4.3358299999999996</v>
      </c>
      <c r="G78" s="42">
        <v>4.2488159999999997</v>
      </c>
      <c r="H78" s="42">
        <v>4.2311319999999997</v>
      </c>
      <c r="I78" s="42">
        <v>4.2289310000000002</v>
      </c>
      <c r="J78" s="42">
        <v>4.223738</v>
      </c>
      <c r="K78" s="42">
        <v>4.2255510000000003</v>
      </c>
      <c r="L78" s="42">
        <v>4.1791729999999996</v>
      </c>
      <c r="M78" s="42">
        <v>4.2042710000000003</v>
      </c>
      <c r="N78" s="42">
        <v>4.1610209999999999</v>
      </c>
      <c r="O78" s="42">
        <v>4.2056889999999996</v>
      </c>
      <c r="P78" s="42">
        <v>4.1442670000000001</v>
      </c>
      <c r="Q78" s="42">
        <v>4.1572069999999997</v>
      </c>
      <c r="R78" s="42">
        <v>4.1455190000000002</v>
      </c>
      <c r="S78" s="42">
        <v>4.1300780000000001</v>
      </c>
      <c r="T78" s="42">
        <v>4.1288049999999998</v>
      </c>
      <c r="U78" s="42">
        <v>4.1205369999999997</v>
      </c>
      <c r="V78" s="42">
        <v>4.1216600000000003</v>
      </c>
      <c r="W78" s="42">
        <v>4.0974500000000003</v>
      </c>
      <c r="X78" s="42">
        <v>4.106967</v>
      </c>
      <c r="Y78" s="42">
        <v>4.1065160000000001</v>
      </c>
      <c r="Z78" s="42">
        <v>4.1068369999999996</v>
      </c>
      <c r="AA78" s="42">
        <v>4.0946150000000001</v>
      </c>
      <c r="AB78" s="42">
        <v>4.1017400000000004</v>
      </c>
      <c r="AC78" s="42">
        <v>4.0835229999999996</v>
      </c>
      <c r="AD78" s="42">
        <v>4.0771420000000003</v>
      </c>
      <c r="AE78" s="42">
        <v>4.0790819999999997</v>
      </c>
      <c r="AF78" s="42">
        <v>4.0792299999999999</v>
      </c>
      <c r="AG78" s="42">
        <v>4.0735060000000001</v>
      </c>
      <c r="AH78" s="42">
        <v>4.0783370000000003</v>
      </c>
      <c r="AI78" s="42">
        <v>4.0642810000000003</v>
      </c>
      <c r="AJ78" s="42">
        <v>4.0599239999999996</v>
      </c>
      <c r="AK78" s="43">
        <v>-3.6900000000000001E-3</v>
      </c>
    </row>
    <row r="79" spans="1:37" ht="15" customHeight="1" x14ac:dyDescent="0.45">
      <c r="A79" s="19" t="s">
        <v>343</v>
      </c>
      <c r="B79" s="41" t="s">
        <v>344</v>
      </c>
      <c r="C79" s="42">
        <v>18.499701000000002</v>
      </c>
      <c r="D79" s="42">
        <v>18.312975000000002</v>
      </c>
      <c r="E79" s="42">
        <v>17.382691999999999</v>
      </c>
      <c r="F79" s="42">
        <v>17.488368999999999</v>
      </c>
      <c r="G79" s="42">
        <v>17.152056000000002</v>
      </c>
      <c r="H79" s="42">
        <v>17.113099999999999</v>
      </c>
      <c r="I79" s="42">
        <v>17.165479999999999</v>
      </c>
      <c r="J79" s="42">
        <v>17.063092999999999</v>
      </c>
      <c r="K79" s="42">
        <v>16.944324000000002</v>
      </c>
      <c r="L79" s="42">
        <v>16.861537999999999</v>
      </c>
      <c r="M79" s="42">
        <v>16.898852999999999</v>
      </c>
      <c r="N79" s="42">
        <v>16.771484000000001</v>
      </c>
      <c r="O79" s="42">
        <v>16.886980000000001</v>
      </c>
      <c r="P79" s="42">
        <v>16.686337000000002</v>
      </c>
      <c r="Q79" s="42">
        <v>16.709229000000001</v>
      </c>
      <c r="R79" s="42">
        <v>16.659185000000001</v>
      </c>
      <c r="S79" s="42">
        <v>16.601393000000002</v>
      </c>
      <c r="T79" s="42">
        <v>16.586969</v>
      </c>
      <c r="U79" s="42">
        <v>16.54917</v>
      </c>
      <c r="V79" s="42">
        <v>16.539269999999998</v>
      </c>
      <c r="W79" s="42">
        <v>16.459599000000001</v>
      </c>
      <c r="X79" s="42">
        <v>16.476676999999999</v>
      </c>
      <c r="Y79" s="42">
        <v>16.463273999999998</v>
      </c>
      <c r="Z79" s="42">
        <v>16.452625000000001</v>
      </c>
      <c r="AA79" s="42">
        <v>16.408752</v>
      </c>
      <c r="AB79" s="42">
        <v>16.420051999999998</v>
      </c>
      <c r="AC79" s="42">
        <v>16.36046</v>
      </c>
      <c r="AD79" s="42">
        <v>16.333248000000001</v>
      </c>
      <c r="AE79" s="42">
        <v>16.332186</v>
      </c>
      <c r="AF79" s="42">
        <v>16.325388</v>
      </c>
      <c r="AG79" s="42">
        <v>16.302337999999999</v>
      </c>
      <c r="AH79" s="42">
        <v>16.308333999999999</v>
      </c>
      <c r="AI79" s="42">
        <v>16.260415999999999</v>
      </c>
      <c r="AJ79" s="42">
        <v>16.239471000000002</v>
      </c>
      <c r="AK79" s="43">
        <v>-3.748E-3</v>
      </c>
    </row>
    <row r="80" spans="1:37" ht="15" customHeight="1" x14ac:dyDescent="0.45">
      <c r="A80" s="19" t="s">
        <v>345</v>
      </c>
      <c r="B80" s="41" t="s">
        <v>346</v>
      </c>
      <c r="C80" s="42">
        <v>40.641083000000002</v>
      </c>
      <c r="D80" s="42">
        <v>39.598227999999999</v>
      </c>
      <c r="E80" s="42">
        <v>40.727145999999998</v>
      </c>
      <c r="F80" s="42">
        <v>40.028027000000002</v>
      </c>
      <c r="G80" s="42">
        <v>40.087890999999999</v>
      </c>
      <c r="H80" s="42">
        <v>39.848526</v>
      </c>
      <c r="I80" s="42">
        <v>39.610294000000003</v>
      </c>
      <c r="J80" s="42">
        <v>39.394874999999999</v>
      </c>
      <c r="K80" s="42">
        <v>39.388309</v>
      </c>
      <c r="L80" s="42">
        <v>39.104610000000001</v>
      </c>
      <c r="M80" s="42">
        <v>38.810341000000001</v>
      </c>
      <c r="N80" s="42">
        <v>38.895332000000003</v>
      </c>
      <c r="O80" s="42">
        <v>38.484478000000003</v>
      </c>
      <c r="P80" s="42">
        <v>38.767623999999998</v>
      </c>
      <c r="Q80" s="42">
        <v>38.563392999999998</v>
      </c>
      <c r="R80" s="42">
        <v>38.528446000000002</v>
      </c>
      <c r="S80" s="42">
        <v>38.517654</v>
      </c>
      <c r="T80" s="42">
        <v>38.351765</v>
      </c>
      <c r="U80" s="42">
        <v>38.299446000000003</v>
      </c>
      <c r="V80" s="42">
        <v>38.204177999999999</v>
      </c>
      <c r="W80" s="42">
        <v>38.269092999999998</v>
      </c>
      <c r="X80" s="42">
        <v>38.125439</v>
      </c>
      <c r="Y80" s="42">
        <v>38.056648000000003</v>
      </c>
      <c r="Z80" s="42">
        <v>38.003059</v>
      </c>
      <c r="AA80" s="42">
        <v>38.006790000000002</v>
      </c>
      <c r="AB80" s="42">
        <v>37.890385000000002</v>
      </c>
      <c r="AC80" s="42">
        <v>37.935577000000002</v>
      </c>
      <c r="AD80" s="42">
        <v>37.911448999999998</v>
      </c>
      <c r="AE80" s="42">
        <v>37.832005000000002</v>
      </c>
      <c r="AF80" s="42">
        <v>37.768084999999999</v>
      </c>
      <c r="AG80" s="42">
        <v>37.742485000000002</v>
      </c>
      <c r="AH80" s="42">
        <v>37.655040999999997</v>
      </c>
      <c r="AI80" s="42">
        <v>37.691059000000003</v>
      </c>
      <c r="AJ80" s="42">
        <v>37.662849000000001</v>
      </c>
      <c r="AK80" s="43">
        <v>-1.565E-3</v>
      </c>
    </row>
    <row r="81" spans="1:37" ht="15" customHeight="1" x14ac:dyDescent="0.45">
      <c r="A81" s="19" t="s">
        <v>347</v>
      </c>
      <c r="B81" s="41" t="s">
        <v>348</v>
      </c>
      <c r="C81" s="42">
        <v>10.038532999999999</v>
      </c>
      <c r="D81" s="42">
        <v>9.6704699999999999</v>
      </c>
      <c r="E81" s="42">
        <v>10.020719</v>
      </c>
      <c r="F81" s="42">
        <v>9.7127999999999997</v>
      </c>
      <c r="G81" s="42">
        <v>9.7548490000000001</v>
      </c>
      <c r="H81" s="42">
        <v>9.5582259999999994</v>
      </c>
      <c r="I81" s="42">
        <v>9.4312729999999991</v>
      </c>
      <c r="J81" s="42">
        <v>9.4490339999999993</v>
      </c>
      <c r="K81" s="42">
        <v>9.3455159999999999</v>
      </c>
      <c r="L81" s="42">
        <v>9.340916</v>
      </c>
      <c r="M81" s="42">
        <v>9.2284900000000007</v>
      </c>
      <c r="N81" s="42">
        <v>9.2538789999999995</v>
      </c>
      <c r="O81" s="42">
        <v>9.1005120000000002</v>
      </c>
      <c r="P81" s="42">
        <v>9.1737009999999994</v>
      </c>
      <c r="Q81" s="42">
        <v>9.0980209999999992</v>
      </c>
      <c r="R81" s="42">
        <v>9.0756859999999993</v>
      </c>
      <c r="S81" s="42">
        <v>9.0632099999999998</v>
      </c>
      <c r="T81" s="42">
        <v>9.0252560000000006</v>
      </c>
      <c r="U81" s="42">
        <v>9.0038319999999992</v>
      </c>
      <c r="V81" s="42">
        <v>8.9647819999999996</v>
      </c>
      <c r="W81" s="42">
        <v>8.9792140000000007</v>
      </c>
      <c r="X81" s="42">
        <v>8.9265360000000005</v>
      </c>
      <c r="Y81" s="42">
        <v>8.8972479999999994</v>
      </c>
      <c r="Z81" s="42">
        <v>8.8730510000000002</v>
      </c>
      <c r="AA81" s="42">
        <v>8.8681180000000008</v>
      </c>
      <c r="AB81" s="42">
        <v>8.8260769999999997</v>
      </c>
      <c r="AC81" s="42">
        <v>8.8355460000000008</v>
      </c>
      <c r="AD81" s="42">
        <v>8.8229480000000002</v>
      </c>
      <c r="AE81" s="42">
        <v>8.7936800000000002</v>
      </c>
      <c r="AF81" s="42">
        <v>8.7696059999999996</v>
      </c>
      <c r="AG81" s="42">
        <v>8.7576940000000008</v>
      </c>
      <c r="AH81" s="42">
        <v>8.7256979999999995</v>
      </c>
      <c r="AI81" s="42">
        <v>8.7318060000000006</v>
      </c>
      <c r="AJ81" s="42">
        <v>8.7195079999999994</v>
      </c>
      <c r="AK81" s="43">
        <v>-3.2299999999999998E-3</v>
      </c>
    </row>
    <row r="82" spans="1:37" ht="15" customHeight="1" x14ac:dyDescent="0.45">
      <c r="A82" s="19" t="s">
        <v>349</v>
      </c>
      <c r="B82" s="41" t="s">
        <v>350</v>
      </c>
      <c r="C82" s="42">
        <v>1.0552239999999999</v>
      </c>
      <c r="D82" s="42">
        <v>1.047175</v>
      </c>
      <c r="E82" s="42">
        <v>1.0554190000000001</v>
      </c>
      <c r="F82" s="42">
        <v>1.0552349999999999</v>
      </c>
      <c r="G82" s="42">
        <v>1.049898</v>
      </c>
      <c r="H82" s="42">
        <v>1.051083</v>
      </c>
      <c r="I82" s="42">
        <v>1.0436399999999999</v>
      </c>
      <c r="J82" s="42">
        <v>1.03718</v>
      </c>
      <c r="K82" s="42">
        <v>1.0473300000000001</v>
      </c>
      <c r="L82" s="42">
        <v>1.034481</v>
      </c>
      <c r="M82" s="42">
        <v>1.0313859999999999</v>
      </c>
      <c r="N82" s="42">
        <v>1.032594</v>
      </c>
      <c r="O82" s="42">
        <v>1.029091</v>
      </c>
      <c r="P82" s="42">
        <v>1.0299849999999999</v>
      </c>
      <c r="Q82" s="42">
        <v>1.0285169999999999</v>
      </c>
      <c r="R82" s="42">
        <v>1.027595</v>
      </c>
      <c r="S82" s="42">
        <v>1.0269280000000001</v>
      </c>
      <c r="T82" s="42">
        <v>1.02495</v>
      </c>
      <c r="U82" s="42">
        <v>1.0239339999999999</v>
      </c>
      <c r="V82" s="42">
        <v>1.022797</v>
      </c>
      <c r="W82" s="42">
        <v>1.022734</v>
      </c>
      <c r="X82" s="42">
        <v>1.021563</v>
      </c>
      <c r="Y82" s="42">
        <v>1.02071</v>
      </c>
      <c r="Z82" s="42">
        <v>1.020267</v>
      </c>
      <c r="AA82" s="42">
        <v>1.019817</v>
      </c>
      <c r="AB82" s="42">
        <v>1.018826</v>
      </c>
      <c r="AC82" s="42">
        <v>1.018756</v>
      </c>
      <c r="AD82" s="42">
        <v>1.018283</v>
      </c>
      <c r="AE82" s="42">
        <v>1.0175460000000001</v>
      </c>
      <c r="AF82" s="42">
        <v>1.016961</v>
      </c>
      <c r="AG82" s="42">
        <v>1.0165820000000001</v>
      </c>
      <c r="AH82" s="42">
        <v>1.0157080000000001</v>
      </c>
      <c r="AI82" s="42">
        <v>1.015469</v>
      </c>
      <c r="AJ82" s="42">
        <v>1.0147109999999999</v>
      </c>
      <c r="AK82" s="43">
        <v>-9.8400000000000007E-4</v>
      </c>
    </row>
    <row r="83" spans="1:37" ht="15" customHeight="1" x14ac:dyDescent="0.45">
      <c r="B83" s="41" t="s">
        <v>351</v>
      </c>
      <c r="C83" s="42">
        <v>18.367132000000002</v>
      </c>
      <c r="D83" s="42">
        <v>19.58709</v>
      </c>
      <c r="E83" s="42">
        <v>18.876528</v>
      </c>
      <c r="F83" s="42">
        <v>19.569475000000001</v>
      </c>
      <c r="G83" s="42">
        <v>19.603739000000001</v>
      </c>
      <c r="H83" s="42">
        <v>19.973693999999998</v>
      </c>
      <c r="I83" s="42">
        <v>20.269310000000001</v>
      </c>
      <c r="J83" s="42">
        <v>20.496721000000001</v>
      </c>
      <c r="K83" s="42">
        <v>20.617373000000001</v>
      </c>
      <c r="L83" s="42">
        <v>20.820995</v>
      </c>
      <c r="M83" s="42">
        <v>21.132109</v>
      </c>
      <c r="N83" s="42">
        <v>21.090876000000002</v>
      </c>
      <c r="O83" s="42">
        <v>21.49052</v>
      </c>
      <c r="P83" s="42">
        <v>21.280033</v>
      </c>
      <c r="Q83" s="42">
        <v>21.491081000000001</v>
      </c>
      <c r="R83" s="42">
        <v>21.552458000000001</v>
      </c>
      <c r="S83" s="42">
        <v>21.589283000000002</v>
      </c>
      <c r="T83" s="42">
        <v>21.755123000000001</v>
      </c>
      <c r="U83" s="42">
        <v>21.825399000000001</v>
      </c>
      <c r="V83" s="42">
        <v>21.934227</v>
      </c>
      <c r="W83" s="42">
        <v>21.896543999999999</v>
      </c>
      <c r="X83" s="42">
        <v>22.045738</v>
      </c>
      <c r="Y83" s="42">
        <v>22.125178999999999</v>
      </c>
      <c r="Z83" s="42">
        <v>22.178115999999999</v>
      </c>
      <c r="AA83" s="42">
        <v>22.192425</v>
      </c>
      <c r="AB83" s="42">
        <v>22.314062</v>
      </c>
      <c r="AC83" s="42">
        <v>22.289082000000001</v>
      </c>
      <c r="AD83" s="42">
        <v>22.325970000000002</v>
      </c>
      <c r="AE83" s="42">
        <v>22.412269999999999</v>
      </c>
      <c r="AF83" s="42">
        <v>22.483452</v>
      </c>
      <c r="AG83" s="42">
        <v>22.520426</v>
      </c>
      <c r="AH83" s="42">
        <v>22.613015999999998</v>
      </c>
      <c r="AI83" s="42">
        <v>22.593367000000001</v>
      </c>
      <c r="AJ83" s="42">
        <v>22.630853999999999</v>
      </c>
      <c r="AK83" s="43">
        <v>4.5240000000000002E-3</v>
      </c>
    </row>
    <row r="84" spans="1:37" ht="15" customHeight="1" x14ac:dyDescent="0.45">
      <c r="B84" s="41" t="s">
        <v>352</v>
      </c>
      <c r="C84" s="42">
        <v>6.4399870000000004</v>
      </c>
      <c r="D84" s="42">
        <v>6.8228109999999997</v>
      </c>
      <c r="E84" s="42">
        <v>7.3116190000000003</v>
      </c>
      <c r="F84" s="42">
        <v>7.4231309999999997</v>
      </c>
      <c r="G84" s="42">
        <v>7.7181569999999997</v>
      </c>
      <c r="H84" s="42">
        <v>7.8343379999999998</v>
      </c>
      <c r="I84" s="42">
        <v>7.8553499999999996</v>
      </c>
      <c r="J84" s="42">
        <v>7.939146</v>
      </c>
      <c r="K84" s="42">
        <v>8.036664</v>
      </c>
      <c r="L84" s="42">
        <v>8.2553249999999991</v>
      </c>
      <c r="M84" s="42">
        <v>8.2859079999999992</v>
      </c>
      <c r="N84" s="42">
        <v>8.3883120000000009</v>
      </c>
      <c r="O84" s="42">
        <v>8.3855889999999995</v>
      </c>
      <c r="P84" s="42">
        <v>8.5077879999999997</v>
      </c>
      <c r="Q84" s="42">
        <v>8.537998</v>
      </c>
      <c r="R84" s="42">
        <v>8.5960319999999992</v>
      </c>
      <c r="S84" s="42">
        <v>8.6563049999999997</v>
      </c>
      <c r="T84" s="42">
        <v>8.7097020000000001</v>
      </c>
      <c r="U84" s="42">
        <v>8.7594250000000002</v>
      </c>
      <c r="V84" s="42">
        <v>8.7927680000000006</v>
      </c>
      <c r="W84" s="42">
        <v>8.856446</v>
      </c>
      <c r="X84" s="42">
        <v>8.8752390000000005</v>
      </c>
      <c r="Y84" s="42">
        <v>8.9072010000000006</v>
      </c>
      <c r="Z84" s="42">
        <v>8.9413319999999992</v>
      </c>
      <c r="AA84" s="42">
        <v>8.9848820000000007</v>
      </c>
      <c r="AB84" s="42">
        <v>9.0019279999999995</v>
      </c>
      <c r="AC84" s="42">
        <v>9.0513200000000005</v>
      </c>
      <c r="AD84" s="42">
        <v>9.0847829999999998</v>
      </c>
      <c r="AE84" s="42">
        <v>9.1055069999999994</v>
      </c>
      <c r="AF84" s="42">
        <v>9.1281920000000003</v>
      </c>
      <c r="AG84" s="42">
        <v>9.1577649999999995</v>
      </c>
      <c r="AH84" s="42">
        <v>9.1729149999999997</v>
      </c>
      <c r="AI84" s="42">
        <v>9.2134040000000006</v>
      </c>
      <c r="AJ84" s="42">
        <v>9.2419399999999996</v>
      </c>
      <c r="AK84" s="43">
        <v>9.5289999999999993E-3</v>
      </c>
    </row>
    <row r="85" spans="1:37" ht="15" customHeight="1" x14ac:dyDescent="0.45">
      <c r="C85" s="45"/>
    </row>
    <row r="86" spans="1:37" ht="15" customHeight="1" x14ac:dyDescent="0.35">
      <c r="A86" s="19" t="s">
        <v>353</v>
      </c>
      <c r="B86" s="40" t="s">
        <v>354</v>
      </c>
    </row>
    <row r="87" spans="1:37" ht="15" customHeight="1" x14ac:dyDescent="0.45">
      <c r="A87" s="19" t="s">
        <v>355</v>
      </c>
      <c r="B87" s="41" t="s">
        <v>356</v>
      </c>
      <c r="C87" s="42">
        <v>5.6120929999999998</v>
      </c>
      <c r="D87" s="42">
        <v>5.5387469999999999</v>
      </c>
      <c r="E87" s="42">
        <v>5.7378270000000002</v>
      </c>
      <c r="F87" s="42">
        <v>5.6149009999999997</v>
      </c>
      <c r="G87" s="42">
        <v>5.6681179999999998</v>
      </c>
      <c r="H87" s="42">
        <v>5.6788930000000004</v>
      </c>
      <c r="I87" s="42">
        <v>5.6791869999999998</v>
      </c>
      <c r="J87" s="42">
        <v>5.6789360000000002</v>
      </c>
      <c r="K87" s="42">
        <v>5.5588290000000002</v>
      </c>
      <c r="L87" s="42">
        <v>5.6524650000000003</v>
      </c>
      <c r="M87" s="42">
        <v>5.610341</v>
      </c>
      <c r="N87" s="42">
        <v>5.6290630000000004</v>
      </c>
      <c r="O87" s="42">
        <v>5.57517</v>
      </c>
      <c r="P87" s="42">
        <v>5.6157630000000003</v>
      </c>
      <c r="Q87" s="42">
        <v>5.589442</v>
      </c>
      <c r="R87" s="42">
        <v>5.589804</v>
      </c>
      <c r="S87" s="42">
        <v>5.5947079999999998</v>
      </c>
      <c r="T87" s="42">
        <v>5.5803250000000002</v>
      </c>
      <c r="U87" s="42">
        <v>5.5772490000000001</v>
      </c>
      <c r="V87" s="42">
        <v>5.5654219999999999</v>
      </c>
      <c r="W87" s="42">
        <v>5.5782249999999998</v>
      </c>
      <c r="X87" s="42">
        <v>5.5597830000000004</v>
      </c>
      <c r="Y87" s="42">
        <v>5.5496049999999997</v>
      </c>
      <c r="Z87" s="42">
        <v>5.5423539999999996</v>
      </c>
      <c r="AA87" s="42">
        <v>5.5479620000000001</v>
      </c>
      <c r="AB87" s="42">
        <v>5.5270900000000003</v>
      </c>
      <c r="AC87" s="42">
        <v>5.5286720000000003</v>
      </c>
      <c r="AD87" s="42">
        <v>5.5255539999999996</v>
      </c>
      <c r="AE87" s="42">
        <v>5.4985889999999999</v>
      </c>
      <c r="AF87" s="42">
        <v>5.5066699999999997</v>
      </c>
      <c r="AG87" s="42">
        <v>5.5045979999999997</v>
      </c>
      <c r="AH87" s="42">
        <v>5.4935549999999997</v>
      </c>
      <c r="AI87" s="42">
        <v>5.5017769999999997</v>
      </c>
      <c r="AJ87" s="42">
        <v>5.5004359999999997</v>
      </c>
      <c r="AK87" s="43">
        <v>-2.1699999999999999E-4</v>
      </c>
    </row>
    <row r="88" spans="1:37" ht="15" customHeight="1" x14ac:dyDescent="0.45">
      <c r="A88" s="19" t="s">
        <v>357</v>
      </c>
      <c r="B88" s="41" t="s">
        <v>358</v>
      </c>
      <c r="C88" s="42">
        <v>20.128015999999999</v>
      </c>
      <c r="D88" s="42">
        <v>20.625473</v>
      </c>
      <c r="E88" s="42">
        <v>20.767272999999999</v>
      </c>
      <c r="F88" s="42">
        <v>21.022359999999999</v>
      </c>
      <c r="G88" s="42">
        <v>21.188330000000001</v>
      </c>
      <c r="H88" s="42">
        <v>21.342966000000001</v>
      </c>
      <c r="I88" s="42">
        <v>21.404264000000001</v>
      </c>
      <c r="J88" s="42">
        <v>21.519894000000001</v>
      </c>
      <c r="K88" s="42">
        <v>21.780460000000001</v>
      </c>
      <c r="L88" s="42">
        <v>21.716448</v>
      </c>
      <c r="M88" s="42">
        <v>21.806871000000001</v>
      </c>
      <c r="N88" s="42">
        <v>21.834918999999999</v>
      </c>
      <c r="O88" s="42">
        <v>21.947918000000001</v>
      </c>
      <c r="P88" s="42">
        <v>21.980395999999999</v>
      </c>
      <c r="Q88" s="42">
        <v>22.040994999999999</v>
      </c>
      <c r="R88" s="42">
        <v>22.085117</v>
      </c>
      <c r="S88" s="42">
        <v>22.098231999999999</v>
      </c>
      <c r="T88" s="42">
        <v>22.174952999999999</v>
      </c>
      <c r="U88" s="42">
        <v>22.212420000000002</v>
      </c>
      <c r="V88" s="42">
        <v>22.253140999999999</v>
      </c>
      <c r="W88" s="42">
        <v>22.275943999999999</v>
      </c>
      <c r="X88" s="42">
        <v>22.295105</v>
      </c>
      <c r="Y88" s="42">
        <v>22.347632999999998</v>
      </c>
      <c r="Z88" s="42">
        <v>22.377001</v>
      </c>
      <c r="AA88" s="42">
        <v>22.405628</v>
      </c>
      <c r="AB88" s="42">
        <v>22.433744000000001</v>
      </c>
      <c r="AC88" s="42">
        <v>22.451920999999999</v>
      </c>
      <c r="AD88" s="42">
        <v>22.475355</v>
      </c>
      <c r="AE88" s="42">
        <v>22.499794000000001</v>
      </c>
      <c r="AF88" s="42">
        <v>22.524183000000001</v>
      </c>
      <c r="AG88" s="42">
        <v>22.543661</v>
      </c>
      <c r="AH88" s="42">
        <v>22.570641999999999</v>
      </c>
      <c r="AI88" s="42">
        <v>22.586521000000001</v>
      </c>
      <c r="AJ88" s="42">
        <v>22.609421000000001</v>
      </c>
      <c r="AK88" s="43">
        <v>2.8739999999999998E-3</v>
      </c>
    </row>
    <row r="89" spans="1:37" ht="15" customHeight="1" x14ac:dyDescent="0.45">
      <c r="A89" s="19" t="s">
        <v>359</v>
      </c>
      <c r="B89" s="41" t="s">
        <v>360</v>
      </c>
      <c r="C89" s="42">
        <v>1.4204289999999999</v>
      </c>
      <c r="D89" s="42">
        <v>1.4239930000000001</v>
      </c>
      <c r="E89" s="42">
        <v>1.3510279999999999</v>
      </c>
      <c r="F89" s="42">
        <v>1.354711</v>
      </c>
      <c r="G89" s="42">
        <v>1.3307990000000001</v>
      </c>
      <c r="H89" s="42">
        <v>1.363756</v>
      </c>
      <c r="I89" s="42">
        <v>1.3722099999999999</v>
      </c>
      <c r="J89" s="42">
        <v>1.3734360000000001</v>
      </c>
      <c r="K89" s="42">
        <v>1.3220050000000001</v>
      </c>
      <c r="L89" s="42">
        <v>1.3893329999999999</v>
      </c>
      <c r="M89" s="42">
        <v>1.397159</v>
      </c>
      <c r="N89" s="42">
        <v>1.387418</v>
      </c>
      <c r="O89" s="42">
        <v>1.399813</v>
      </c>
      <c r="P89" s="42">
        <v>1.3865419999999999</v>
      </c>
      <c r="Q89" s="42">
        <v>1.391724</v>
      </c>
      <c r="R89" s="42">
        <v>1.3898489999999999</v>
      </c>
      <c r="S89" s="42">
        <v>1.3829899999999999</v>
      </c>
      <c r="T89" s="42">
        <v>1.3907780000000001</v>
      </c>
      <c r="U89" s="42">
        <v>1.391286</v>
      </c>
      <c r="V89" s="42">
        <v>1.392698</v>
      </c>
      <c r="W89" s="42">
        <v>1.387184</v>
      </c>
      <c r="X89" s="42">
        <v>1.390163</v>
      </c>
      <c r="Y89" s="42">
        <v>1.391921</v>
      </c>
      <c r="Z89" s="42">
        <v>1.3924700000000001</v>
      </c>
      <c r="AA89" s="42">
        <v>1.3865670000000001</v>
      </c>
      <c r="AB89" s="42">
        <v>1.393111</v>
      </c>
      <c r="AC89" s="42">
        <v>1.389143</v>
      </c>
      <c r="AD89" s="42">
        <v>1.388293</v>
      </c>
      <c r="AE89" s="42">
        <v>1.390166</v>
      </c>
      <c r="AF89" s="42">
        <v>1.395678</v>
      </c>
      <c r="AG89" s="42">
        <v>1.3951070000000001</v>
      </c>
      <c r="AH89" s="42">
        <v>1.397403</v>
      </c>
      <c r="AI89" s="42">
        <v>1.394015</v>
      </c>
      <c r="AJ89" s="42">
        <v>1.393977</v>
      </c>
      <c r="AK89" s="43">
        <v>-6.6600000000000003E-4</v>
      </c>
    </row>
    <row r="90" spans="1:37" ht="15" customHeight="1" x14ac:dyDescent="0.45">
      <c r="A90" s="19" t="s">
        <v>361</v>
      </c>
      <c r="B90" s="41" t="s">
        <v>362</v>
      </c>
      <c r="C90" s="42">
        <v>9.3758630000000007</v>
      </c>
      <c r="D90" s="42">
        <v>9.0492220000000003</v>
      </c>
      <c r="E90" s="42">
        <v>8.7545470000000005</v>
      </c>
      <c r="F90" s="42">
        <v>8.5822599999999998</v>
      </c>
      <c r="G90" s="42">
        <v>8.463775</v>
      </c>
      <c r="H90" s="42">
        <v>8.4118410000000008</v>
      </c>
      <c r="I90" s="42">
        <v>8.3934300000000004</v>
      </c>
      <c r="J90" s="42">
        <v>8.3534670000000002</v>
      </c>
      <c r="K90" s="42">
        <v>8.2851669999999995</v>
      </c>
      <c r="L90" s="42">
        <v>8.3788990000000005</v>
      </c>
      <c r="M90" s="42">
        <v>8.3458299999999994</v>
      </c>
      <c r="N90" s="42">
        <v>8.2954570000000007</v>
      </c>
      <c r="O90" s="42">
        <v>8.2761030000000009</v>
      </c>
      <c r="P90" s="42">
        <v>8.2352450000000008</v>
      </c>
      <c r="Q90" s="42">
        <v>8.2094430000000003</v>
      </c>
      <c r="R90" s="42">
        <v>8.1707940000000008</v>
      </c>
      <c r="S90" s="42">
        <v>8.1141199999999998</v>
      </c>
      <c r="T90" s="42">
        <v>8.1517649999999993</v>
      </c>
      <c r="U90" s="42">
        <v>8.1344750000000001</v>
      </c>
      <c r="V90" s="42">
        <v>8.1150579999999994</v>
      </c>
      <c r="W90" s="42">
        <v>8.0910229999999999</v>
      </c>
      <c r="X90" s="42">
        <v>8.0622589999999992</v>
      </c>
      <c r="Y90" s="42">
        <v>8.0559969999999996</v>
      </c>
      <c r="Z90" s="42">
        <v>8.0399250000000002</v>
      </c>
      <c r="AA90" s="42">
        <v>7.9801330000000004</v>
      </c>
      <c r="AB90" s="42">
        <v>8.0072120000000009</v>
      </c>
      <c r="AC90" s="42">
        <v>7.9905419999999996</v>
      </c>
      <c r="AD90" s="42">
        <v>7.975136</v>
      </c>
      <c r="AE90" s="42">
        <v>7.9592049999999999</v>
      </c>
      <c r="AF90" s="42">
        <v>7.9441639999999998</v>
      </c>
      <c r="AG90" s="42">
        <v>7.9303049999999997</v>
      </c>
      <c r="AH90" s="42">
        <v>7.919746</v>
      </c>
      <c r="AI90" s="42">
        <v>7.9062340000000004</v>
      </c>
      <c r="AJ90" s="42">
        <v>7.8971340000000003</v>
      </c>
      <c r="AK90" s="43">
        <v>-4.2469999999999999E-3</v>
      </c>
    </row>
    <row r="91" spans="1:37" ht="15" customHeight="1" x14ac:dyDescent="0.45">
      <c r="A91" s="19" t="s">
        <v>363</v>
      </c>
      <c r="B91" s="41" t="s">
        <v>364</v>
      </c>
      <c r="C91" s="42">
        <v>5.0728710000000001</v>
      </c>
      <c r="D91" s="42">
        <v>4.8539770000000004</v>
      </c>
      <c r="E91" s="42">
        <v>4.7840069999999999</v>
      </c>
      <c r="F91" s="42">
        <v>4.6870149999999997</v>
      </c>
      <c r="G91" s="42">
        <v>4.6204539999999996</v>
      </c>
      <c r="H91" s="42">
        <v>4.5497050000000003</v>
      </c>
      <c r="I91" s="42">
        <v>4.4989290000000004</v>
      </c>
      <c r="J91" s="42">
        <v>4.4560769999999996</v>
      </c>
      <c r="K91" s="42">
        <v>4.4436099999999996</v>
      </c>
      <c r="L91" s="42">
        <v>4.3884169999999996</v>
      </c>
      <c r="M91" s="42">
        <v>4.3551690000000001</v>
      </c>
      <c r="N91" s="42">
        <v>4.3379469999999998</v>
      </c>
      <c r="O91" s="42">
        <v>4.3078310000000002</v>
      </c>
      <c r="P91" s="42">
        <v>4.2919890000000001</v>
      </c>
      <c r="Q91" s="42">
        <v>4.2703629999999997</v>
      </c>
      <c r="R91" s="42">
        <v>4.2529060000000003</v>
      </c>
      <c r="S91" s="42">
        <v>4.2415289999999999</v>
      </c>
      <c r="T91" s="42">
        <v>4.2165929999999996</v>
      </c>
      <c r="U91" s="42">
        <v>4.2004809999999999</v>
      </c>
      <c r="V91" s="42">
        <v>4.1848559999999999</v>
      </c>
      <c r="W91" s="42">
        <v>4.1736180000000003</v>
      </c>
      <c r="X91" s="42">
        <v>4.1609740000000004</v>
      </c>
      <c r="Y91" s="42">
        <v>4.1455209999999996</v>
      </c>
      <c r="Z91" s="42">
        <v>4.1331920000000002</v>
      </c>
      <c r="AA91" s="42">
        <v>4.1207339999999997</v>
      </c>
      <c r="AB91" s="42">
        <v>4.1104000000000003</v>
      </c>
      <c r="AC91" s="42">
        <v>4.102487</v>
      </c>
      <c r="AD91" s="42">
        <v>4.0926770000000001</v>
      </c>
      <c r="AE91" s="42">
        <v>4.0834289999999998</v>
      </c>
      <c r="AF91" s="42">
        <v>4.0727679999999999</v>
      </c>
      <c r="AG91" s="42">
        <v>4.0639510000000003</v>
      </c>
      <c r="AH91" s="42">
        <v>4.0539930000000002</v>
      </c>
      <c r="AI91" s="42">
        <v>4.0449580000000003</v>
      </c>
      <c r="AJ91" s="42">
        <v>4.035971</v>
      </c>
      <c r="AK91" s="43">
        <v>-5.751E-3</v>
      </c>
    </row>
    <row r="92" spans="1:37" ht="15" customHeight="1" x14ac:dyDescent="0.45">
      <c r="A92" s="19" t="s">
        <v>365</v>
      </c>
      <c r="B92" s="41" t="s">
        <v>366</v>
      </c>
      <c r="C92" s="42">
        <v>6.4582329999999999</v>
      </c>
      <c r="D92" s="42">
        <v>6.2754099999999999</v>
      </c>
      <c r="E92" s="42">
        <v>6.1589429999999998</v>
      </c>
      <c r="F92" s="42">
        <v>6.116676</v>
      </c>
      <c r="G92" s="42">
        <v>6.0562079999999998</v>
      </c>
      <c r="H92" s="42">
        <v>6.0001480000000003</v>
      </c>
      <c r="I92" s="42">
        <v>5.9542890000000002</v>
      </c>
      <c r="J92" s="42">
        <v>5.9181119999999998</v>
      </c>
      <c r="K92" s="42">
        <v>5.936159</v>
      </c>
      <c r="L92" s="42">
        <v>5.8591829999999998</v>
      </c>
      <c r="M92" s="42">
        <v>5.8409610000000001</v>
      </c>
      <c r="N92" s="42">
        <v>5.8211120000000003</v>
      </c>
      <c r="O92" s="42">
        <v>5.8097149999999997</v>
      </c>
      <c r="P92" s="42">
        <v>5.7872009999999996</v>
      </c>
      <c r="Q92" s="42">
        <v>5.7748390000000001</v>
      </c>
      <c r="R92" s="42">
        <v>5.760904</v>
      </c>
      <c r="S92" s="42">
        <v>5.7486420000000003</v>
      </c>
      <c r="T92" s="42">
        <v>5.7294270000000003</v>
      </c>
      <c r="U92" s="42">
        <v>5.7156929999999999</v>
      </c>
      <c r="V92" s="42">
        <v>5.7043850000000003</v>
      </c>
      <c r="W92" s="42">
        <v>5.6909140000000003</v>
      </c>
      <c r="X92" s="42">
        <v>5.6834379999999998</v>
      </c>
      <c r="Y92" s="42">
        <v>5.672129</v>
      </c>
      <c r="Z92" s="42">
        <v>5.6626070000000004</v>
      </c>
      <c r="AA92" s="42">
        <v>5.6543700000000001</v>
      </c>
      <c r="AB92" s="42">
        <v>5.6445939999999997</v>
      </c>
      <c r="AC92" s="42">
        <v>5.634684</v>
      </c>
      <c r="AD92" s="42">
        <v>5.6263240000000003</v>
      </c>
      <c r="AE92" s="42">
        <v>5.6219650000000003</v>
      </c>
      <c r="AF92" s="42">
        <v>5.6121100000000004</v>
      </c>
      <c r="AG92" s="42">
        <v>5.6043329999999996</v>
      </c>
      <c r="AH92" s="42">
        <v>5.5979409999999996</v>
      </c>
      <c r="AI92" s="42">
        <v>5.5891010000000003</v>
      </c>
      <c r="AJ92" s="42">
        <v>5.5811210000000004</v>
      </c>
      <c r="AK92" s="43">
        <v>-3.6570000000000001E-3</v>
      </c>
    </row>
    <row r="93" spans="1:37" ht="15" customHeight="1" x14ac:dyDescent="0.45">
      <c r="B93" s="41" t="s">
        <v>351</v>
      </c>
      <c r="C93" s="42">
        <v>23.411788999999999</v>
      </c>
      <c r="D93" s="42">
        <v>23.557013000000001</v>
      </c>
      <c r="E93" s="42">
        <v>23.788166</v>
      </c>
      <c r="F93" s="42">
        <v>23.853936999999998</v>
      </c>
      <c r="G93" s="42">
        <v>23.920893</v>
      </c>
      <c r="H93" s="42">
        <v>23.90522</v>
      </c>
      <c r="I93" s="42">
        <v>23.927534000000001</v>
      </c>
      <c r="J93" s="42">
        <v>23.928093000000001</v>
      </c>
      <c r="K93" s="42">
        <v>23.809307</v>
      </c>
      <c r="L93" s="42">
        <v>23.892558999999999</v>
      </c>
      <c r="M93" s="42">
        <v>23.889008</v>
      </c>
      <c r="N93" s="42">
        <v>23.928481999999999</v>
      </c>
      <c r="O93" s="42">
        <v>23.899529000000001</v>
      </c>
      <c r="P93" s="42">
        <v>23.936153000000001</v>
      </c>
      <c r="Q93" s="42">
        <v>23.936077000000001</v>
      </c>
      <c r="R93" s="42">
        <v>23.950835999999999</v>
      </c>
      <c r="S93" s="42">
        <v>23.994951</v>
      </c>
      <c r="T93" s="42">
        <v>23.954253999999999</v>
      </c>
      <c r="U93" s="42">
        <v>23.963018000000002</v>
      </c>
      <c r="V93" s="42">
        <v>23.969864000000001</v>
      </c>
      <c r="W93" s="42">
        <v>23.990476999999998</v>
      </c>
      <c r="X93" s="42">
        <v>24.009308000000001</v>
      </c>
      <c r="Y93" s="42">
        <v>24.001750999999999</v>
      </c>
      <c r="Z93" s="42">
        <v>24.009668000000001</v>
      </c>
      <c r="AA93" s="42">
        <v>24.044841999999999</v>
      </c>
      <c r="AB93" s="42">
        <v>24.026871</v>
      </c>
      <c r="AC93" s="42">
        <v>24.045013000000001</v>
      </c>
      <c r="AD93" s="42">
        <v>24.054618999999999</v>
      </c>
      <c r="AE93" s="42">
        <v>24.068144</v>
      </c>
      <c r="AF93" s="42">
        <v>24.066654</v>
      </c>
      <c r="AG93" s="42">
        <v>24.075624000000001</v>
      </c>
      <c r="AH93" s="42">
        <v>24.080186999999999</v>
      </c>
      <c r="AI93" s="42">
        <v>24.092783000000001</v>
      </c>
      <c r="AJ93" s="42">
        <v>24.097169999999998</v>
      </c>
      <c r="AK93" s="43">
        <v>7.0899999999999999E-4</v>
      </c>
    </row>
    <row r="94" spans="1:37" ht="15" customHeight="1" x14ac:dyDescent="0.45">
      <c r="B94" s="41" t="s">
        <v>352</v>
      </c>
      <c r="C94" s="42">
        <v>28.520689000000001</v>
      </c>
      <c r="D94" s="42">
        <v>28.676179999999999</v>
      </c>
      <c r="E94" s="42">
        <v>28.658211000000001</v>
      </c>
      <c r="F94" s="42">
        <v>28.768153999999999</v>
      </c>
      <c r="G94" s="42">
        <v>28.751396</v>
      </c>
      <c r="H94" s="42">
        <v>28.747468999999999</v>
      </c>
      <c r="I94" s="42">
        <v>28.770164000000001</v>
      </c>
      <c r="J94" s="42">
        <v>28.771982000000001</v>
      </c>
      <c r="K94" s="42">
        <v>28.864483</v>
      </c>
      <c r="L94" s="42">
        <v>28.722671999999999</v>
      </c>
      <c r="M94" s="42">
        <v>28.754642</v>
      </c>
      <c r="N94" s="42">
        <v>28.765571999999999</v>
      </c>
      <c r="O94" s="42">
        <v>28.783947000000001</v>
      </c>
      <c r="P94" s="42">
        <v>28.766689</v>
      </c>
      <c r="Q94" s="42">
        <v>28.787092000000001</v>
      </c>
      <c r="R94" s="42">
        <v>28.799789000000001</v>
      </c>
      <c r="S94" s="42">
        <v>28.824812000000001</v>
      </c>
      <c r="T94" s="42">
        <v>28.801914</v>
      </c>
      <c r="U94" s="42">
        <v>28.805378000000001</v>
      </c>
      <c r="V94" s="42">
        <v>28.814550000000001</v>
      </c>
      <c r="W94" s="42">
        <v>28.81259</v>
      </c>
      <c r="X94" s="42">
        <v>28.838932</v>
      </c>
      <c r="Y94" s="42">
        <v>28.835450999999999</v>
      </c>
      <c r="Z94" s="42">
        <v>28.842777000000002</v>
      </c>
      <c r="AA94" s="42">
        <v>28.859725999999998</v>
      </c>
      <c r="AB94" s="42">
        <v>28.856950999999999</v>
      </c>
      <c r="AC94" s="42">
        <v>28.85754</v>
      </c>
      <c r="AD94" s="42">
        <v>28.862022</v>
      </c>
      <c r="AE94" s="42">
        <v>28.878712</v>
      </c>
      <c r="AF94" s="42">
        <v>28.877770999999999</v>
      </c>
      <c r="AG94" s="42">
        <v>28.882425000000001</v>
      </c>
      <c r="AH94" s="42">
        <v>28.88653</v>
      </c>
      <c r="AI94" s="42">
        <v>28.884613000000002</v>
      </c>
      <c r="AJ94" s="42">
        <v>28.88475</v>
      </c>
      <c r="AK94" s="43">
        <v>2.2599999999999999E-4</v>
      </c>
    </row>
    <row r="95" spans="1:37" ht="15" customHeight="1" x14ac:dyDescent="0.35">
      <c r="A95" s="19" t="s">
        <v>367</v>
      </c>
    </row>
    <row r="96" spans="1:37" ht="15" customHeight="1" x14ac:dyDescent="0.35">
      <c r="A96" s="19" t="s">
        <v>368</v>
      </c>
      <c r="B96" s="40" t="s">
        <v>369</v>
      </c>
    </row>
    <row r="97" spans="1:37" ht="15" customHeight="1" x14ac:dyDescent="0.35">
      <c r="A97" s="19" t="s">
        <v>370</v>
      </c>
      <c r="B97" s="40" t="s">
        <v>371</v>
      </c>
    </row>
    <row r="98" spans="1:37" ht="15" customHeight="1" x14ac:dyDescent="0.45">
      <c r="A98" s="19" t="s">
        <v>372</v>
      </c>
      <c r="B98" s="41" t="s">
        <v>340</v>
      </c>
      <c r="C98" s="46">
        <v>196.34179700000001</v>
      </c>
      <c r="D98" s="46">
        <v>194.73353599999999</v>
      </c>
      <c r="E98" s="46">
        <v>193.93779000000001</v>
      </c>
      <c r="F98" s="46">
        <v>190.70057700000001</v>
      </c>
      <c r="G98" s="46">
        <v>185.95985400000001</v>
      </c>
      <c r="H98" s="46">
        <v>177.09857199999999</v>
      </c>
      <c r="I98" s="46">
        <v>166.70574999999999</v>
      </c>
      <c r="J98" s="46">
        <v>161.48539700000001</v>
      </c>
      <c r="K98" s="46">
        <v>159.17384300000001</v>
      </c>
      <c r="L98" s="46">
        <v>158.487976</v>
      </c>
      <c r="M98" s="46">
        <v>157.89215100000001</v>
      </c>
      <c r="N98" s="46">
        <v>157.678314</v>
      </c>
      <c r="O98" s="46">
        <v>157.292923</v>
      </c>
      <c r="P98" s="46">
        <v>157.08419799999999</v>
      </c>
      <c r="Q98" s="46">
        <v>156.86715699999999</v>
      </c>
      <c r="R98" s="46">
        <v>156.68392900000001</v>
      </c>
      <c r="S98" s="46">
        <v>156.54098500000001</v>
      </c>
      <c r="T98" s="46">
        <v>156.42477400000001</v>
      </c>
      <c r="U98" s="46">
        <v>156.32351700000001</v>
      </c>
      <c r="V98" s="46">
        <v>156.19740300000001</v>
      </c>
      <c r="W98" s="46">
        <v>156.14291399999999</v>
      </c>
      <c r="X98" s="46">
        <v>156.05668600000001</v>
      </c>
      <c r="Y98" s="46">
        <v>155.96075400000001</v>
      </c>
      <c r="Z98" s="46">
        <v>155.867142</v>
      </c>
      <c r="AA98" s="46">
        <v>155.793869</v>
      </c>
      <c r="AB98" s="46">
        <v>155.747253</v>
      </c>
      <c r="AC98" s="46">
        <v>155.875595</v>
      </c>
      <c r="AD98" s="46">
        <v>156.01324500000001</v>
      </c>
      <c r="AE98" s="46">
        <v>156.14149499999999</v>
      </c>
      <c r="AF98" s="46">
        <v>156.26577800000001</v>
      </c>
      <c r="AG98" s="46">
        <v>156.515366</v>
      </c>
      <c r="AH98" s="46">
        <v>156.76348899999999</v>
      </c>
      <c r="AI98" s="46">
        <v>157.019318</v>
      </c>
      <c r="AJ98" s="46">
        <v>157.26411400000001</v>
      </c>
      <c r="AK98" s="43">
        <v>-6.6559999999999996E-3</v>
      </c>
    </row>
    <row r="99" spans="1:37" ht="15" customHeight="1" x14ac:dyDescent="0.45">
      <c r="A99" s="19" t="s">
        <v>373</v>
      </c>
      <c r="B99" s="41" t="s">
        <v>342</v>
      </c>
      <c r="C99" s="46">
        <v>219.99520899999999</v>
      </c>
      <c r="D99" s="46">
        <v>216.97152700000001</v>
      </c>
      <c r="E99" s="46">
        <v>216.26400799999999</v>
      </c>
      <c r="F99" s="46">
        <v>213.12370300000001</v>
      </c>
      <c r="G99" s="46">
        <v>208.95233200000001</v>
      </c>
      <c r="H99" s="46">
        <v>198.492706</v>
      </c>
      <c r="I99" s="46">
        <v>185.98919699999999</v>
      </c>
      <c r="J99" s="46">
        <v>176.33416700000001</v>
      </c>
      <c r="K99" s="46">
        <v>170.0634</v>
      </c>
      <c r="L99" s="46">
        <v>168.97311400000001</v>
      </c>
      <c r="M99" s="46">
        <v>167.53779599999999</v>
      </c>
      <c r="N99" s="46">
        <v>166.80320699999999</v>
      </c>
      <c r="O99" s="46">
        <v>165.44014000000001</v>
      </c>
      <c r="P99" s="46">
        <v>164.49499499999999</v>
      </c>
      <c r="Q99" s="46">
        <v>163.45713799999999</v>
      </c>
      <c r="R99" s="46">
        <v>162.47721899999999</v>
      </c>
      <c r="S99" s="46">
        <v>161.612122</v>
      </c>
      <c r="T99" s="46">
        <v>160.932007</v>
      </c>
      <c r="U99" s="46">
        <v>160.302063</v>
      </c>
      <c r="V99" s="46">
        <v>159.610535</v>
      </c>
      <c r="W99" s="46">
        <v>159.11433400000001</v>
      </c>
      <c r="X99" s="46">
        <v>158.54457099999999</v>
      </c>
      <c r="Y99" s="46">
        <v>157.95761100000001</v>
      </c>
      <c r="Z99" s="46">
        <v>157.38765000000001</v>
      </c>
      <c r="AA99" s="46">
        <v>156.884018</v>
      </c>
      <c r="AB99" s="46">
        <v>156.325851</v>
      </c>
      <c r="AC99" s="46">
        <v>155.92188999999999</v>
      </c>
      <c r="AD99" s="46">
        <v>155.569489</v>
      </c>
      <c r="AE99" s="46">
        <v>155.20611600000001</v>
      </c>
      <c r="AF99" s="46">
        <v>154.849625</v>
      </c>
      <c r="AG99" s="46">
        <v>154.53645299999999</v>
      </c>
      <c r="AH99" s="46">
        <v>154.158096</v>
      </c>
      <c r="AI99" s="46">
        <v>153.84641999999999</v>
      </c>
      <c r="AJ99" s="46">
        <v>153.50567599999999</v>
      </c>
      <c r="AK99" s="43">
        <v>-1.0755000000000001E-2</v>
      </c>
    </row>
    <row r="100" spans="1:37" ht="15" customHeight="1" x14ac:dyDescent="0.45">
      <c r="A100" s="19" t="s">
        <v>374</v>
      </c>
      <c r="B100" s="41" t="s">
        <v>344</v>
      </c>
      <c r="C100" s="46">
        <v>176.15358000000001</v>
      </c>
      <c r="D100" s="46">
        <v>173.378906</v>
      </c>
      <c r="E100" s="46">
        <v>172.220764</v>
      </c>
      <c r="F100" s="46">
        <v>166.84440599999999</v>
      </c>
      <c r="G100" s="46">
        <v>163.00981100000001</v>
      </c>
      <c r="H100" s="46">
        <v>159.21966599999999</v>
      </c>
      <c r="I100" s="46">
        <v>155.00633199999999</v>
      </c>
      <c r="J100" s="46">
        <v>150.56315599999999</v>
      </c>
      <c r="K100" s="46">
        <v>146.87818899999999</v>
      </c>
      <c r="L100" s="46">
        <v>145.87808200000001</v>
      </c>
      <c r="M100" s="46">
        <v>144.60983300000001</v>
      </c>
      <c r="N100" s="46">
        <v>143.987717</v>
      </c>
      <c r="O100" s="46">
        <v>142.77804599999999</v>
      </c>
      <c r="P100" s="46">
        <v>141.94880699999999</v>
      </c>
      <c r="Q100" s="46">
        <v>141.02702300000001</v>
      </c>
      <c r="R100" s="46">
        <v>140.149506</v>
      </c>
      <c r="S100" s="46">
        <v>139.366364</v>
      </c>
      <c r="T100" s="46">
        <v>138.70663500000001</v>
      </c>
      <c r="U100" s="46">
        <v>138.097183</v>
      </c>
      <c r="V100" s="46">
        <v>137.430328</v>
      </c>
      <c r="W100" s="46">
        <v>136.940765</v>
      </c>
      <c r="X100" s="46">
        <v>136.382858</v>
      </c>
      <c r="Y100" s="46">
        <v>135.807693</v>
      </c>
      <c r="Z100" s="46">
        <v>135.248108</v>
      </c>
      <c r="AA100" s="46">
        <v>134.74943500000001</v>
      </c>
      <c r="AB100" s="46">
        <v>134.200974</v>
      </c>
      <c r="AC100" s="46">
        <v>133.79336499999999</v>
      </c>
      <c r="AD100" s="46">
        <v>133.43244899999999</v>
      </c>
      <c r="AE100" s="46">
        <v>133.061127</v>
      </c>
      <c r="AF100" s="46">
        <v>132.69570899999999</v>
      </c>
      <c r="AG100" s="46">
        <v>132.36953700000001</v>
      </c>
      <c r="AH100" s="46">
        <v>131.983948</v>
      </c>
      <c r="AI100" s="46">
        <v>131.658951</v>
      </c>
      <c r="AJ100" s="46">
        <v>131.30985999999999</v>
      </c>
      <c r="AK100" s="43">
        <v>-8.6470000000000002E-3</v>
      </c>
    </row>
    <row r="101" spans="1:37" ht="15" customHeight="1" x14ac:dyDescent="0.45">
      <c r="A101" s="19" t="s">
        <v>375</v>
      </c>
      <c r="B101" s="41" t="s">
        <v>346</v>
      </c>
      <c r="C101" s="46">
        <v>179.702789</v>
      </c>
      <c r="D101" s="46">
        <v>177.140244</v>
      </c>
      <c r="E101" s="46">
        <v>177.074814</v>
      </c>
      <c r="F101" s="46">
        <v>172.058029</v>
      </c>
      <c r="G101" s="46">
        <v>164.64762899999999</v>
      </c>
      <c r="H101" s="46">
        <v>157.98904400000001</v>
      </c>
      <c r="I101" s="46">
        <v>152.310303</v>
      </c>
      <c r="J101" s="46">
        <v>150.174072</v>
      </c>
      <c r="K101" s="46">
        <v>146.98271199999999</v>
      </c>
      <c r="L101" s="46">
        <v>147.86698899999999</v>
      </c>
      <c r="M101" s="46">
        <v>148.423813</v>
      </c>
      <c r="N101" s="46">
        <v>149.58519000000001</v>
      </c>
      <c r="O101" s="46">
        <v>150.13275100000001</v>
      </c>
      <c r="P101" s="46">
        <v>151.031631</v>
      </c>
      <c r="Q101" s="46">
        <v>151.81918300000001</v>
      </c>
      <c r="R101" s="46">
        <v>152.62652600000001</v>
      </c>
      <c r="S101" s="46">
        <v>153.513474</v>
      </c>
      <c r="T101" s="46">
        <v>154.52224699999999</v>
      </c>
      <c r="U101" s="46">
        <v>155.55508399999999</v>
      </c>
      <c r="V101" s="46">
        <v>156.50534099999999</v>
      </c>
      <c r="W101" s="46">
        <v>157.621094</v>
      </c>
      <c r="X101" s="46">
        <v>158.64475999999999</v>
      </c>
      <c r="Y101" s="46">
        <v>159.62943999999999</v>
      </c>
      <c r="Z101" s="46">
        <v>160.60902400000001</v>
      </c>
      <c r="AA101" s="46">
        <v>161.632507</v>
      </c>
      <c r="AB101" s="46">
        <v>162.581604</v>
      </c>
      <c r="AC101" s="46">
        <v>163.66250600000001</v>
      </c>
      <c r="AD101" s="46">
        <v>164.775452</v>
      </c>
      <c r="AE101" s="46">
        <v>165.858429</v>
      </c>
      <c r="AF101" s="46">
        <v>166.92932099999999</v>
      </c>
      <c r="AG101" s="46">
        <v>168.02543600000001</v>
      </c>
      <c r="AH101" s="46">
        <v>169.036911</v>
      </c>
      <c r="AI101" s="46">
        <v>170.09773300000001</v>
      </c>
      <c r="AJ101" s="46">
        <v>171.11331200000001</v>
      </c>
      <c r="AK101" s="43">
        <v>-1.0809999999999999E-3</v>
      </c>
    </row>
    <row r="102" spans="1:37" ht="15" customHeight="1" x14ac:dyDescent="0.45">
      <c r="B102" s="41" t="s">
        <v>348</v>
      </c>
      <c r="C102" s="46">
        <v>251.50701900000001</v>
      </c>
      <c r="D102" s="46">
        <v>248.49809300000001</v>
      </c>
      <c r="E102" s="46">
        <v>248.18670700000001</v>
      </c>
      <c r="F102" s="46">
        <v>244.052505</v>
      </c>
      <c r="G102" s="46">
        <v>239.89269999999999</v>
      </c>
      <c r="H102" s="46">
        <v>232.06343100000001</v>
      </c>
      <c r="I102" s="46">
        <v>223.320099</v>
      </c>
      <c r="J102" s="46">
        <v>215.617828</v>
      </c>
      <c r="K102" s="46">
        <v>209.73962399999999</v>
      </c>
      <c r="L102" s="46">
        <v>210.74861100000001</v>
      </c>
      <c r="M102" s="46">
        <v>211.409256</v>
      </c>
      <c r="N102" s="46">
        <v>212.84921299999999</v>
      </c>
      <c r="O102" s="46">
        <v>213.52415500000001</v>
      </c>
      <c r="P102" s="46">
        <v>214.643021</v>
      </c>
      <c r="Q102" s="46">
        <v>215.61937</v>
      </c>
      <c r="R102" s="46">
        <v>216.636337</v>
      </c>
      <c r="S102" s="46">
        <v>217.75367700000001</v>
      </c>
      <c r="T102" s="46">
        <v>218.964203</v>
      </c>
      <c r="U102" s="46">
        <v>220.537048</v>
      </c>
      <c r="V102" s="46">
        <v>222.00315900000001</v>
      </c>
      <c r="W102" s="46">
        <v>223.66433699999999</v>
      </c>
      <c r="X102" s="46">
        <v>225.21057099999999</v>
      </c>
      <c r="Y102" s="46">
        <v>226.707764</v>
      </c>
      <c r="Z102" s="46">
        <v>228.197586</v>
      </c>
      <c r="AA102" s="46">
        <v>229.741165</v>
      </c>
      <c r="AB102" s="46">
        <v>231.19151299999999</v>
      </c>
      <c r="AC102" s="46">
        <v>232.80429100000001</v>
      </c>
      <c r="AD102" s="46">
        <v>234.45571899999999</v>
      </c>
      <c r="AE102" s="46">
        <v>236.06964099999999</v>
      </c>
      <c r="AF102" s="46">
        <v>237.667587</v>
      </c>
      <c r="AG102" s="46">
        <v>239.295593</v>
      </c>
      <c r="AH102" s="46">
        <v>240.818634</v>
      </c>
      <c r="AI102" s="46">
        <v>242.40158099999999</v>
      </c>
      <c r="AJ102" s="46">
        <v>243.92318700000001</v>
      </c>
      <c r="AK102" s="43">
        <v>-5.8E-4</v>
      </c>
    </row>
    <row r="103" spans="1:37" ht="15" customHeight="1" x14ac:dyDescent="0.45">
      <c r="B103" s="41" t="s">
        <v>350</v>
      </c>
      <c r="C103" s="46">
        <v>350.75332600000002</v>
      </c>
      <c r="D103" s="46">
        <v>348.02294899999998</v>
      </c>
      <c r="E103" s="46">
        <v>348.44354199999998</v>
      </c>
      <c r="F103" s="46">
        <v>344.203552</v>
      </c>
      <c r="G103" s="46">
        <v>340.09411599999999</v>
      </c>
      <c r="H103" s="46">
        <v>333.881958</v>
      </c>
      <c r="I103" s="46">
        <v>327.76800500000002</v>
      </c>
      <c r="J103" s="46">
        <v>325.58123799999998</v>
      </c>
      <c r="K103" s="46">
        <v>324.634277</v>
      </c>
      <c r="L103" s="46">
        <v>325.71258499999999</v>
      </c>
      <c r="M103" s="46">
        <v>326.491669</v>
      </c>
      <c r="N103" s="46">
        <v>327.944366</v>
      </c>
      <c r="O103" s="46">
        <v>328.97226000000001</v>
      </c>
      <c r="P103" s="46">
        <v>330.31253099999998</v>
      </c>
      <c r="Q103" s="46">
        <v>331.45962500000002</v>
      </c>
      <c r="R103" s="46">
        <v>332.636841</v>
      </c>
      <c r="S103" s="46">
        <v>333.82702599999999</v>
      </c>
      <c r="T103" s="46">
        <v>334.964966</v>
      </c>
      <c r="U103" s="46">
        <v>336.09747299999998</v>
      </c>
      <c r="V103" s="46">
        <v>337.15649400000001</v>
      </c>
      <c r="W103" s="46">
        <v>338.35855099999998</v>
      </c>
      <c r="X103" s="46">
        <v>339.47164900000001</v>
      </c>
      <c r="Y103" s="46">
        <v>340.55224600000003</v>
      </c>
      <c r="Z103" s="46">
        <v>341.62283300000001</v>
      </c>
      <c r="AA103" s="46">
        <v>342.72491500000001</v>
      </c>
      <c r="AB103" s="46">
        <v>343.75604199999998</v>
      </c>
      <c r="AC103" s="46">
        <v>344.89614899999998</v>
      </c>
      <c r="AD103" s="46">
        <v>346.06253099999998</v>
      </c>
      <c r="AE103" s="46">
        <v>347.196594</v>
      </c>
      <c r="AF103" s="46">
        <v>348.31573500000002</v>
      </c>
      <c r="AG103" s="46">
        <v>349.45049999999998</v>
      </c>
      <c r="AH103" s="46">
        <v>350.50836199999998</v>
      </c>
      <c r="AI103" s="46">
        <v>351.60192899999998</v>
      </c>
      <c r="AJ103" s="46">
        <v>352.64489700000001</v>
      </c>
      <c r="AK103" s="43">
        <v>4.1199999999999999E-4</v>
      </c>
    </row>
    <row r="104" spans="1:37" ht="15" customHeight="1" x14ac:dyDescent="0.45">
      <c r="B104" s="41" t="s">
        <v>351</v>
      </c>
      <c r="C104" s="46">
        <v>166.1474</v>
      </c>
      <c r="D104" s="46">
        <v>163.85328699999999</v>
      </c>
      <c r="E104" s="46">
        <v>163.40287799999999</v>
      </c>
      <c r="F104" s="46">
        <v>158.81857299999999</v>
      </c>
      <c r="G104" s="46">
        <v>153.779572</v>
      </c>
      <c r="H104" s="46">
        <v>150.70906099999999</v>
      </c>
      <c r="I104" s="46">
        <v>146.19992099999999</v>
      </c>
      <c r="J104" s="46">
        <v>142.86106899999999</v>
      </c>
      <c r="K104" s="46">
        <v>139.536224</v>
      </c>
      <c r="L104" s="46">
        <v>139.12150600000001</v>
      </c>
      <c r="M104" s="46">
        <v>138.53741500000001</v>
      </c>
      <c r="N104" s="46">
        <v>138.35237100000001</v>
      </c>
      <c r="O104" s="46">
        <v>137.79643200000001</v>
      </c>
      <c r="P104" s="46">
        <v>137.48580899999999</v>
      </c>
      <c r="Q104" s="46">
        <v>137.12329099999999</v>
      </c>
      <c r="R104" s="46">
        <v>136.79629499999999</v>
      </c>
      <c r="S104" s="46">
        <v>136.531158</v>
      </c>
      <c r="T104" s="46">
        <v>136.35136399999999</v>
      </c>
      <c r="U104" s="46">
        <v>136.210846</v>
      </c>
      <c r="V104" s="46">
        <v>136.03410299999999</v>
      </c>
      <c r="W104" s="46">
        <v>135.971237</v>
      </c>
      <c r="X104" s="46">
        <v>135.865555</v>
      </c>
      <c r="Y104" s="46">
        <v>135.83255</v>
      </c>
      <c r="Z104" s="46">
        <v>136.28350800000001</v>
      </c>
      <c r="AA104" s="46">
        <v>136.82055700000001</v>
      </c>
      <c r="AB104" s="46">
        <v>137.323868</v>
      </c>
      <c r="AC104" s="46">
        <v>137.88107299999999</v>
      </c>
      <c r="AD104" s="46">
        <v>138.44955400000001</v>
      </c>
      <c r="AE104" s="46">
        <v>139.002411</v>
      </c>
      <c r="AF104" s="46">
        <v>139.54849200000001</v>
      </c>
      <c r="AG104" s="46">
        <v>140.102768</v>
      </c>
      <c r="AH104" s="46">
        <v>140.619629</v>
      </c>
      <c r="AI104" s="46">
        <v>141.15446499999999</v>
      </c>
      <c r="AJ104" s="46">
        <v>141.66905199999999</v>
      </c>
      <c r="AK104" s="43">
        <v>-4.5360000000000001E-3</v>
      </c>
    </row>
    <row r="105" spans="1:37" ht="15" customHeight="1" x14ac:dyDescent="0.45">
      <c r="A105" s="19" t="s">
        <v>376</v>
      </c>
      <c r="B105" s="41" t="s">
        <v>352</v>
      </c>
      <c r="C105" s="46">
        <v>230.96731600000001</v>
      </c>
      <c r="D105" s="46">
        <v>228.56085200000001</v>
      </c>
      <c r="E105" s="46">
        <v>227.280914</v>
      </c>
      <c r="F105" s="46">
        <v>222.230515</v>
      </c>
      <c r="G105" s="46">
        <v>217.571335</v>
      </c>
      <c r="H105" s="46">
        <v>209.892563</v>
      </c>
      <c r="I105" s="46">
        <v>199.54278600000001</v>
      </c>
      <c r="J105" s="46">
        <v>193.620575</v>
      </c>
      <c r="K105" s="46">
        <v>188.88850400000001</v>
      </c>
      <c r="L105" s="46">
        <v>187.85334800000001</v>
      </c>
      <c r="M105" s="46">
        <v>186.580444</v>
      </c>
      <c r="N105" s="46">
        <v>185.84588600000001</v>
      </c>
      <c r="O105" s="46">
        <v>184.63389599999999</v>
      </c>
      <c r="P105" s="46">
        <v>183.713898</v>
      </c>
      <c r="Q105" s="46">
        <v>182.73284899999999</v>
      </c>
      <c r="R105" s="46">
        <v>181.79153400000001</v>
      </c>
      <c r="S105" s="46">
        <v>180.91776999999999</v>
      </c>
      <c r="T105" s="46">
        <v>180.11525</v>
      </c>
      <c r="U105" s="46">
        <v>179.36428799999999</v>
      </c>
      <c r="V105" s="46">
        <v>178.56575000000001</v>
      </c>
      <c r="W105" s="46">
        <v>177.913376</v>
      </c>
      <c r="X105" s="46">
        <v>177.20396400000001</v>
      </c>
      <c r="Y105" s="46">
        <v>176.48060599999999</v>
      </c>
      <c r="Z105" s="46">
        <v>175.76937899999999</v>
      </c>
      <c r="AA105" s="46">
        <v>175.10730000000001</v>
      </c>
      <c r="AB105" s="46">
        <v>174.62750199999999</v>
      </c>
      <c r="AC105" s="46">
        <v>174.260513</v>
      </c>
      <c r="AD105" s="46">
        <v>173.928833</v>
      </c>
      <c r="AE105" s="46">
        <v>173.585037</v>
      </c>
      <c r="AF105" s="46">
        <v>173.24284399999999</v>
      </c>
      <c r="AG105" s="46">
        <v>172.929901</v>
      </c>
      <c r="AH105" s="46">
        <v>172.564255</v>
      </c>
      <c r="AI105" s="46">
        <v>172.24563599999999</v>
      </c>
      <c r="AJ105" s="46">
        <v>171.90083300000001</v>
      </c>
      <c r="AK105" s="43">
        <v>-8.8629999999999994E-3</v>
      </c>
    </row>
    <row r="106" spans="1:37" ht="15" customHeight="1" x14ac:dyDescent="0.45">
      <c r="A106" s="19" t="s">
        <v>377</v>
      </c>
      <c r="B106" s="41" t="s">
        <v>378</v>
      </c>
      <c r="C106" s="46">
        <v>189.54208399999999</v>
      </c>
      <c r="D106" s="46">
        <v>186.59880100000001</v>
      </c>
      <c r="E106" s="46">
        <v>186.76265000000001</v>
      </c>
      <c r="F106" s="46">
        <v>181.656204</v>
      </c>
      <c r="G106" s="46">
        <v>176.19860800000001</v>
      </c>
      <c r="H106" s="46">
        <v>170.29757699999999</v>
      </c>
      <c r="I106" s="46">
        <v>164.03398100000001</v>
      </c>
      <c r="J106" s="46">
        <v>160.20901499999999</v>
      </c>
      <c r="K106" s="46">
        <v>156.46220400000001</v>
      </c>
      <c r="L106" s="46">
        <v>156.533737</v>
      </c>
      <c r="M106" s="46">
        <v>156.166809</v>
      </c>
      <c r="N106" s="46">
        <v>156.554001</v>
      </c>
      <c r="O106" s="46">
        <v>156.13002</v>
      </c>
      <c r="P106" s="46">
        <v>156.37966900000001</v>
      </c>
      <c r="Q106" s="46">
        <v>156.29563899999999</v>
      </c>
      <c r="R106" s="46">
        <v>156.32646199999999</v>
      </c>
      <c r="S106" s="46">
        <v>156.44931</v>
      </c>
      <c r="T106" s="46">
        <v>156.61596700000001</v>
      </c>
      <c r="U106" s="46">
        <v>156.87460300000001</v>
      </c>
      <c r="V106" s="46">
        <v>157.031158</v>
      </c>
      <c r="W106" s="46">
        <v>157.44944799999999</v>
      </c>
      <c r="X106" s="46">
        <v>157.64851400000001</v>
      </c>
      <c r="Y106" s="46">
        <v>157.88897700000001</v>
      </c>
      <c r="Z106" s="46">
        <v>158.26100199999999</v>
      </c>
      <c r="AA106" s="46">
        <v>158.73172</v>
      </c>
      <c r="AB106" s="46">
        <v>159.07603499999999</v>
      </c>
      <c r="AC106" s="46">
        <v>159.65879799999999</v>
      </c>
      <c r="AD106" s="46">
        <v>160.21725499999999</v>
      </c>
      <c r="AE106" s="46">
        <v>160.709045</v>
      </c>
      <c r="AF106" s="46">
        <v>161.20549</v>
      </c>
      <c r="AG106" s="46">
        <v>161.75711100000001</v>
      </c>
      <c r="AH106" s="46">
        <v>162.18756099999999</v>
      </c>
      <c r="AI106" s="46">
        <v>162.76646400000001</v>
      </c>
      <c r="AJ106" s="46">
        <v>163.25787399999999</v>
      </c>
      <c r="AK106" s="43">
        <v>-4.1669999999999997E-3</v>
      </c>
    </row>
    <row r="107" spans="1:37" ht="15" customHeight="1" x14ac:dyDescent="0.35">
      <c r="A107" s="19" t="s">
        <v>379</v>
      </c>
    </row>
    <row r="108" spans="1:37" ht="15" customHeight="1" x14ac:dyDescent="0.35">
      <c r="A108" s="19" t="s">
        <v>380</v>
      </c>
      <c r="B108" s="40" t="s">
        <v>381</v>
      </c>
    </row>
    <row r="109" spans="1:37" ht="15" customHeight="1" x14ac:dyDescent="0.45">
      <c r="A109" s="19" t="s">
        <v>382</v>
      </c>
      <c r="B109" s="41" t="s">
        <v>356</v>
      </c>
      <c r="C109" s="46">
        <v>252.243652</v>
      </c>
      <c r="D109" s="46">
        <v>249.872772</v>
      </c>
      <c r="E109" s="46">
        <v>246.86672999999999</v>
      </c>
      <c r="F109" s="46">
        <v>238.362167</v>
      </c>
      <c r="G109" s="46">
        <v>223.92721599999999</v>
      </c>
      <c r="H109" s="46">
        <v>207.78533899999999</v>
      </c>
      <c r="I109" s="46">
        <v>194.13711499999999</v>
      </c>
      <c r="J109" s="46">
        <v>185.08969099999999</v>
      </c>
      <c r="K109" s="46">
        <v>173.09693899999999</v>
      </c>
      <c r="L109" s="46">
        <v>168.47612000000001</v>
      </c>
      <c r="M109" s="46">
        <v>163.80462600000001</v>
      </c>
      <c r="N109" s="46">
        <v>159.69575499999999</v>
      </c>
      <c r="O109" s="46">
        <v>155.300949</v>
      </c>
      <c r="P109" s="46">
        <v>151.28233299999999</v>
      </c>
      <c r="Q109" s="46">
        <v>147.317566</v>
      </c>
      <c r="R109" s="46">
        <v>143.49453700000001</v>
      </c>
      <c r="S109" s="46">
        <v>139.845688</v>
      </c>
      <c r="T109" s="46">
        <v>136.36823999999999</v>
      </c>
      <c r="U109" s="46">
        <v>133.01452599999999</v>
      </c>
      <c r="V109" s="46">
        <v>129.705963</v>
      </c>
      <c r="W109" s="46">
        <v>126.60715500000001</v>
      </c>
      <c r="X109" s="46">
        <v>123.538048</v>
      </c>
      <c r="Y109" s="46">
        <v>120.532509</v>
      </c>
      <c r="Z109" s="46">
        <v>117.61086299999999</v>
      </c>
      <c r="AA109" s="46">
        <v>114.80295599999999</v>
      </c>
      <c r="AB109" s="46">
        <v>112.333618</v>
      </c>
      <c r="AC109" s="46">
        <v>111.280411</v>
      </c>
      <c r="AD109" s="46">
        <v>110.510124</v>
      </c>
      <c r="AE109" s="46">
        <v>109.552757</v>
      </c>
      <c r="AF109" s="46">
        <v>109.55278800000001</v>
      </c>
      <c r="AG109" s="46">
        <v>109.552803</v>
      </c>
      <c r="AH109" s="46">
        <v>109.552818</v>
      </c>
      <c r="AI109" s="46">
        <v>109.552834</v>
      </c>
      <c r="AJ109" s="46">
        <v>109.55285600000001</v>
      </c>
      <c r="AK109" s="43">
        <v>-2.5437999999999999E-2</v>
      </c>
    </row>
    <row r="110" spans="1:37" ht="15" customHeight="1" x14ac:dyDescent="0.45">
      <c r="A110" s="19" t="s">
        <v>383</v>
      </c>
      <c r="B110" s="41" t="s">
        <v>358</v>
      </c>
      <c r="C110" s="46">
        <v>336.61779799999999</v>
      </c>
      <c r="D110" s="46">
        <v>334.68689000000001</v>
      </c>
      <c r="E110" s="46">
        <v>332.99984699999999</v>
      </c>
      <c r="F110" s="46">
        <v>326.79397599999999</v>
      </c>
      <c r="G110" s="46">
        <v>315.98397799999998</v>
      </c>
      <c r="H110" s="46">
        <v>301.70858800000002</v>
      </c>
      <c r="I110" s="46">
        <v>289.15628099999998</v>
      </c>
      <c r="J110" s="46">
        <v>280.03955100000002</v>
      </c>
      <c r="K110" s="46">
        <v>271.89102200000002</v>
      </c>
      <c r="L110" s="46">
        <v>268.810089</v>
      </c>
      <c r="M110" s="46">
        <v>265.586456</v>
      </c>
      <c r="N110" s="46">
        <v>262.86492900000002</v>
      </c>
      <c r="O110" s="46">
        <v>259.73773199999999</v>
      </c>
      <c r="P110" s="46">
        <v>256.95376599999997</v>
      </c>
      <c r="Q110" s="46">
        <v>254.147751</v>
      </c>
      <c r="R110" s="46">
        <v>251.55209400000001</v>
      </c>
      <c r="S110" s="46">
        <v>248.41172800000001</v>
      </c>
      <c r="T110" s="46">
        <v>246.15263400000001</v>
      </c>
      <c r="U110" s="46">
        <v>243.950974</v>
      </c>
      <c r="V110" s="46">
        <v>241.72825599999999</v>
      </c>
      <c r="W110" s="46">
        <v>239.68161000000001</v>
      </c>
      <c r="X110" s="46">
        <v>237.69262699999999</v>
      </c>
      <c r="Y110" s="46">
        <v>235.99884</v>
      </c>
      <c r="Z110" s="46">
        <v>234.33029199999999</v>
      </c>
      <c r="AA110" s="46">
        <v>232.14643899999999</v>
      </c>
      <c r="AB110" s="46">
        <v>230.38008099999999</v>
      </c>
      <c r="AC110" s="46">
        <v>228.78331</v>
      </c>
      <c r="AD110" s="46">
        <v>227.242447</v>
      </c>
      <c r="AE110" s="46">
        <v>226.02610799999999</v>
      </c>
      <c r="AF110" s="46">
        <v>225.37162799999999</v>
      </c>
      <c r="AG110" s="46">
        <v>224.74176</v>
      </c>
      <c r="AH110" s="46">
        <v>224.05067399999999</v>
      </c>
      <c r="AI110" s="46">
        <v>223.407883</v>
      </c>
      <c r="AJ110" s="46">
        <v>222.731323</v>
      </c>
      <c r="AK110" s="43">
        <v>-1.2645E-2</v>
      </c>
    </row>
    <row r="111" spans="1:37" ht="15" customHeight="1" x14ac:dyDescent="0.45">
      <c r="A111" s="19" t="s">
        <v>384</v>
      </c>
      <c r="B111" s="41" t="s">
        <v>360</v>
      </c>
      <c r="C111" s="46">
        <v>162.956985</v>
      </c>
      <c r="D111" s="46">
        <v>161.802841</v>
      </c>
      <c r="E111" s="46">
        <v>161.656677</v>
      </c>
      <c r="F111" s="46">
        <v>159.450592</v>
      </c>
      <c r="G111" s="46">
        <v>154.48710600000001</v>
      </c>
      <c r="H111" s="46">
        <v>149.194672</v>
      </c>
      <c r="I111" s="46">
        <v>143.29631000000001</v>
      </c>
      <c r="J111" s="46">
        <v>138.24426299999999</v>
      </c>
      <c r="K111" s="46">
        <v>131.16365099999999</v>
      </c>
      <c r="L111" s="46">
        <v>128.311554</v>
      </c>
      <c r="M111" s="46">
        <v>125.70188899999999</v>
      </c>
      <c r="N111" s="46">
        <v>123.633347</v>
      </c>
      <c r="O111" s="46">
        <v>121.39265399999999</v>
      </c>
      <c r="P111" s="46">
        <v>119.357803</v>
      </c>
      <c r="Q111" s="46">
        <v>117.349754</v>
      </c>
      <c r="R111" s="46">
        <v>115.50087000000001</v>
      </c>
      <c r="S111" s="46">
        <v>114.015747</v>
      </c>
      <c r="T111" s="46">
        <v>114.146255</v>
      </c>
      <c r="U111" s="46">
        <v>114.271439</v>
      </c>
      <c r="V111" s="46">
        <v>114.387444</v>
      </c>
      <c r="W111" s="46">
        <v>114.518547</v>
      </c>
      <c r="X111" s="46">
        <v>114.660614</v>
      </c>
      <c r="Y111" s="46">
        <v>114.78119700000001</v>
      </c>
      <c r="Z111" s="46">
        <v>114.896698</v>
      </c>
      <c r="AA111" s="46">
        <v>115.072975</v>
      </c>
      <c r="AB111" s="46">
        <v>115.187744</v>
      </c>
      <c r="AC111" s="46">
        <v>115.310524</v>
      </c>
      <c r="AD111" s="46">
        <v>115.435265</v>
      </c>
      <c r="AE111" s="46">
        <v>115.55629</v>
      </c>
      <c r="AF111" s="46">
        <v>116.067047</v>
      </c>
      <c r="AG111" s="46">
        <v>116.585808</v>
      </c>
      <c r="AH111" s="46">
        <v>117.069839</v>
      </c>
      <c r="AI111" s="46">
        <v>117.571198</v>
      </c>
      <c r="AJ111" s="46">
        <v>118.053139</v>
      </c>
      <c r="AK111" s="43">
        <v>-9.8029999999999992E-3</v>
      </c>
    </row>
    <row r="112" spans="1:37" ht="15" customHeight="1" x14ac:dyDescent="0.45">
      <c r="B112" s="41" t="s">
        <v>362</v>
      </c>
      <c r="C112" s="46">
        <v>265.917236</v>
      </c>
      <c r="D112" s="46">
        <v>262.50414999999998</v>
      </c>
      <c r="E112" s="46">
        <v>258.74731400000002</v>
      </c>
      <c r="F112" s="46">
        <v>252.87304700000001</v>
      </c>
      <c r="G112" s="46">
        <v>242.38606300000001</v>
      </c>
      <c r="H112" s="46">
        <v>231.43808000000001</v>
      </c>
      <c r="I112" s="46">
        <v>223.45439099999999</v>
      </c>
      <c r="J112" s="46">
        <v>217.20971700000001</v>
      </c>
      <c r="K112" s="46">
        <v>209.29512</v>
      </c>
      <c r="L112" s="46">
        <v>206.71698000000001</v>
      </c>
      <c r="M112" s="46">
        <v>203.84045399999999</v>
      </c>
      <c r="N112" s="46">
        <v>201.520691</v>
      </c>
      <c r="O112" s="46">
        <v>198.72766100000001</v>
      </c>
      <c r="P112" s="46">
        <v>196.28582800000001</v>
      </c>
      <c r="Q112" s="46">
        <v>193.80380199999999</v>
      </c>
      <c r="R112" s="46">
        <v>192.264893</v>
      </c>
      <c r="S112" s="46">
        <v>190.64857499999999</v>
      </c>
      <c r="T112" s="46">
        <v>189.36462399999999</v>
      </c>
      <c r="U112" s="46">
        <v>188.129211</v>
      </c>
      <c r="V112" s="46">
        <v>186.85876500000001</v>
      </c>
      <c r="W112" s="46">
        <v>185.759094</v>
      </c>
      <c r="X112" s="46">
        <v>184.73739599999999</v>
      </c>
      <c r="Y112" s="46">
        <v>183.783478</v>
      </c>
      <c r="Z112" s="46">
        <v>182.83656300000001</v>
      </c>
      <c r="AA112" s="46">
        <v>181.57968099999999</v>
      </c>
      <c r="AB112" s="46">
        <v>180.54141200000001</v>
      </c>
      <c r="AC112" s="46">
        <v>179.62344400000001</v>
      </c>
      <c r="AD112" s="46">
        <v>178.75683599999999</v>
      </c>
      <c r="AE112" s="46">
        <v>179.49461400000001</v>
      </c>
      <c r="AF112" s="46">
        <v>180.26196300000001</v>
      </c>
      <c r="AG112" s="46">
        <v>181.04418899999999</v>
      </c>
      <c r="AH112" s="46">
        <v>181.76303100000001</v>
      </c>
      <c r="AI112" s="46">
        <v>182.515411</v>
      </c>
      <c r="AJ112" s="46">
        <v>183.22929400000001</v>
      </c>
      <c r="AK112" s="43">
        <v>-1.1172E-2</v>
      </c>
    </row>
    <row r="113" spans="1:37" ht="15" customHeight="1" x14ac:dyDescent="0.45">
      <c r="B113" s="41" t="s">
        <v>364</v>
      </c>
      <c r="C113" s="46">
        <v>270.50958300000002</v>
      </c>
      <c r="D113" s="46">
        <v>267.45251500000001</v>
      </c>
      <c r="E113" s="46">
        <v>263.032715</v>
      </c>
      <c r="F113" s="46">
        <v>254.307907</v>
      </c>
      <c r="G113" s="46">
        <v>239.885559</v>
      </c>
      <c r="H113" s="46">
        <v>219.75151099999999</v>
      </c>
      <c r="I113" s="46">
        <v>206.25149500000001</v>
      </c>
      <c r="J113" s="46">
        <v>199.02889999999999</v>
      </c>
      <c r="K113" s="46">
        <v>191.169937</v>
      </c>
      <c r="L113" s="46">
        <v>188.24130199999999</v>
      </c>
      <c r="M113" s="46">
        <v>185.11026000000001</v>
      </c>
      <c r="N113" s="46">
        <v>182.56617700000001</v>
      </c>
      <c r="O113" s="46">
        <v>179.55216999999999</v>
      </c>
      <c r="P113" s="46">
        <v>176.90644800000001</v>
      </c>
      <c r="Q113" s="46">
        <v>174.22479200000001</v>
      </c>
      <c r="R113" s="46">
        <v>171.70459</v>
      </c>
      <c r="S113" s="46">
        <v>169.38642899999999</v>
      </c>
      <c r="T113" s="46">
        <v>167.945145</v>
      </c>
      <c r="U113" s="46">
        <v>166.53608700000001</v>
      </c>
      <c r="V113" s="46">
        <v>165.08995100000001</v>
      </c>
      <c r="W113" s="46">
        <v>163.810699</v>
      </c>
      <c r="X113" s="46">
        <v>162.791428</v>
      </c>
      <c r="Y113" s="46">
        <v>161.97976700000001</v>
      </c>
      <c r="Z113" s="46">
        <v>161.17517100000001</v>
      </c>
      <c r="AA113" s="46">
        <v>159.63990799999999</v>
      </c>
      <c r="AB113" s="46">
        <v>158.600494</v>
      </c>
      <c r="AC113" s="46">
        <v>157.67690999999999</v>
      </c>
      <c r="AD113" s="46">
        <v>156.80123900000001</v>
      </c>
      <c r="AE113" s="46">
        <v>155.92433199999999</v>
      </c>
      <c r="AF113" s="46">
        <v>155.059967</v>
      </c>
      <c r="AG113" s="46">
        <v>154.23614499999999</v>
      </c>
      <c r="AH113" s="46">
        <v>153.52011100000001</v>
      </c>
      <c r="AI113" s="46">
        <v>153.65922499999999</v>
      </c>
      <c r="AJ113" s="46">
        <v>153.77488700000001</v>
      </c>
      <c r="AK113" s="43">
        <v>-1.7146999999999999E-2</v>
      </c>
    </row>
    <row r="114" spans="1:37" ht="15" customHeight="1" x14ac:dyDescent="0.45">
      <c r="A114" s="19" t="s">
        <v>385</v>
      </c>
      <c r="B114" s="41" t="s">
        <v>366</v>
      </c>
      <c r="C114" s="46">
        <v>357.92099000000002</v>
      </c>
      <c r="D114" s="46">
        <v>356.028412</v>
      </c>
      <c r="E114" s="46">
        <v>354.603363</v>
      </c>
      <c r="F114" s="46">
        <v>347.86990400000002</v>
      </c>
      <c r="G114" s="46">
        <v>334.35400399999997</v>
      </c>
      <c r="H114" s="46">
        <v>318.26333599999998</v>
      </c>
      <c r="I114" s="46">
        <v>300.276276</v>
      </c>
      <c r="J114" s="46">
        <v>287.300049</v>
      </c>
      <c r="K114" s="46">
        <v>282.09204099999999</v>
      </c>
      <c r="L114" s="46">
        <v>279.94439699999998</v>
      </c>
      <c r="M114" s="46">
        <v>277.62057499999997</v>
      </c>
      <c r="N114" s="46">
        <v>275.75610399999999</v>
      </c>
      <c r="O114" s="46">
        <v>273.48071299999998</v>
      </c>
      <c r="P114" s="46">
        <v>271.51281699999998</v>
      </c>
      <c r="Q114" s="46">
        <v>269.49978599999997</v>
      </c>
      <c r="R114" s="46">
        <v>267.54440299999999</v>
      </c>
      <c r="S114" s="46">
        <v>265.68609600000002</v>
      </c>
      <c r="T114" s="46">
        <v>263.86556999999999</v>
      </c>
      <c r="U114" s="46">
        <v>262.15631100000002</v>
      </c>
      <c r="V114" s="46">
        <v>260.41482500000001</v>
      </c>
      <c r="W114" s="46">
        <v>258.83480800000001</v>
      </c>
      <c r="X114" s="46">
        <v>257.212738</v>
      </c>
      <c r="Y114" s="46">
        <v>255.588821</v>
      </c>
      <c r="Z114" s="46">
        <v>253.98942600000001</v>
      </c>
      <c r="AA114" s="46">
        <v>252.455231</v>
      </c>
      <c r="AB114" s="46">
        <v>250.88806199999999</v>
      </c>
      <c r="AC114" s="46">
        <v>249.45642100000001</v>
      </c>
      <c r="AD114" s="46">
        <v>248.07635500000001</v>
      </c>
      <c r="AE114" s="46">
        <v>245.453262</v>
      </c>
      <c r="AF114" s="46">
        <v>244.77664200000001</v>
      </c>
      <c r="AG114" s="46">
        <v>244.124573</v>
      </c>
      <c r="AH114" s="46">
        <v>243.41296399999999</v>
      </c>
      <c r="AI114" s="46">
        <v>242.88497899999999</v>
      </c>
      <c r="AJ114" s="46">
        <v>242.31990099999999</v>
      </c>
      <c r="AK114" s="43">
        <v>-1.1952000000000001E-2</v>
      </c>
    </row>
    <row r="115" spans="1:37" ht="15" customHeight="1" x14ac:dyDescent="0.45">
      <c r="A115" s="19" t="s">
        <v>386</v>
      </c>
      <c r="B115" s="41" t="s">
        <v>351</v>
      </c>
      <c r="C115" s="46">
        <v>170.36204499999999</v>
      </c>
      <c r="D115" s="46">
        <v>168.03233299999999</v>
      </c>
      <c r="E115" s="46">
        <v>165.03166200000001</v>
      </c>
      <c r="F115" s="46">
        <v>160.87966900000001</v>
      </c>
      <c r="G115" s="46">
        <v>153.80883800000001</v>
      </c>
      <c r="H115" s="46">
        <v>147.74977100000001</v>
      </c>
      <c r="I115" s="46">
        <v>144.179382</v>
      </c>
      <c r="J115" s="46">
        <v>140.17338599999999</v>
      </c>
      <c r="K115" s="46">
        <v>131.14709500000001</v>
      </c>
      <c r="L115" s="46">
        <v>130.04260300000001</v>
      </c>
      <c r="M115" s="46">
        <v>128.78556800000001</v>
      </c>
      <c r="N115" s="46">
        <v>127.969223</v>
      </c>
      <c r="O115" s="46">
        <v>126.81596399999999</v>
      </c>
      <c r="P115" s="46">
        <v>125.932327</v>
      </c>
      <c r="Q115" s="46">
        <v>125.247147</v>
      </c>
      <c r="R115" s="46">
        <v>125.33079499999999</v>
      </c>
      <c r="S115" s="46">
        <v>125.359222</v>
      </c>
      <c r="T115" s="46">
        <v>125.59532900000001</v>
      </c>
      <c r="U115" s="46">
        <v>125.891884</v>
      </c>
      <c r="V115" s="46">
        <v>126.15276299999999</v>
      </c>
      <c r="W115" s="46">
        <v>126.493622</v>
      </c>
      <c r="X115" s="46">
        <v>126.846779</v>
      </c>
      <c r="Y115" s="46">
        <v>127.217415</v>
      </c>
      <c r="Z115" s="46">
        <v>127.581322</v>
      </c>
      <c r="AA115" s="46">
        <v>127.815147</v>
      </c>
      <c r="AB115" s="46">
        <v>128.123199</v>
      </c>
      <c r="AC115" s="46">
        <v>128.49165300000001</v>
      </c>
      <c r="AD115" s="46">
        <v>128.87503100000001</v>
      </c>
      <c r="AE115" s="46">
        <v>129.40512100000001</v>
      </c>
      <c r="AF115" s="46">
        <v>129.944839</v>
      </c>
      <c r="AG115" s="46">
        <v>130.494415</v>
      </c>
      <c r="AH115" s="46">
        <v>131.00112899999999</v>
      </c>
      <c r="AI115" s="46">
        <v>131.530182</v>
      </c>
      <c r="AJ115" s="46">
        <v>132.05549600000001</v>
      </c>
      <c r="AK115" s="43">
        <v>-7.5009999999999999E-3</v>
      </c>
    </row>
    <row r="116" spans="1:37" ht="15" customHeight="1" x14ac:dyDescent="0.45">
      <c r="A116" s="19" t="s">
        <v>387</v>
      </c>
      <c r="B116" s="41" t="s">
        <v>352</v>
      </c>
      <c r="C116" s="46">
        <v>264.80721999999997</v>
      </c>
      <c r="D116" s="46">
        <v>261.39566000000002</v>
      </c>
      <c r="E116" s="46">
        <v>256.45220899999998</v>
      </c>
      <c r="F116" s="46">
        <v>247.539444</v>
      </c>
      <c r="G116" s="46">
        <v>238.90548699999999</v>
      </c>
      <c r="H116" s="46">
        <v>231.05645799999999</v>
      </c>
      <c r="I116" s="46">
        <v>224.37828099999999</v>
      </c>
      <c r="J116" s="46">
        <v>217.63095100000001</v>
      </c>
      <c r="K116" s="46">
        <v>211.26878400000001</v>
      </c>
      <c r="L116" s="46">
        <v>209.92997700000001</v>
      </c>
      <c r="M116" s="46">
        <v>207.90437299999999</v>
      </c>
      <c r="N116" s="46">
        <v>206.50694300000001</v>
      </c>
      <c r="O116" s="46">
        <v>204.49913000000001</v>
      </c>
      <c r="P116" s="46">
        <v>202.88592499999999</v>
      </c>
      <c r="Q116" s="46">
        <v>201.19776899999999</v>
      </c>
      <c r="R116" s="46">
        <v>199.85871900000001</v>
      </c>
      <c r="S116" s="46">
        <v>198.50262499999999</v>
      </c>
      <c r="T116" s="46">
        <v>197.32714799999999</v>
      </c>
      <c r="U116" s="46">
        <v>196.759064</v>
      </c>
      <c r="V116" s="46">
        <v>196.13784799999999</v>
      </c>
      <c r="W116" s="46">
        <v>195.707291</v>
      </c>
      <c r="X116" s="46">
        <v>195.808762</v>
      </c>
      <c r="Y116" s="46">
        <v>195.93071</v>
      </c>
      <c r="Z116" s="46">
        <v>196.058594</v>
      </c>
      <c r="AA116" s="46">
        <v>196.07504299999999</v>
      </c>
      <c r="AB116" s="46">
        <v>196.156128</v>
      </c>
      <c r="AC116" s="46">
        <v>196.38067599999999</v>
      </c>
      <c r="AD116" s="46">
        <v>196.65121500000001</v>
      </c>
      <c r="AE116" s="46">
        <v>197.095169</v>
      </c>
      <c r="AF116" s="46">
        <v>197.63793899999999</v>
      </c>
      <c r="AG116" s="46">
        <v>198.21276900000001</v>
      </c>
      <c r="AH116" s="46">
        <v>199.133286</v>
      </c>
      <c r="AI116" s="46">
        <v>200.10116600000001</v>
      </c>
      <c r="AJ116" s="46">
        <v>201.02011100000001</v>
      </c>
      <c r="AK116" s="43">
        <v>-8.1740000000000007E-3</v>
      </c>
    </row>
    <row r="117" spans="1:37" ht="15" customHeight="1" x14ac:dyDescent="0.45">
      <c r="A117" s="19" t="s">
        <v>388</v>
      </c>
      <c r="B117" s="41" t="s">
        <v>389</v>
      </c>
      <c r="C117" s="46">
        <v>259.77533</v>
      </c>
      <c r="D117" s="46">
        <v>257.22885100000002</v>
      </c>
      <c r="E117" s="46">
        <v>253.71942100000001</v>
      </c>
      <c r="F117" s="46">
        <v>247.13716099999999</v>
      </c>
      <c r="G117" s="46">
        <v>237.47775300000001</v>
      </c>
      <c r="H117" s="46">
        <v>227.04437300000001</v>
      </c>
      <c r="I117" s="46">
        <v>218.45313999999999</v>
      </c>
      <c r="J117" s="46">
        <v>211.5224</v>
      </c>
      <c r="K117" s="46">
        <v>204.06637599999999</v>
      </c>
      <c r="L117" s="46">
        <v>201.706604</v>
      </c>
      <c r="M117" s="46">
        <v>199.404449</v>
      </c>
      <c r="N117" s="46">
        <v>197.53128100000001</v>
      </c>
      <c r="O117" s="46">
        <v>195.36299099999999</v>
      </c>
      <c r="P117" s="46">
        <v>193.37670900000001</v>
      </c>
      <c r="Q117" s="46">
        <v>191.495667</v>
      </c>
      <c r="R117" s="46">
        <v>190.006348</v>
      </c>
      <c r="S117" s="46">
        <v>188.355469</v>
      </c>
      <c r="T117" s="46">
        <v>187.19992099999999</v>
      </c>
      <c r="U117" s="46">
        <v>186.20510899999999</v>
      </c>
      <c r="V117" s="46">
        <v>185.18931599999999</v>
      </c>
      <c r="W117" s="46">
        <v>184.29077100000001</v>
      </c>
      <c r="X117" s="46">
        <v>183.60307299999999</v>
      </c>
      <c r="Y117" s="46">
        <v>183.03878800000001</v>
      </c>
      <c r="Z117" s="46">
        <v>182.462784</v>
      </c>
      <c r="AA117" s="46">
        <v>181.64138800000001</v>
      </c>
      <c r="AB117" s="46">
        <v>181.04660000000001</v>
      </c>
      <c r="AC117" s="46">
        <v>180.60853599999999</v>
      </c>
      <c r="AD117" s="46">
        <v>180.23701500000001</v>
      </c>
      <c r="AE117" s="46">
        <v>180.07968099999999</v>
      </c>
      <c r="AF117" s="46">
        <v>180.20704699999999</v>
      </c>
      <c r="AG117" s="46">
        <v>180.36230499999999</v>
      </c>
      <c r="AH117" s="46">
        <v>180.60391200000001</v>
      </c>
      <c r="AI117" s="46">
        <v>180.897278</v>
      </c>
      <c r="AJ117" s="46">
        <v>181.177246</v>
      </c>
      <c r="AK117" s="43">
        <v>-1.0893E-2</v>
      </c>
    </row>
    <row r="118" spans="1:37" ht="15" customHeight="1" x14ac:dyDescent="0.35">
      <c r="A118" s="19" t="s">
        <v>390</v>
      </c>
    </row>
    <row r="119" spans="1:37" ht="15" customHeight="1" x14ac:dyDescent="0.35">
      <c r="A119" s="19" t="s">
        <v>391</v>
      </c>
      <c r="B119" s="40" t="s">
        <v>392</v>
      </c>
    </row>
    <row r="120" spans="1:37" ht="15" customHeight="1" x14ac:dyDescent="0.35">
      <c r="A120" s="19" t="s">
        <v>393</v>
      </c>
      <c r="B120" s="40" t="s">
        <v>371</v>
      </c>
    </row>
    <row r="121" spans="1:37" ht="15" customHeight="1" x14ac:dyDescent="0.45">
      <c r="B121" s="41" t="s">
        <v>340</v>
      </c>
      <c r="C121" s="46">
        <v>2735.7954100000002</v>
      </c>
      <c r="D121" s="46">
        <v>2734.8935550000001</v>
      </c>
      <c r="E121" s="46">
        <v>2726.6123050000001</v>
      </c>
      <c r="F121" s="46">
        <v>2701.820068</v>
      </c>
      <c r="G121" s="46">
        <v>2668.4008789999998</v>
      </c>
      <c r="H121" s="46">
        <v>2600.8198240000002</v>
      </c>
      <c r="I121" s="46">
        <v>2516.2543949999999</v>
      </c>
      <c r="J121" s="46">
        <v>2458.9267580000001</v>
      </c>
      <c r="K121" s="46">
        <v>2428.8891600000002</v>
      </c>
      <c r="L121" s="46">
        <v>2426.2441410000001</v>
      </c>
      <c r="M121" s="46">
        <v>2424.830078</v>
      </c>
      <c r="N121" s="46">
        <v>2424.1750489999999</v>
      </c>
      <c r="O121" s="46">
        <v>2423.9572750000002</v>
      </c>
      <c r="P121" s="46">
        <v>2423.974365</v>
      </c>
      <c r="Q121" s="46">
        <v>2424.2414549999999</v>
      </c>
      <c r="R121" s="46">
        <v>2424.6945799999999</v>
      </c>
      <c r="S121" s="46">
        <v>2425.1997070000002</v>
      </c>
      <c r="T121" s="46">
        <v>2425.1926269999999</v>
      </c>
      <c r="U121" s="46">
        <v>2425.1354980000001</v>
      </c>
      <c r="V121" s="46">
        <v>2425.1020509999998</v>
      </c>
      <c r="W121" s="46">
        <v>2425.11499</v>
      </c>
      <c r="X121" s="46">
        <v>2425.1184079999998</v>
      </c>
      <c r="Y121" s="46">
        <v>2425.1313479999999</v>
      </c>
      <c r="Z121" s="46">
        <v>2425.1450199999999</v>
      </c>
      <c r="AA121" s="46">
        <v>2425.1560060000002</v>
      </c>
      <c r="AB121" s="46">
        <v>2425.1472170000002</v>
      </c>
      <c r="AC121" s="46">
        <v>2425.1379390000002</v>
      </c>
      <c r="AD121" s="46">
        <v>2425.1291500000002</v>
      </c>
      <c r="AE121" s="46">
        <v>2425.123779</v>
      </c>
      <c r="AF121" s="46">
        <v>2425.1232909999999</v>
      </c>
      <c r="AG121" s="46">
        <v>2425.123047</v>
      </c>
      <c r="AH121" s="46">
        <v>2425.1228030000002</v>
      </c>
      <c r="AI121" s="46">
        <v>2425.1218260000001</v>
      </c>
      <c r="AJ121" s="46">
        <v>2425.1218260000001</v>
      </c>
      <c r="AK121" s="43">
        <v>-3.7499999999999999E-3</v>
      </c>
    </row>
    <row r="122" spans="1:37" ht="15" customHeight="1" x14ac:dyDescent="0.45">
      <c r="B122" s="41" t="s">
        <v>342</v>
      </c>
      <c r="C122" s="46">
        <v>3176.4885250000002</v>
      </c>
      <c r="D122" s="46">
        <v>3170.5280760000001</v>
      </c>
      <c r="E122" s="46">
        <v>3151.0129390000002</v>
      </c>
      <c r="F122" s="46">
        <v>3117.6445309999999</v>
      </c>
      <c r="G122" s="46">
        <v>3069.859375</v>
      </c>
      <c r="H122" s="46">
        <v>2969.1523440000001</v>
      </c>
      <c r="I122" s="46">
        <v>2852.1525879999999</v>
      </c>
      <c r="J122" s="46">
        <v>2757.3857419999999</v>
      </c>
      <c r="K122" s="46">
        <v>2692.3232419999999</v>
      </c>
      <c r="L122" s="46">
        <v>2690.9084469999998</v>
      </c>
      <c r="M122" s="46">
        <v>2691.1823730000001</v>
      </c>
      <c r="N122" s="46">
        <v>2691.568115</v>
      </c>
      <c r="O122" s="46">
        <v>2691.9187010000001</v>
      </c>
      <c r="P122" s="46">
        <v>2692.304443</v>
      </c>
      <c r="Q122" s="46">
        <v>2692.744385</v>
      </c>
      <c r="R122" s="46">
        <v>2693.274414</v>
      </c>
      <c r="S122" s="46">
        <v>2693.8405760000001</v>
      </c>
      <c r="T122" s="46">
        <v>2693.8979490000002</v>
      </c>
      <c r="U122" s="46">
        <v>2693.8708499999998</v>
      </c>
      <c r="V122" s="46">
        <v>2693.838135</v>
      </c>
      <c r="W122" s="46">
        <v>2693.828125</v>
      </c>
      <c r="X122" s="46">
        <v>2693.7973630000001</v>
      </c>
      <c r="Y122" s="46">
        <v>2693.7766109999998</v>
      </c>
      <c r="Z122" s="46">
        <v>2693.7651369999999</v>
      </c>
      <c r="AA122" s="46">
        <v>2693.7436520000001</v>
      </c>
      <c r="AB122" s="46">
        <v>2693.7260740000002</v>
      </c>
      <c r="AC122" s="46">
        <v>2693.7065429999998</v>
      </c>
      <c r="AD122" s="46">
        <v>2693.695068</v>
      </c>
      <c r="AE122" s="46">
        <v>2693.6672359999998</v>
      </c>
      <c r="AF122" s="46">
        <v>2693.657471</v>
      </c>
      <c r="AG122" s="46">
        <v>2693.6538089999999</v>
      </c>
      <c r="AH122" s="46">
        <v>2693.6496579999998</v>
      </c>
      <c r="AI122" s="46">
        <v>2693.6401369999999</v>
      </c>
      <c r="AJ122" s="46">
        <v>2693.6396479999999</v>
      </c>
      <c r="AK122" s="43">
        <v>-5.0809999999999996E-3</v>
      </c>
    </row>
    <row r="123" spans="1:37" ht="15" customHeight="1" x14ac:dyDescent="0.45">
      <c r="A123" s="19" t="s">
        <v>394</v>
      </c>
      <c r="B123" s="41" t="s">
        <v>344</v>
      </c>
      <c r="C123" s="46">
        <v>3011.305664</v>
      </c>
      <c r="D123" s="46">
        <v>3004.4536130000001</v>
      </c>
      <c r="E123" s="46">
        <v>2980.5427249999998</v>
      </c>
      <c r="F123" s="46">
        <v>2921.469482</v>
      </c>
      <c r="G123" s="46">
        <v>2869.3229980000001</v>
      </c>
      <c r="H123" s="46">
        <v>2818.1772460000002</v>
      </c>
      <c r="I123" s="46">
        <v>2766.7209469999998</v>
      </c>
      <c r="J123" s="46">
        <v>2715.141357</v>
      </c>
      <c r="K123" s="46">
        <v>2663.288818</v>
      </c>
      <c r="L123" s="46">
        <v>2663.1098630000001</v>
      </c>
      <c r="M123" s="46">
        <v>2663.7990719999998</v>
      </c>
      <c r="N123" s="46">
        <v>2664.491943</v>
      </c>
      <c r="O123" s="46">
        <v>2665.1992190000001</v>
      </c>
      <c r="P123" s="46">
        <v>2665.9614259999998</v>
      </c>
      <c r="Q123" s="46">
        <v>2666.7055660000001</v>
      </c>
      <c r="R123" s="46">
        <v>2667.4348140000002</v>
      </c>
      <c r="S123" s="46">
        <v>2668.1372070000002</v>
      </c>
      <c r="T123" s="46">
        <v>2668.3210450000001</v>
      </c>
      <c r="U123" s="46">
        <v>2668.382568</v>
      </c>
      <c r="V123" s="46">
        <v>2668.3999020000001</v>
      </c>
      <c r="W123" s="46">
        <v>2668.4113769999999</v>
      </c>
      <c r="X123" s="46">
        <v>2668.4208979999999</v>
      </c>
      <c r="Y123" s="46">
        <v>2668.42749</v>
      </c>
      <c r="Z123" s="46">
        <v>2668.431885</v>
      </c>
      <c r="AA123" s="46">
        <v>2668.4350589999999</v>
      </c>
      <c r="AB123" s="46">
        <v>2668.4353030000002</v>
      </c>
      <c r="AC123" s="46">
        <v>2668.4357909999999</v>
      </c>
      <c r="AD123" s="46">
        <v>2668.4357909999999</v>
      </c>
      <c r="AE123" s="46">
        <v>2668.4370119999999</v>
      </c>
      <c r="AF123" s="46">
        <v>2668.4377439999998</v>
      </c>
      <c r="AG123" s="46">
        <v>2668.4379880000001</v>
      </c>
      <c r="AH123" s="46">
        <v>2668.438232</v>
      </c>
      <c r="AI123" s="46">
        <v>2668.438721</v>
      </c>
      <c r="AJ123" s="46">
        <v>2668.4389649999998</v>
      </c>
      <c r="AK123" s="43">
        <v>-3.699E-3</v>
      </c>
    </row>
    <row r="124" spans="1:37" ht="15" customHeight="1" x14ac:dyDescent="0.45">
      <c r="A124" s="19" t="s">
        <v>395</v>
      </c>
      <c r="B124" s="41" t="s">
        <v>346</v>
      </c>
      <c r="C124" s="46">
        <v>3225.7773440000001</v>
      </c>
      <c r="D124" s="46">
        <v>3221.7934570000002</v>
      </c>
      <c r="E124" s="46">
        <v>3208.8752439999998</v>
      </c>
      <c r="F124" s="46">
        <v>3147.0886230000001</v>
      </c>
      <c r="G124" s="46">
        <v>3053.8386230000001</v>
      </c>
      <c r="H124" s="46">
        <v>2974.343018</v>
      </c>
      <c r="I124" s="46">
        <v>2901.7841800000001</v>
      </c>
      <c r="J124" s="46">
        <v>2886.6679690000001</v>
      </c>
      <c r="K124" s="46">
        <v>2837.8383789999998</v>
      </c>
      <c r="L124" s="46">
        <v>2837.5812989999999</v>
      </c>
      <c r="M124" s="46">
        <v>2838.2885740000002</v>
      </c>
      <c r="N124" s="46">
        <v>2839.017578</v>
      </c>
      <c r="O124" s="46">
        <v>2839.7670899999998</v>
      </c>
      <c r="P124" s="46">
        <v>2840.5473630000001</v>
      </c>
      <c r="Q124" s="46">
        <v>2841.2233890000002</v>
      </c>
      <c r="R124" s="46">
        <v>2841.8896479999999</v>
      </c>
      <c r="S124" s="46">
        <v>2842.5429690000001</v>
      </c>
      <c r="T124" s="46">
        <v>2842.6826169999999</v>
      </c>
      <c r="U124" s="46">
        <v>2842.7145999999998</v>
      </c>
      <c r="V124" s="46">
        <v>2842.7377929999998</v>
      </c>
      <c r="W124" s="46">
        <v>2842.755615</v>
      </c>
      <c r="X124" s="46">
        <v>2842.7683109999998</v>
      </c>
      <c r="Y124" s="46">
        <v>2842.7780760000001</v>
      </c>
      <c r="Z124" s="46">
        <v>2842.7839359999998</v>
      </c>
      <c r="AA124" s="46">
        <v>2842.7878420000002</v>
      </c>
      <c r="AB124" s="46">
        <v>2842.7875979999999</v>
      </c>
      <c r="AC124" s="46">
        <v>2842.7873540000001</v>
      </c>
      <c r="AD124" s="46">
        <v>2842.7866210000002</v>
      </c>
      <c r="AE124" s="46">
        <v>2842.7871089999999</v>
      </c>
      <c r="AF124" s="46">
        <v>2842.7875979999999</v>
      </c>
      <c r="AG124" s="46">
        <v>2842.7875979999999</v>
      </c>
      <c r="AH124" s="46">
        <v>2842.7878420000002</v>
      </c>
      <c r="AI124" s="46">
        <v>2842.788086</v>
      </c>
      <c r="AJ124" s="46">
        <v>2842.788086</v>
      </c>
      <c r="AK124" s="43">
        <v>-3.9029999999999998E-3</v>
      </c>
    </row>
    <row r="125" spans="1:37" ht="15" customHeight="1" x14ac:dyDescent="0.45">
      <c r="B125" s="41" t="s">
        <v>348</v>
      </c>
      <c r="C125" s="46">
        <v>3728.3811040000001</v>
      </c>
      <c r="D125" s="46">
        <v>3725.7233890000002</v>
      </c>
      <c r="E125" s="46">
        <v>3709.9250489999999</v>
      </c>
      <c r="F125" s="46">
        <v>3666.6967770000001</v>
      </c>
      <c r="G125" s="46">
        <v>3615.889404</v>
      </c>
      <c r="H125" s="46">
        <v>3533.6511230000001</v>
      </c>
      <c r="I125" s="46">
        <v>3441.070068</v>
      </c>
      <c r="J125" s="46">
        <v>3370.3234859999998</v>
      </c>
      <c r="K125" s="46">
        <v>3302.1789549999999</v>
      </c>
      <c r="L125" s="46">
        <v>3301.6411130000001</v>
      </c>
      <c r="M125" s="46">
        <v>3301.6364749999998</v>
      </c>
      <c r="N125" s="46">
        <v>3301.693115</v>
      </c>
      <c r="O125" s="46">
        <v>3301.8266600000002</v>
      </c>
      <c r="P125" s="46">
        <v>3302.0219729999999</v>
      </c>
      <c r="Q125" s="46">
        <v>3302.2780760000001</v>
      </c>
      <c r="R125" s="46">
        <v>3302.9155270000001</v>
      </c>
      <c r="S125" s="46">
        <v>3303.514893</v>
      </c>
      <c r="T125" s="46">
        <v>3303.6042480000001</v>
      </c>
      <c r="U125" s="46">
        <v>3303.6015619999998</v>
      </c>
      <c r="V125" s="46">
        <v>3303.5913089999999</v>
      </c>
      <c r="W125" s="46">
        <v>3303.5908199999999</v>
      </c>
      <c r="X125" s="46">
        <v>3303.5737300000001</v>
      </c>
      <c r="Y125" s="46">
        <v>3303.5566410000001</v>
      </c>
      <c r="Z125" s="46">
        <v>3303.5473630000001</v>
      </c>
      <c r="AA125" s="46">
        <v>3303.5285640000002</v>
      </c>
      <c r="AB125" s="46">
        <v>3303.5107419999999</v>
      </c>
      <c r="AC125" s="46">
        <v>3303.4907229999999</v>
      </c>
      <c r="AD125" s="46">
        <v>3303.477539</v>
      </c>
      <c r="AE125" s="46">
        <v>3303.4501949999999</v>
      </c>
      <c r="AF125" s="46">
        <v>3303.4428710000002</v>
      </c>
      <c r="AG125" s="46">
        <v>3303.4404300000001</v>
      </c>
      <c r="AH125" s="46">
        <v>3303.4372560000002</v>
      </c>
      <c r="AI125" s="46">
        <v>3303.4304200000001</v>
      </c>
      <c r="AJ125" s="46">
        <v>3303.4304200000001</v>
      </c>
      <c r="AK125" s="43">
        <v>-3.7520000000000001E-3</v>
      </c>
    </row>
    <row r="126" spans="1:37" ht="15" customHeight="1" x14ac:dyDescent="0.45">
      <c r="B126" s="41" t="s">
        <v>350</v>
      </c>
      <c r="C126" s="46">
        <v>3055.6298830000001</v>
      </c>
      <c r="D126" s="46">
        <v>3050.3325199999999</v>
      </c>
      <c r="E126" s="46">
        <v>3045.219482</v>
      </c>
      <c r="F126" s="46">
        <v>3014.280518</v>
      </c>
      <c r="G126" s="46">
        <v>2980.6440429999998</v>
      </c>
      <c r="H126" s="46">
        <v>2931.0356449999999</v>
      </c>
      <c r="I126" s="46">
        <v>2881.7316890000002</v>
      </c>
      <c r="J126" s="46">
        <v>2855.0104980000001</v>
      </c>
      <c r="K126" s="46">
        <v>2831.8410640000002</v>
      </c>
      <c r="L126" s="46">
        <v>2831.5222170000002</v>
      </c>
      <c r="M126" s="46">
        <v>2831.7609859999998</v>
      </c>
      <c r="N126" s="46">
        <v>2832.3366700000001</v>
      </c>
      <c r="O126" s="46">
        <v>2833.3747560000002</v>
      </c>
      <c r="P126" s="46">
        <v>2834.4353030000002</v>
      </c>
      <c r="Q126" s="46">
        <v>2835.2719729999999</v>
      </c>
      <c r="R126" s="46">
        <v>2836.2055660000001</v>
      </c>
      <c r="S126" s="46">
        <v>2837.0043949999999</v>
      </c>
      <c r="T126" s="46">
        <v>2837.0527339999999</v>
      </c>
      <c r="U126" s="46">
        <v>2837.0354000000002</v>
      </c>
      <c r="V126" s="46">
        <v>2837.0407709999999</v>
      </c>
      <c r="W126" s="46">
        <v>2837.0566410000001</v>
      </c>
      <c r="X126" s="46">
        <v>2837.0629880000001</v>
      </c>
      <c r="Y126" s="46">
        <v>2837.0690920000002</v>
      </c>
      <c r="Z126" s="46">
        <v>2837.0808109999998</v>
      </c>
      <c r="AA126" s="46">
        <v>2837.0739749999998</v>
      </c>
      <c r="AB126" s="46">
        <v>2837.056885</v>
      </c>
      <c r="AC126" s="46">
        <v>2837.0378420000002</v>
      </c>
      <c r="AD126" s="46">
        <v>2837.024414</v>
      </c>
      <c r="AE126" s="46">
        <v>2836.9997560000002</v>
      </c>
      <c r="AF126" s="46">
        <v>2836.9948730000001</v>
      </c>
      <c r="AG126" s="46">
        <v>2836.9934079999998</v>
      </c>
      <c r="AH126" s="46">
        <v>2836.991943</v>
      </c>
      <c r="AI126" s="46">
        <v>2836.9833979999999</v>
      </c>
      <c r="AJ126" s="46">
        <v>2836.983154</v>
      </c>
      <c r="AK126" s="43">
        <v>-2.2629999999999998E-3</v>
      </c>
    </row>
    <row r="127" spans="1:37" ht="15" customHeight="1" x14ac:dyDescent="0.45">
      <c r="B127" s="41" t="s">
        <v>351</v>
      </c>
      <c r="C127" s="46">
        <v>3224.201172</v>
      </c>
      <c r="D127" s="46">
        <v>3213.2094729999999</v>
      </c>
      <c r="E127" s="46">
        <v>3200.4521479999999</v>
      </c>
      <c r="F127" s="46">
        <v>3144.1982419999999</v>
      </c>
      <c r="G127" s="46">
        <v>3072.9909670000002</v>
      </c>
      <c r="H127" s="46">
        <v>3028.474365</v>
      </c>
      <c r="I127" s="46">
        <v>2966.6584469999998</v>
      </c>
      <c r="J127" s="46">
        <v>2921.36499</v>
      </c>
      <c r="K127" s="46">
        <v>2872.3703609999998</v>
      </c>
      <c r="L127" s="46">
        <v>2872.4479980000001</v>
      </c>
      <c r="M127" s="46">
        <v>2873.227539</v>
      </c>
      <c r="N127" s="46">
        <v>2873.9985350000002</v>
      </c>
      <c r="O127" s="46">
        <v>2874.8339839999999</v>
      </c>
      <c r="P127" s="46">
        <v>2875.5314939999998</v>
      </c>
      <c r="Q127" s="46">
        <v>2876.2170409999999</v>
      </c>
      <c r="R127" s="46">
        <v>2876.8845209999999</v>
      </c>
      <c r="S127" s="46">
        <v>2877.4929200000001</v>
      </c>
      <c r="T127" s="46">
        <v>2877.585693</v>
      </c>
      <c r="U127" s="46">
        <v>2877.5852049999999</v>
      </c>
      <c r="V127" s="46">
        <v>2877.5749510000001</v>
      </c>
      <c r="W127" s="46">
        <v>2877.576904</v>
      </c>
      <c r="X127" s="46">
        <v>2877.560547</v>
      </c>
      <c r="Y127" s="46">
        <v>2877.546875</v>
      </c>
      <c r="Z127" s="46">
        <v>2877.5395509999998</v>
      </c>
      <c r="AA127" s="46">
        <v>2877.5217290000001</v>
      </c>
      <c r="AB127" s="46">
        <v>2877.5034179999998</v>
      </c>
      <c r="AC127" s="46">
        <v>2877.4833979999999</v>
      </c>
      <c r="AD127" s="46">
        <v>2877.4702149999998</v>
      </c>
      <c r="AE127" s="46">
        <v>2877.4416500000002</v>
      </c>
      <c r="AF127" s="46">
        <v>2877.4348140000002</v>
      </c>
      <c r="AG127" s="46">
        <v>2877.4333499999998</v>
      </c>
      <c r="AH127" s="46">
        <v>2877.430664</v>
      </c>
      <c r="AI127" s="46">
        <v>2877.4243160000001</v>
      </c>
      <c r="AJ127" s="46">
        <v>2877.4243160000001</v>
      </c>
      <c r="AK127" s="43">
        <v>-3.4429999999999999E-3</v>
      </c>
    </row>
    <row r="128" spans="1:37" ht="15" customHeight="1" x14ac:dyDescent="0.45">
      <c r="B128" s="41" t="s">
        <v>352</v>
      </c>
      <c r="C128" s="46">
        <v>3953.1567380000001</v>
      </c>
      <c r="D128" s="46">
        <v>3943.88501</v>
      </c>
      <c r="E128" s="46">
        <v>3919.4487300000001</v>
      </c>
      <c r="F128" s="46">
        <v>3860.6064449999999</v>
      </c>
      <c r="G128" s="46">
        <v>3800.1198730000001</v>
      </c>
      <c r="H128" s="46">
        <v>3710.8632809999999</v>
      </c>
      <c r="I128" s="46">
        <v>3595.8081050000001</v>
      </c>
      <c r="J128" s="46">
        <v>3527.358154</v>
      </c>
      <c r="K128" s="46">
        <v>3463.610596</v>
      </c>
      <c r="L128" s="46">
        <v>3463.8911130000001</v>
      </c>
      <c r="M128" s="46">
        <v>3464.0952149999998</v>
      </c>
      <c r="N128" s="46">
        <v>3464.3071289999998</v>
      </c>
      <c r="O128" s="46">
        <v>3464.5510250000002</v>
      </c>
      <c r="P128" s="46">
        <v>3464.5803219999998</v>
      </c>
      <c r="Q128" s="46">
        <v>3465.0061040000001</v>
      </c>
      <c r="R128" s="46">
        <v>3465.5910640000002</v>
      </c>
      <c r="S128" s="46">
        <v>3466.1838379999999</v>
      </c>
      <c r="T128" s="46">
        <v>3466.2761230000001</v>
      </c>
      <c r="U128" s="46">
        <v>3466.2746579999998</v>
      </c>
      <c r="V128" s="46">
        <v>3466.2702640000002</v>
      </c>
      <c r="W128" s="46">
        <v>3466.2697750000002</v>
      </c>
      <c r="X128" s="46">
        <v>3466.2561040000001</v>
      </c>
      <c r="Y128" s="46">
        <v>3466.2458499999998</v>
      </c>
      <c r="Z128" s="46">
        <v>3466.23999</v>
      </c>
      <c r="AA128" s="46">
        <v>3466.2309570000002</v>
      </c>
      <c r="AB128" s="46">
        <v>3466.2236330000001</v>
      </c>
      <c r="AC128" s="46">
        <v>3466.2145999999998</v>
      </c>
      <c r="AD128" s="46">
        <v>3466.2084960000002</v>
      </c>
      <c r="AE128" s="46">
        <v>3466.1953119999998</v>
      </c>
      <c r="AF128" s="46">
        <v>3466.1918949999999</v>
      </c>
      <c r="AG128" s="46">
        <v>3466.1911620000001</v>
      </c>
      <c r="AH128" s="46">
        <v>3466.1899410000001</v>
      </c>
      <c r="AI128" s="46">
        <v>3466.186768</v>
      </c>
      <c r="AJ128" s="46">
        <v>3466.186768</v>
      </c>
      <c r="AK128" s="43">
        <v>-4.0270000000000002E-3</v>
      </c>
    </row>
    <row r="129" spans="2:37" ht="15" customHeight="1" x14ac:dyDescent="0.45">
      <c r="B129" s="41" t="s">
        <v>378</v>
      </c>
      <c r="C129" s="46">
        <v>3268.001953</v>
      </c>
      <c r="D129" s="46">
        <v>3262.7817380000001</v>
      </c>
      <c r="E129" s="46">
        <v>3256.1757809999999</v>
      </c>
      <c r="F129" s="46">
        <v>3198.0026859999998</v>
      </c>
      <c r="G129" s="46">
        <v>3129.11499</v>
      </c>
      <c r="H129" s="46">
        <v>3060.3095699999999</v>
      </c>
      <c r="I129" s="46">
        <v>2986.256836</v>
      </c>
      <c r="J129" s="46">
        <v>2947.1215820000002</v>
      </c>
      <c r="K129" s="46">
        <v>2895.2753910000001</v>
      </c>
      <c r="L129" s="46">
        <v>2897.0673830000001</v>
      </c>
      <c r="M129" s="46">
        <v>2897.2277829999998</v>
      </c>
      <c r="N129" s="46">
        <v>2899.1408689999998</v>
      </c>
      <c r="O129" s="46">
        <v>2898.6779790000001</v>
      </c>
      <c r="P129" s="46">
        <v>2901.1772460000002</v>
      </c>
      <c r="Q129" s="46">
        <v>2901.6010740000002</v>
      </c>
      <c r="R129" s="46">
        <v>2902.7421880000002</v>
      </c>
      <c r="S129" s="46">
        <v>2903.94751</v>
      </c>
      <c r="T129" s="46">
        <v>2904.3615719999998</v>
      </c>
      <c r="U129" s="46">
        <v>2904.7685550000001</v>
      </c>
      <c r="V129" s="46">
        <v>2904.8657229999999</v>
      </c>
      <c r="W129" s="46">
        <v>2905.6616210000002</v>
      </c>
      <c r="X129" s="46">
        <v>2905.4990229999999</v>
      </c>
      <c r="Y129" s="46">
        <v>2905.6345209999999</v>
      </c>
      <c r="Z129" s="46">
        <v>2905.798828</v>
      </c>
      <c r="AA129" s="46">
        <v>2906.2285160000001</v>
      </c>
      <c r="AB129" s="46">
        <v>2906.11499</v>
      </c>
      <c r="AC129" s="46">
        <v>2906.7041020000001</v>
      </c>
      <c r="AD129" s="46">
        <v>2906.970703</v>
      </c>
      <c r="AE129" s="46">
        <v>2906.9802249999998</v>
      </c>
      <c r="AF129" s="46">
        <v>2907.0539549999999</v>
      </c>
      <c r="AG129" s="46">
        <v>2907.29126</v>
      </c>
      <c r="AH129" s="46">
        <v>2907.2329100000002</v>
      </c>
      <c r="AI129" s="46">
        <v>2907.7058109999998</v>
      </c>
      <c r="AJ129" s="46">
        <v>2907.9240719999998</v>
      </c>
      <c r="AK129" s="43">
        <v>-3.5920000000000001E-3</v>
      </c>
    </row>
    <row r="130" spans="2:37" ht="15.75" customHeight="1" x14ac:dyDescent="0.35"/>
    <row r="131" spans="2:37" ht="15" customHeight="1" x14ac:dyDescent="0.35">
      <c r="B131" s="40" t="s">
        <v>381</v>
      </c>
    </row>
    <row r="132" spans="2:37" ht="15" customHeight="1" x14ac:dyDescent="0.45">
      <c r="B132" s="41" t="s">
        <v>356</v>
      </c>
      <c r="C132" s="46">
        <v>4132.908203</v>
      </c>
      <c r="D132" s="46">
        <v>4119.7470700000003</v>
      </c>
      <c r="E132" s="46">
        <v>4086.9816890000002</v>
      </c>
      <c r="F132" s="46">
        <v>4001.0034179999998</v>
      </c>
      <c r="G132" s="46">
        <v>3853.889404</v>
      </c>
      <c r="H132" s="46">
        <v>3680.9731449999999</v>
      </c>
      <c r="I132" s="46">
        <v>3540.2592770000001</v>
      </c>
      <c r="J132" s="46">
        <v>3443.563721</v>
      </c>
      <c r="K132" s="46">
        <v>3310.3725589999999</v>
      </c>
      <c r="L132" s="46">
        <v>3310.9726559999999</v>
      </c>
      <c r="M132" s="46">
        <v>3311.5722660000001</v>
      </c>
      <c r="N132" s="46">
        <v>3312.1721189999998</v>
      </c>
      <c r="O132" s="46">
        <v>3312.7719729999999</v>
      </c>
      <c r="P132" s="46">
        <v>3313.3720699999999</v>
      </c>
      <c r="Q132" s="46">
        <v>3313.9716800000001</v>
      </c>
      <c r="R132" s="46">
        <v>3314.5708009999998</v>
      </c>
      <c r="S132" s="46">
        <v>3315.169922</v>
      </c>
      <c r="T132" s="46">
        <v>3315.2700199999999</v>
      </c>
      <c r="U132" s="46">
        <v>3315.2700199999999</v>
      </c>
      <c r="V132" s="46">
        <v>3315.2700199999999</v>
      </c>
      <c r="W132" s="46">
        <v>3315.2700199999999</v>
      </c>
      <c r="X132" s="46">
        <v>3315.2697750000002</v>
      </c>
      <c r="Y132" s="46">
        <v>3315.2697750000002</v>
      </c>
      <c r="Z132" s="46">
        <v>3315.2697750000002</v>
      </c>
      <c r="AA132" s="46">
        <v>3315.2695309999999</v>
      </c>
      <c r="AB132" s="46">
        <v>3315.2695309999999</v>
      </c>
      <c r="AC132" s="46">
        <v>3315.2695309999999</v>
      </c>
      <c r="AD132" s="46">
        <v>3315.2695309999999</v>
      </c>
      <c r="AE132" s="46">
        <v>3286.5502929999998</v>
      </c>
      <c r="AF132" s="46">
        <v>3286.5502929999998</v>
      </c>
      <c r="AG132" s="46">
        <v>3286.5502929999998</v>
      </c>
      <c r="AH132" s="46">
        <v>3286.5502929999998</v>
      </c>
      <c r="AI132" s="46">
        <v>3286.5502929999998</v>
      </c>
      <c r="AJ132" s="46">
        <v>3286.5502929999998</v>
      </c>
      <c r="AK132" s="43">
        <v>-7.0359999999999997E-3</v>
      </c>
    </row>
    <row r="133" spans="2:37" ht="15" customHeight="1" x14ac:dyDescent="0.45">
      <c r="B133" s="41" t="s">
        <v>358</v>
      </c>
      <c r="C133" s="46">
        <v>4729.6982420000004</v>
      </c>
      <c r="D133" s="46">
        <v>4720.9184569999998</v>
      </c>
      <c r="E133" s="46">
        <v>4702.3735349999997</v>
      </c>
      <c r="F133" s="46">
        <v>4645.0410160000001</v>
      </c>
      <c r="G133" s="46">
        <v>4543.1538090000004</v>
      </c>
      <c r="H133" s="46">
        <v>4404.9047849999997</v>
      </c>
      <c r="I133" s="46">
        <v>4278.9716799999997</v>
      </c>
      <c r="J133" s="46">
        <v>4191.6445309999999</v>
      </c>
      <c r="K133" s="46">
        <v>4110.8310549999997</v>
      </c>
      <c r="L133" s="46">
        <v>4111.4311520000001</v>
      </c>
      <c r="M133" s="46">
        <v>4112.03125</v>
      </c>
      <c r="N133" s="46">
        <v>4112.6303710000002</v>
      </c>
      <c r="O133" s="46">
        <v>4113.2309569999998</v>
      </c>
      <c r="P133" s="46">
        <v>4113.8305659999996</v>
      </c>
      <c r="Q133" s="46">
        <v>4114.4306640000004</v>
      </c>
      <c r="R133" s="46">
        <v>4107.0483400000003</v>
      </c>
      <c r="S133" s="46">
        <v>4092.7416990000002</v>
      </c>
      <c r="T133" s="46">
        <v>4092.841797</v>
      </c>
      <c r="U133" s="46">
        <v>4092.841797</v>
      </c>
      <c r="V133" s="46">
        <v>4092.841797</v>
      </c>
      <c r="W133" s="46">
        <v>4092.841797</v>
      </c>
      <c r="X133" s="46">
        <v>4087.2700199999999</v>
      </c>
      <c r="Y133" s="46">
        <v>4087.2700199999999</v>
      </c>
      <c r="Z133" s="46">
        <v>4087.2700199999999</v>
      </c>
      <c r="AA133" s="46">
        <v>4078.3471679999998</v>
      </c>
      <c r="AB133" s="46">
        <v>4078.3471679999998</v>
      </c>
      <c r="AC133" s="46">
        <v>4078.345703</v>
      </c>
      <c r="AD133" s="46">
        <v>4078.3447270000001</v>
      </c>
      <c r="AE133" s="46">
        <v>4063.7165530000002</v>
      </c>
      <c r="AF133" s="46">
        <v>4063.7160640000002</v>
      </c>
      <c r="AG133" s="46">
        <v>4063.7160640000002</v>
      </c>
      <c r="AH133" s="46">
        <v>4063.7158199999999</v>
      </c>
      <c r="AI133" s="46">
        <v>4063.7153320000002</v>
      </c>
      <c r="AJ133" s="46">
        <v>4063.7153320000002</v>
      </c>
      <c r="AK133" s="43">
        <v>-4.6740000000000002E-3</v>
      </c>
    </row>
    <row r="134" spans="2:37" ht="15" customHeight="1" x14ac:dyDescent="0.45">
      <c r="B134" s="41" t="s">
        <v>360</v>
      </c>
      <c r="C134" s="46">
        <v>3543.0095209999999</v>
      </c>
      <c r="D134" s="46">
        <v>3540.508057</v>
      </c>
      <c r="E134" s="46">
        <v>3535.280518</v>
      </c>
      <c r="F134" s="46">
        <v>3504.3554690000001</v>
      </c>
      <c r="G134" s="46">
        <v>3428.4060060000002</v>
      </c>
      <c r="H134" s="46">
        <v>3348.7944339999999</v>
      </c>
      <c r="I134" s="46">
        <v>3262.1767580000001</v>
      </c>
      <c r="J134" s="46">
        <v>3183.8020019999999</v>
      </c>
      <c r="K134" s="46">
        <v>3076.6789549999999</v>
      </c>
      <c r="L134" s="46">
        <v>3077.2785640000002</v>
      </c>
      <c r="M134" s="46">
        <v>3077.8784179999998</v>
      </c>
      <c r="N134" s="46">
        <v>3078.4782709999999</v>
      </c>
      <c r="O134" s="46">
        <v>3079.0783689999998</v>
      </c>
      <c r="P134" s="46">
        <v>3079.6779790000001</v>
      </c>
      <c r="Q134" s="46">
        <v>3080.2778320000002</v>
      </c>
      <c r="R134" s="46">
        <v>3080.803711</v>
      </c>
      <c r="S134" s="46">
        <v>3082.4289549999999</v>
      </c>
      <c r="T134" s="46">
        <v>3082.5285640000002</v>
      </c>
      <c r="U134" s="46">
        <v>3082.5285640000002</v>
      </c>
      <c r="V134" s="46">
        <v>3082.5285640000002</v>
      </c>
      <c r="W134" s="46">
        <v>3082.5285640000002</v>
      </c>
      <c r="X134" s="46">
        <v>3083.0808109999998</v>
      </c>
      <c r="Y134" s="46">
        <v>3083.0808109999998</v>
      </c>
      <c r="Z134" s="46">
        <v>3083.0808109999998</v>
      </c>
      <c r="AA134" s="46">
        <v>3084.5290530000002</v>
      </c>
      <c r="AB134" s="46">
        <v>3084.5290530000002</v>
      </c>
      <c r="AC134" s="46">
        <v>3084.5290530000002</v>
      </c>
      <c r="AD134" s="46">
        <v>3084.5290530000002</v>
      </c>
      <c r="AE134" s="46">
        <v>3084.5268550000001</v>
      </c>
      <c r="AF134" s="46">
        <v>3084.517578</v>
      </c>
      <c r="AG134" s="46">
        <v>3084.5158689999998</v>
      </c>
      <c r="AH134" s="46">
        <v>3084.5141600000002</v>
      </c>
      <c r="AI134" s="46">
        <v>3084.5097660000001</v>
      </c>
      <c r="AJ134" s="46">
        <v>3084.5097660000001</v>
      </c>
      <c r="AK134" s="43">
        <v>-4.2989999999999999E-3</v>
      </c>
    </row>
    <row r="135" spans="2:37" ht="15" customHeight="1" x14ac:dyDescent="0.45">
      <c r="B135" s="41" t="s">
        <v>362</v>
      </c>
      <c r="C135" s="46">
        <v>4498.2407229999999</v>
      </c>
      <c r="D135" s="46">
        <v>4479.1928710000002</v>
      </c>
      <c r="E135" s="46">
        <v>4435.126953</v>
      </c>
      <c r="F135" s="46">
        <v>4368.8193359999996</v>
      </c>
      <c r="G135" s="46">
        <v>4249.0576170000004</v>
      </c>
      <c r="H135" s="46">
        <v>4124.9208980000003</v>
      </c>
      <c r="I135" s="46">
        <v>4030.9560550000001</v>
      </c>
      <c r="J135" s="46">
        <v>3954.1591800000001</v>
      </c>
      <c r="K135" s="46">
        <v>3867.6489259999998</v>
      </c>
      <c r="L135" s="46">
        <v>3868.9155270000001</v>
      </c>
      <c r="M135" s="46">
        <v>3869.5527339999999</v>
      </c>
      <c r="N135" s="46">
        <v>3870.1528320000002</v>
      </c>
      <c r="O135" s="46">
        <v>3870.7617190000001</v>
      </c>
      <c r="P135" s="46">
        <v>3871.3776859999998</v>
      </c>
      <c r="Q135" s="46">
        <v>3871.9858399999998</v>
      </c>
      <c r="R135" s="46">
        <v>3869.5341800000001</v>
      </c>
      <c r="S135" s="46">
        <v>3865.0146479999999</v>
      </c>
      <c r="T135" s="46">
        <v>3865.1279300000001</v>
      </c>
      <c r="U135" s="46">
        <v>3865.133789</v>
      </c>
      <c r="V135" s="46">
        <v>3865.1430660000001</v>
      </c>
      <c r="W135" s="46">
        <v>3865.1445309999999</v>
      </c>
      <c r="X135" s="46">
        <v>3864.3723140000002</v>
      </c>
      <c r="Y135" s="46">
        <v>3864.3798830000001</v>
      </c>
      <c r="Z135" s="46">
        <v>3864.3835450000001</v>
      </c>
      <c r="AA135" s="46">
        <v>3860.3632809999999</v>
      </c>
      <c r="AB135" s="46">
        <v>3860.368164</v>
      </c>
      <c r="AC135" s="46">
        <v>3860.374268</v>
      </c>
      <c r="AD135" s="46">
        <v>3860.3764649999998</v>
      </c>
      <c r="AE135" s="46">
        <v>3860.3071289999998</v>
      </c>
      <c r="AF135" s="46">
        <v>3860.3081050000001</v>
      </c>
      <c r="AG135" s="46">
        <v>3860.3081050000001</v>
      </c>
      <c r="AH135" s="46">
        <v>3860.3085940000001</v>
      </c>
      <c r="AI135" s="46">
        <v>3860.3093260000001</v>
      </c>
      <c r="AJ135" s="46">
        <v>3860.3093260000001</v>
      </c>
      <c r="AK135" s="43">
        <v>-4.6360000000000004E-3</v>
      </c>
    </row>
    <row r="136" spans="2:37" ht="15" customHeight="1" x14ac:dyDescent="0.45">
      <c r="B136" s="41" t="s">
        <v>364</v>
      </c>
      <c r="C136" s="46">
        <v>4284.794922</v>
      </c>
      <c r="D136" s="46">
        <v>4270.8173829999996</v>
      </c>
      <c r="E136" s="46">
        <v>4226.4277339999999</v>
      </c>
      <c r="F136" s="46">
        <v>4138.1948240000002</v>
      </c>
      <c r="G136" s="46">
        <v>3984.2905270000001</v>
      </c>
      <c r="H136" s="46">
        <v>3773.6359859999998</v>
      </c>
      <c r="I136" s="46">
        <v>3628.8222660000001</v>
      </c>
      <c r="J136" s="46">
        <v>3543.9746089999999</v>
      </c>
      <c r="K136" s="46">
        <v>3451.9089359999998</v>
      </c>
      <c r="L136" s="46">
        <v>3452.508789</v>
      </c>
      <c r="M136" s="46">
        <v>3453.1083979999999</v>
      </c>
      <c r="N136" s="46">
        <v>3453.7084960000002</v>
      </c>
      <c r="O136" s="46">
        <v>3454.3081050000001</v>
      </c>
      <c r="P136" s="46">
        <v>3454.9079590000001</v>
      </c>
      <c r="Q136" s="46">
        <v>3455.5078119999998</v>
      </c>
      <c r="R136" s="46">
        <v>3439.0734859999998</v>
      </c>
      <c r="S136" s="46">
        <v>3423.7438959999999</v>
      </c>
      <c r="T136" s="46">
        <v>3423.84375</v>
      </c>
      <c r="U136" s="46">
        <v>3423.84375</v>
      </c>
      <c r="V136" s="46">
        <v>3423.84375</v>
      </c>
      <c r="W136" s="46">
        <v>3423.84375</v>
      </c>
      <c r="X136" s="46">
        <v>3420.1110840000001</v>
      </c>
      <c r="Y136" s="46">
        <v>3420.1110840000001</v>
      </c>
      <c r="Z136" s="46">
        <v>3420.1110840000001</v>
      </c>
      <c r="AA136" s="46">
        <v>3410.068115</v>
      </c>
      <c r="AB136" s="46">
        <v>3410.068115</v>
      </c>
      <c r="AC136" s="46">
        <v>3410.068115</v>
      </c>
      <c r="AD136" s="46">
        <v>3410.068115</v>
      </c>
      <c r="AE136" s="46">
        <v>3410.0378420000002</v>
      </c>
      <c r="AF136" s="46">
        <v>3410.0378420000002</v>
      </c>
      <c r="AG136" s="46">
        <v>3410.0378420000002</v>
      </c>
      <c r="AH136" s="46">
        <v>3410.0378420000002</v>
      </c>
      <c r="AI136" s="46">
        <v>3410.0378420000002</v>
      </c>
      <c r="AJ136" s="46">
        <v>3410.0378420000002</v>
      </c>
      <c r="AK136" s="43">
        <v>-7.0089999999999996E-3</v>
      </c>
    </row>
    <row r="137" spans="2:37" ht="15" customHeight="1" x14ac:dyDescent="0.45">
      <c r="B137" s="41" t="s">
        <v>366</v>
      </c>
      <c r="C137" s="46">
        <v>5602.8115230000003</v>
      </c>
      <c r="D137" s="46">
        <v>5591.7890619999998</v>
      </c>
      <c r="E137" s="46">
        <v>5574.8369140000004</v>
      </c>
      <c r="F137" s="46">
        <v>5509.6420900000003</v>
      </c>
      <c r="G137" s="46">
        <v>5378.4599609999996</v>
      </c>
      <c r="H137" s="46">
        <v>5216.1494140000004</v>
      </c>
      <c r="I137" s="46">
        <v>5031.095703</v>
      </c>
      <c r="J137" s="46">
        <v>4889.9838870000003</v>
      </c>
      <c r="K137" s="46">
        <v>4824.283203</v>
      </c>
      <c r="L137" s="46">
        <v>4824.8828119999998</v>
      </c>
      <c r="M137" s="46">
        <v>4825.4829099999997</v>
      </c>
      <c r="N137" s="46">
        <v>4826.0834960000002</v>
      </c>
      <c r="O137" s="46">
        <v>4826.6777339999999</v>
      </c>
      <c r="P137" s="46">
        <v>4827.2626950000003</v>
      </c>
      <c r="Q137" s="46">
        <v>4827.8505859999996</v>
      </c>
      <c r="R137" s="46">
        <v>4828.4379879999997</v>
      </c>
      <c r="S137" s="46">
        <v>4829.029297</v>
      </c>
      <c r="T137" s="46">
        <v>4829.1259769999997</v>
      </c>
      <c r="U137" s="46">
        <v>4829.1240230000003</v>
      </c>
      <c r="V137" s="46">
        <v>4829.1215819999998</v>
      </c>
      <c r="W137" s="46">
        <v>4829.1210940000001</v>
      </c>
      <c r="X137" s="46">
        <v>4829.1181640000004</v>
      </c>
      <c r="Y137" s="46">
        <v>4829.1162109999996</v>
      </c>
      <c r="Z137" s="46">
        <v>4829.1157229999999</v>
      </c>
      <c r="AA137" s="46">
        <v>4829.1123049999997</v>
      </c>
      <c r="AB137" s="46">
        <v>4829.1103519999997</v>
      </c>
      <c r="AC137" s="46">
        <v>4829.1088870000003</v>
      </c>
      <c r="AD137" s="46">
        <v>4829.1079099999997</v>
      </c>
      <c r="AE137" s="46">
        <v>4786.7919920000004</v>
      </c>
      <c r="AF137" s="46">
        <v>4786.7919920000004</v>
      </c>
      <c r="AG137" s="46">
        <v>4786.7915039999998</v>
      </c>
      <c r="AH137" s="46">
        <v>4786.7915039999998</v>
      </c>
      <c r="AI137" s="46">
        <v>4786.7905270000001</v>
      </c>
      <c r="AJ137" s="46">
        <v>4786.7905270000001</v>
      </c>
      <c r="AK137" s="43">
        <v>-4.8459999999999996E-3</v>
      </c>
    </row>
    <row r="138" spans="2:37" ht="15" customHeight="1" x14ac:dyDescent="0.45">
      <c r="B138" s="41" t="s">
        <v>351</v>
      </c>
      <c r="C138" s="46">
        <v>3582.8203119999998</v>
      </c>
      <c r="D138" s="46">
        <v>3567.9057619999999</v>
      </c>
      <c r="E138" s="46">
        <v>3521.5285640000002</v>
      </c>
      <c r="F138" s="46">
        <v>3464.421875</v>
      </c>
      <c r="G138" s="46">
        <v>3362.4377439999998</v>
      </c>
      <c r="H138" s="46">
        <v>3280.8596189999998</v>
      </c>
      <c r="I138" s="46">
        <v>3229.5419919999999</v>
      </c>
      <c r="J138" s="46">
        <v>3170.7885740000002</v>
      </c>
      <c r="K138" s="46">
        <v>3051.4011230000001</v>
      </c>
      <c r="L138" s="46">
        <v>3051.1442870000001</v>
      </c>
      <c r="M138" s="46">
        <v>3051.8833009999998</v>
      </c>
      <c r="N138" s="46">
        <v>3052.576904</v>
      </c>
      <c r="O138" s="46">
        <v>3053.2617190000001</v>
      </c>
      <c r="P138" s="46">
        <v>3053.9353030000002</v>
      </c>
      <c r="Q138" s="46">
        <v>3054.588135</v>
      </c>
      <c r="R138" s="46">
        <v>3052.8923340000001</v>
      </c>
      <c r="S138" s="46">
        <v>3050.4816890000002</v>
      </c>
      <c r="T138" s="46">
        <v>3050.6135250000002</v>
      </c>
      <c r="U138" s="46">
        <v>3050.633057</v>
      </c>
      <c r="V138" s="46">
        <v>3050.6518550000001</v>
      </c>
      <c r="W138" s="46">
        <v>3050.658203</v>
      </c>
      <c r="X138" s="46">
        <v>3050.1665039999998</v>
      </c>
      <c r="Y138" s="46">
        <v>3050.1750489999999</v>
      </c>
      <c r="Z138" s="46">
        <v>3050.1791990000002</v>
      </c>
      <c r="AA138" s="46">
        <v>3048.4948730000001</v>
      </c>
      <c r="AB138" s="46">
        <v>3048.5034179999998</v>
      </c>
      <c r="AC138" s="46">
        <v>3048.5129390000002</v>
      </c>
      <c r="AD138" s="46">
        <v>3048.5185550000001</v>
      </c>
      <c r="AE138" s="46">
        <v>3047.9177249999998</v>
      </c>
      <c r="AF138" s="46">
        <v>3047.921143</v>
      </c>
      <c r="AG138" s="46">
        <v>3047.9221189999998</v>
      </c>
      <c r="AH138" s="46">
        <v>3047.9235840000001</v>
      </c>
      <c r="AI138" s="46">
        <v>3047.9270019999999</v>
      </c>
      <c r="AJ138" s="46">
        <v>3047.9267580000001</v>
      </c>
      <c r="AK138" s="43">
        <v>-4.9100000000000003E-3</v>
      </c>
    </row>
    <row r="139" spans="2:37" ht="15" customHeight="1" x14ac:dyDescent="0.45">
      <c r="B139" s="41" t="s">
        <v>352</v>
      </c>
      <c r="C139" s="46">
        <v>4414.107422</v>
      </c>
      <c r="D139" s="46">
        <v>4394.1396480000003</v>
      </c>
      <c r="E139" s="46">
        <v>4332.2558589999999</v>
      </c>
      <c r="F139" s="46">
        <v>4237.7919920000004</v>
      </c>
      <c r="G139" s="46">
        <v>4134.2861329999996</v>
      </c>
      <c r="H139" s="46">
        <v>4041.695068</v>
      </c>
      <c r="I139" s="46">
        <v>3964.4772950000001</v>
      </c>
      <c r="J139" s="46">
        <v>3886.8996579999998</v>
      </c>
      <c r="K139" s="46">
        <v>3817.6701659999999</v>
      </c>
      <c r="L139" s="46">
        <v>3818.6906739999999</v>
      </c>
      <c r="M139" s="46">
        <v>3819.2341310000002</v>
      </c>
      <c r="N139" s="46">
        <v>3819.8151859999998</v>
      </c>
      <c r="O139" s="46">
        <v>3820.391357</v>
      </c>
      <c r="P139" s="46">
        <v>3820.9633789999998</v>
      </c>
      <c r="Q139" s="46">
        <v>3821.547607</v>
      </c>
      <c r="R139" s="46">
        <v>3821.272461</v>
      </c>
      <c r="S139" s="46">
        <v>3819.6052249999998</v>
      </c>
      <c r="T139" s="46">
        <v>3819.6896969999998</v>
      </c>
      <c r="U139" s="46">
        <v>3819.6826169999999</v>
      </c>
      <c r="V139" s="46">
        <v>3819.6713869999999</v>
      </c>
      <c r="W139" s="46">
        <v>3819.669922</v>
      </c>
      <c r="X139" s="46">
        <v>3819.11499</v>
      </c>
      <c r="Y139" s="46">
        <v>3819.1027829999998</v>
      </c>
      <c r="Z139" s="46">
        <v>3819.0964359999998</v>
      </c>
      <c r="AA139" s="46">
        <v>3817.164307</v>
      </c>
      <c r="AB139" s="46">
        <v>3817.1547850000002</v>
      </c>
      <c r="AC139" s="46">
        <v>3817.1437989999999</v>
      </c>
      <c r="AD139" s="46">
        <v>3817.138672</v>
      </c>
      <c r="AE139" s="46">
        <v>3814.0766600000002</v>
      </c>
      <c r="AF139" s="46">
        <v>3814.0710450000001</v>
      </c>
      <c r="AG139" s="46">
        <v>3814.0695799999999</v>
      </c>
      <c r="AH139" s="46">
        <v>3814.0671390000002</v>
      </c>
      <c r="AI139" s="46">
        <v>3814.061768</v>
      </c>
      <c r="AJ139" s="46">
        <v>3814.061768</v>
      </c>
      <c r="AK139" s="43">
        <v>-4.4140000000000004E-3</v>
      </c>
    </row>
    <row r="140" spans="2:37" ht="15" customHeight="1" x14ac:dyDescent="0.45">
      <c r="B140" s="41" t="s">
        <v>389</v>
      </c>
      <c r="C140" s="46">
        <v>4313.7944340000004</v>
      </c>
      <c r="D140" s="46">
        <v>4297.4497069999998</v>
      </c>
      <c r="E140" s="46">
        <v>4252.0678710000002</v>
      </c>
      <c r="F140" s="46">
        <v>4180.1274409999996</v>
      </c>
      <c r="G140" s="46">
        <v>4069.2006839999999</v>
      </c>
      <c r="H140" s="46">
        <v>3953.1801759999998</v>
      </c>
      <c r="I140" s="46">
        <v>3857.6276859999998</v>
      </c>
      <c r="J140" s="46">
        <v>3778.1032709999999</v>
      </c>
      <c r="K140" s="46">
        <v>3690.779297</v>
      </c>
      <c r="L140" s="46">
        <v>3688.5239259999998</v>
      </c>
      <c r="M140" s="46">
        <v>3689.5908199999999</v>
      </c>
      <c r="N140" s="46">
        <v>3689.7202149999998</v>
      </c>
      <c r="O140" s="46">
        <v>3691.2041020000001</v>
      </c>
      <c r="P140" s="46">
        <v>3691.2329100000002</v>
      </c>
      <c r="Q140" s="46">
        <v>3692.100586</v>
      </c>
      <c r="R140" s="46">
        <v>3689.006836</v>
      </c>
      <c r="S140" s="46">
        <v>3683.3090820000002</v>
      </c>
      <c r="T140" s="46">
        <v>3683.9672850000002</v>
      </c>
      <c r="U140" s="46">
        <v>3683.92749</v>
      </c>
      <c r="V140" s="46">
        <v>3683.9858399999998</v>
      </c>
      <c r="W140" s="46">
        <v>3683.7185060000002</v>
      </c>
      <c r="X140" s="46">
        <v>3681.8779300000001</v>
      </c>
      <c r="Y140" s="46">
        <v>3682.0964359999998</v>
      </c>
      <c r="Z140" s="46">
        <v>3682.0913089999999</v>
      </c>
      <c r="AA140" s="46">
        <v>3678.0827640000002</v>
      </c>
      <c r="AB140" s="46">
        <v>3678.3515619999998</v>
      </c>
      <c r="AC140" s="46">
        <v>3678.1752929999998</v>
      </c>
      <c r="AD140" s="46">
        <v>3678.123779</v>
      </c>
      <c r="AE140" s="46">
        <v>3670.107422</v>
      </c>
      <c r="AF140" s="46">
        <v>3670.0214839999999</v>
      </c>
      <c r="AG140" s="46">
        <v>3669.9594729999999</v>
      </c>
      <c r="AH140" s="46">
        <v>3670.015625</v>
      </c>
      <c r="AI140" s="46">
        <v>3669.8566890000002</v>
      </c>
      <c r="AJ140" s="46">
        <v>3669.8395999999998</v>
      </c>
      <c r="AK140" s="43">
        <v>-4.921E-3</v>
      </c>
    </row>
    <row r="141" spans="2:37" ht="15.75" customHeight="1" x14ac:dyDescent="0.35"/>
    <row r="142" spans="2:37" ht="15" customHeight="1" x14ac:dyDescent="0.35">
      <c r="B142" s="40" t="s">
        <v>396</v>
      </c>
    </row>
    <row r="143" spans="2:37" ht="15" customHeight="1" x14ac:dyDescent="0.45">
      <c r="B143" s="41" t="s">
        <v>371</v>
      </c>
      <c r="C143" s="46">
        <v>3368.2536620000001</v>
      </c>
      <c r="D143" s="46">
        <v>3362.5966800000001</v>
      </c>
      <c r="E143" s="46">
        <v>3356.3154300000001</v>
      </c>
      <c r="F143" s="46">
        <v>3346.9172359999998</v>
      </c>
      <c r="G143" s="46">
        <v>3334.0903320000002</v>
      </c>
      <c r="H143" s="46">
        <v>3317.8732909999999</v>
      </c>
      <c r="I143" s="46">
        <v>3297.7307129999999</v>
      </c>
      <c r="J143" s="46">
        <v>3275.149414</v>
      </c>
      <c r="K143" s="46">
        <v>3249.7558589999999</v>
      </c>
      <c r="L143" s="46">
        <v>3223.7822270000001</v>
      </c>
      <c r="M143" s="46">
        <v>3197.452393</v>
      </c>
      <c r="N143" s="46">
        <v>3171.017578</v>
      </c>
      <c r="O143" s="46">
        <v>3144.9562989999999</v>
      </c>
      <c r="P143" s="46">
        <v>3119.5932619999999</v>
      </c>
      <c r="Q143" s="46">
        <v>3095.4650879999999</v>
      </c>
      <c r="R143" s="46">
        <v>3072.463135</v>
      </c>
      <c r="S143" s="46">
        <v>3050.6010740000002</v>
      </c>
      <c r="T143" s="46">
        <v>3029.9660640000002</v>
      </c>
      <c r="U143" s="46">
        <v>3011.9184570000002</v>
      </c>
      <c r="V143" s="46">
        <v>2995.5502929999998</v>
      </c>
      <c r="W143" s="46">
        <v>2981.0827640000002</v>
      </c>
      <c r="X143" s="46">
        <v>2968.7114259999998</v>
      </c>
      <c r="Y143" s="46">
        <v>2958.2897950000001</v>
      </c>
      <c r="Z143" s="46">
        <v>2949.6899410000001</v>
      </c>
      <c r="AA143" s="46">
        <v>2942.5942380000001</v>
      </c>
      <c r="AB143" s="46">
        <v>2936.8188479999999</v>
      </c>
      <c r="AC143" s="46">
        <v>2932.171143</v>
      </c>
      <c r="AD143" s="46">
        <v>2928.4370119999999</v>
      </c>
      <c r="AE143" s="46">
        <v>2925.4096679999998</v>
      </c>
      <c r="AF143" s="46">
        <v>2922.9060060000002</v>
      </c>
      <c r="AG143" s="46">
        <v>2920.8254390000002</v>
      </c>
      <c r="AH143" s="46">
        <v>2919.0654300000001</v>
      </c>
      <c r="AI143" s="46">
        <v>2917.5734859999998</v>
      </c>
      <c r="AJ143" s="46">
        <v>2916.2878420000002</v>
      </c>
      <c r="AK143" s="43">
        <v>-4.4400000000000004E-3</v>
      </c>
    </row>
    <row r="144" spans="2:37" ht="15" customHeight="1" x14ac:dyDescent="0.45">
      <c r="B144" s="41" t="s">
        <v>381</v>
      </c>
      <c r="C144" s="46">
        <v>4517.251953</v>
      </c>
      <c r="D144" s="46">
        <v>4504.9907229999999</v>
      </c>
      <c r="E144" s="46">
        <v>4489.1157229999999</v>
      </c>
      <c r="F144" s="46">
        <v>4469.6059569999998</v>
      </c>
      <c r="G144" s="46">
        <v>4443.3242190000001</v>
      </c>
      <c r="H144" s="46">
        <v>4411.3095700000003</v>
      </c>
      <c r="I144" s="46">
        <v>4374.2495120000003</v>
      </c>
      <c r="J144" s="46">
        <v>4333.3872069999998</v>
      </c>
      <c r="K144" s="46">
        <v>4288.7626950000003</v>
      </c>
      <c r="L144" s="46">
        <v>4243.859375</v>
      </c>
      <c r="M144" s="46">
        <v>4200.9619140000004</v>
      </c>
      <c r="N144" s="46">
        <v>4159.5253910000001</v>
      </c>
      <c r="O144" s="46">
        <v>4120.3759769999997</v>
      </c>
      <c r="P144" s="46">
        <v>4083.6140140000002</v>
      </c>
      <c r="Q144" s="46">
        <v>4048.5766600000002</v>
      </c>
      <c r="R144" s="46">
        <v>4014.719971</v>
      </c>
      <c r="S144" s="46">
        <v>3984.0905760000001</v>
      </c>
      <c r="T144" s="46">
        <v>3955.1899410000001</v>
      </c>
      <c r="U144" s="46">
        <v>3928.5373540000001</v>
      </c>
      <c r="V144" s="46">
        <v>3904.6145019999999</v>
      </c>
      <c r="W144" s="46">
        <v>3882.8603520000001</v>
      </c>
      <c r="X144" s="46">
        <v>3862.701904</v>
      </c>
      <c r="Y144" s="46">
        <v>3844.2475589999999</v>
      </c>
      <c r="Z144" s="46">
        <v>3828.0251459999999</v>
      </c>
      <c r="AA144" s="46">
        <v>3813.1152339999999</v>
      </c>
      <c r="AB144" s="46">
        <v>3799.7136230000001</v>
      </c>
      <c r="AC144" s="46">
        <v>3787.7990719999998</v>
      </c>
      <c r="AD144" s="46">
        <v>3777.1596679999998</v>
      </c>
      <c r="AE144" s="46">
        <v>3767.3872070000002</v>
      </c>
      <c r="AF144" s="46">
        <v>3758.4902339999999</v>
      </c>
      <c r="AG144" s="46">
        <v>3750.4321289999998</v>
      </c>
      <c r="AH144" s="46">
        <v>3743.092529</v>
      </c>
      <c r="AI144" s="46">
        <v>3736.3051759999998</v>
      </c>
      <c r="AJ144" s="46">
        <v>3730.1791990000002</v>
      </c>
      <c r="AK144" s="43">
        <v>-5.8799999999999998E-3</v>
      </c>
    </row>
    <row r="146" spans="2:37" ht="15" customHeight="1" x14ac:dyDescent="0.35">
      <c r="B146" s="58" t="s">
        <v>397</v>
      </c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</row>
    <row r="147" spans="2:37" ht="15" customHeight="1" x14ac:dyDescent="0.35">
      <c r="B147" s="30" t="s">
        <v>398</v>
      </c>
    </row>
    <row r="148" spans="2:37" ht="15" customHeight="1" x14ac:dyDescent="0.35">
      <c r="B148" s="30" t="s">
        <v>399</v>
      </c>
    </row>
    <row r="149" spans="2:37" ht="15" customHeight="1" x14ac:dyDescent="0.35">
      <c r="B149" s="30" t="s">
        <v>400</v>
      </c>
    </row>
    <row r="150" spans="2:37" ht="15" customHeight="1" x14ac:dyDescent="0.35">
      <c r="B150" s="30" t="s">
        <v>401</v>
      </c>
    </row>
    <row r="151" spans="2:37" ht="15" customHeight="1" x14ac:dyDescent="0.35">
      <c r="B151" s="30" t="s">
        <v>402</v>
      </c>
    </row>
    <row r="152" spans="2:37" ht="15.75" customHeight="1" x14ac:dyDescent="0.35"/>
    <row r="153" spans="2:37" ht="15.75" customHeight="1" x14ac:dyDescent="0.35"/>
    <row r="154" spans="2:37" ht="15.75" customHeight="1" x14ac:dyDescent="0.35"/>
    <row r="155" spans="2:37" ht="15.75" customHeight="1" x14ac:dyDescent="0.35"/>
    <row r="156" spans="2:37" ht="15.75" customHeight="1" x14ac:dyDescent="0.35"/>
    <row r="157" spans="2:37" ht="15.75" customHeight="1" x14ac:dyDescent="0.35"/>
    <row r="158" spans="2:37" ht="15.75" customHeight="1" x14ac:dyDescent="0.35"/>
    <row r="159" spans="2:37" ht="15.75" customHeight="1" x14ac:dyDescent="0.35"/>
    <row r="160" spans="2:37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146:AK146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25" defaultRowHeight="15" customHeight="1" x14ac:dyDescent="0.35"/>
  <cols>
    <col min="1" max="1" width="18.25" hidden="1" customWidth="1"/>
    <col min="2" max="2" width="40" customWidth="1"/>
    <col min="3" max="37" width="7.625" customWidth="1"/>
  </cols>
  <sheetData>
    <row r="1" spans="1:37" ht="15" customHeight="1" x14ac:dyDescent="0.35">
      <c r="B1" s="16" t="s">
        <v>91</v>
      </c>
      <c r="C1" s="17">
        <v>2017</v>
      </c>
      <c r="D1" s="17">
        <v>2018</v>
      </c>
      <c r="E1" s="17">
        <v>2019</v>
      </c>
      <c r="F1" s="17">
        <v>2020</v>
      </c>
      <c r="G1" s="17">
        <v>2021</v>
      </c>
      <c r="H1" s="17">
        <v>2022</v>
      </c>
      <c r="I1" s="17">
        <v>2023</v>
      </c>
      <c r="J1" s="17">
        <v>2024</v>
      </c>
      <c r="K1" s="17">
        <v>2025</v>
      </c>
      <c r="L1" s="17">
        <v>2026</v>
      </c>
      <c r="M1" s="17">
        <v>2027</v>
      </c>
      <c r="N1" s="17">
        <v>2028</v>
      </c>
      <c r="O1" s="17">
        <v>2029</v>
      </c>
      <c r="P1" s="17">
        <v>2030</v>
      </c>
      <c r="Q1" s="17">
        <v>2031</v>
      </c>
      <c r="R1" s="17">
        <v>2032</v>
      </c>
      <c r="S1" s="17">
        <v>2033</v>
      </c>
      <c r="T1" s="17">
        <v>2034</v>
      </c>
      <c r="U1" s="17">
        <v>2035</v>
      </c>
      <c r="V1" s="17">
        <v>2036</v>
      </c>
      <c r="W1" s="17">
        <v>2037</v>
      </c>
      <c r="X1" s="17">
        <v>2038</v>
      </c>
      <c r="Y1" s="17">
        <v>2039</v>
      </c>
      <c r="Z1" s="17">
        <v>2040</v>
      </c>
      <c r="AA1" s="17">
        <v>2041</v>
      </c>
      <c r="AB1" s="17">
        <v>2042</v>
      </c>
      <c r="AC1" s="17">
        <v>2043</v>
      </c>
      <c r="AD1" s="17">
        <v>2044</v>
      </c>
      <c r="AE1" s="17">
        <v>2045</v>
      </c>
      <c r="AF1" s="17">
        <v>2046</v>
      </c>
      <c r="AG1" s="17">
        <v>2047</v>
      </c>
      <c r="AH1" s="17">
        <v>2048</v>
      </c>
      <c r="AI1" s="17">
        <v>2049</v>
      </c>
      <c r="AJ1" s="17">
        <v>2050</v>
      </c>
    </row>
    <row r="3" spans="1:37" ht="15" customHeight="1" x14ac:dyDescent="0.35">
      <c r="C3" s="18" t="s">
        <v>92</v>
      </c>
      <c r="D3" s="18" t="s">
        <v>4</v>
      </c>
      <c r="E3" s="18"/>
      <c r="F3" s="18"/>
      <c r="G3" s="18"/>
    </row>
    <row r="4" spans="1:37" ht="15" customHeight="1" x14ac:dyDescent="0.35">
      <c r="C4" s="18" t="s">
        <v>93</v>
      </c>
      <c r="D4" s="18" t="s">
        <v>94</v>
      </c>
      <c r="E4" s="18"/>
      <c r="F4" s="18"/>
      <c r="G4" s="18" t="s">
        <v>95</v>
      </c>
    </row>
    <row r="5" spans="1:37" ht="15" customHeight="1" x14ac:dyDescent="0.35">
      <c r="C5" s="18" t="s">
        <v>96</v>
      </c>
      <c r="D5" s="18" t="s">
        <v>97</v>
      </c>
      <c r="E5" s="18"/>
      <c r="F5" s="18"/>
      <c r="G5" s="18"/>
    </row>
    <row r="6" spans="1:37" ht="15" customHeight="1" x14ac:dyDescent="0.35">
      <c r="C6" s="18" t="s">
        <v>98</v>
      </c>
      <c r="D6" s="18"/>
      <c r="E6" s="18" t="s">
        <v>99</v>
      </c>
      <c r="F6" s="18"/>
      <c r="G6" s="18"/>
    </row>
    <row r="10" spans="1:37" ht="15" customHeight="1" x14ac:dyDescent="0.5">
      <c r="A10" s="19" t="s">
        <v>403</v>
      </c>
      <c r="B10" s="20" t="s">
        <v>404</v>
      </c>
    </row>
    <row r="11" spans="1:37" ht="15" customHeight="1" x14ac:dyDescent="0.35">
      <c r="B11" s="16" t="s">
        <v>405</v>
      </c>
    </row>
    <row r="12" spans="1:37" ht="15" customHeight="1" x14ac:dyDescent="0.45">
      <c r="B12" s="16" t="s">
        <v>103</v>
      </c>
      <c r="C12" s="4" t="s">
        <v>103</v>
      </c>
      <c r="D12" s="4" t="s">
        <v>103</v>
      </c>
      <c r="E12" s="4" t="s">
        <v>103</v>
      </c>
      <c r="F12" s="4" t="s">
        <v>103</v>
      </c>
      <c r="G12" s="4" t="s">
        <v>103</v>
      </c>
      <c r="H12" s="4" t="s">
        <v>103</v>
      </c>
      <c r="I12" s="4" t="s">
        <v>103</v>
      </c>
      <c r="J12" s="4" t="s">
        <v>103</v>
      </c>
      <c r="K12" s="4" t="s">
        <v>103</v>
      </c>
      <c r="L12" s="4" t="s">
        <v>103</v>
      </c>
      <c r="M12" s="4" t="s">
        <v>103</v>
      </c>
      <c r="N12" s="4" t="s">
        <v>103</v>
      </c>
      <c r="O12" s="4" t="s">
        <v>103</v>
      </c>
      <c r="P12" s="4" t="s">
        <v>103</v>
      </c>
      <c r="Q12" s="4" t="s">
        <v>103</v>
      </c>
      <c r="R12" s="4" t="s">
        <v>103</v>
      </c>
      <c r="S12" s="4" t="s">
        <v>103</v>
      </c>
      <c r="T12" s="4" t="s">
        <v>103</v>
      </c>
      <c r="U12" s="4" t="s">
        <v>103</v>
      </c>
      <c r="V12" s="4" t="s">
        <v>103</v>
      </c>
      <c r="W12" s="4" t="s">
        <v>103</v>
      </c>
      <c r="X12" s="4" t="s">
        <v>103</v>
      </c>
      <c r="Y12" s="4" t="s">
        <v>103</v>
      </c>
      <c r="Z12" s="4" t="s">
        <v>103</v>
      </c>
      <c r="AA12" s="4" t="s">
        <v>103</v>
      </c>
      <c r="AB12" s="4" t="s">
        <v>103</v>
      </c>
      <c r="AC12" s="4" t="s">
        <v>103</v>
      </c>
      <c r="AD12" s="4" t="s">
        <v>103</v>
      </c>
      <c r="AE12" s="4" t="s">
        <v>103</v>
      </c>
      <c r="AF12" s="4" t="s">
        <v>103</v>
      </c>
      <c r="AG12" s="4" t="s">
        <v>103</v>
      </c>
      <c r="AH12" s="4" t="s">
        <v>103</v>
      </c>
      <c r="AI12" s="4" t="s">
        <v>103</v>
      </c>
      <c r="AJ12" s="4" t="s">
        <v>103</v>
      </c>
      <c r="AK12" s="4" t="s">
        <v>104</v>
      </c>
    </row>
    <row r="13" spans="1:37" ht="15" customHeight="1" x14ac:dyDescent="0.35">
      <c r="B13" s="17" t="s">
        <v>103</v>
      </c>
      <c r="C13" s="17">
        <v>2017</v>
      </c>
      <c r="D13" s="17">
        <v>2018</v>
      </c>
      <c r="E13" s="17">
        <v>2019</v>
      </c>
      <c r="F13" s="17">
        <v>2020</v>
      </c>
      <c r="G13" s="17">
        <v>2021</v>
      </c>
      <c r="H13" s="17">
        <v>2022</v>
      </c>
      <c r="I13" s="17">
        <v>2023</v>
      </c>
      <c r="J13" s="17">
        <v>2024</v>
      </c>
      <c r="K13" s="17">
        <v>2025</v>
      </c>
      <c r="L13" s="17">
        <v>2026</v>
      </c>
      <c r="M13" s="17">
        <v>2027</v>
      </c>
      <c r="N13" s="17">
        <v>2028</v>
      </c>
      <c r="O13" s="17">
        <v>2029</v>
      </c>
      <c r="P13" s="17">
        <v>2030</v>
      </c>
      <c r="Q13" s="17">
        <v>2031</v>
      </c>
      <c r="R13" s="17">
        <v>2032</v>
      </c>
      <c r="S13" s="17">
        <v>2033</v>
      </c>
      <c r="T13" s="17">
        <v>2034</v>
      </c>
      <c r="U13" s="17">
        <v>2035</v>
      </c>
      <c r="V13" s="17">
        <v>2036</v>
      </c>
      <c r="W13" s="17">
        <v>2037</v>
      </c>
      <c r="X13" s="17">
        <v>2038</v>
      </c>
      <c r="Y13" s="17">
        <v>2039</v>
      </c>
      <c r="Z13" s="17">
        <v>2040</v>
      </c>
      <c r="AA13" s="17">
        <v>2041</v>
      </c>
      <c r="AB13" s="17">
        <v>2042</v>
      </c>
      <c r="AC13" s="17">
        <v>2043</v>
      </c>
      <c r="AD13" s="17">
        <v>2044</v>
      </c>
      <c r="AE13" s="17">
        <v>2045</v>
      </c>
      <c r="AF13" s="17">
        <v>2046</v>
      </c>
      <c r="AG13" s="17">
        <v>2047</v>
      </c>
      <c r="AH13" s="17">
        <v>2048</v>
      </c>
      <c r="AI13" s="17">
        <v>2049</v>
      </c>
      <c r="AJ13" s="17">
        <v>2050</v>
      </c>
      <c r="AK13" s="17">
        <v>2050</v>
      </c>
    </row>
    <row r="15" spans="1:37" ht="15" customHeight="1" x14ac:dyDescent="0.35">
      <c r="B15" s="40" t="s">
        <v>406</v>
      </c>
    </row>
    <row r="16" spans="1:37" ht="15" customHeight="1" x14ac:dyDescent="0.45">
      <c r="A16" s="19" t="s">
        <v>407</v>
      </c>
      <c r="B16" s="41" t="s">
        <v>408</v>
      </c>
      <c r="C16" s="42">
        <v>42.745818999999997</v>
      </c>
      <c r="D16" s="42">
        <v>43.115279999999998</v>
      </c>
      <c r="E16" s="42">
        <v>43.517772999999998</v>
      </c>
      <c r="F16" s="42">
        <v>44.042029999999997</v>
      </c>
      <c r="G16" s="42">
        <v>44.440758000000002</v>
      </c>
      <c r="H16" s="42">
        <v>44.760601000000001</v>
      </c>
      <c r="I16" s="42">
        <v>45.099021999999998</v>
      </c>
      <c r="J16" s="42">
        <v>45.417099</v>
      </c>
      <c r="K16" s="42">
        <v>45.903236</v>
      </c>
      <c r="L16" s="42">
        <v>46.036330999999997</v>
      </c>
      <c r="M16" s="42">
        <v>46.155234999999998</v>
      </c>
      <c r="N16" s="42">
        <v>46.264991999999999</v>
      </c>
      <c r="O16" s="42">
        <v>46.362178999999998</v>
      </c>
      <c r="P16" s="42">
        <v>46.457858999999999</v>
      </c>
      <c r="Q16" s="42">
        <v>46.551327000000001</v>
      </c>
      <c r="R16" s="42">
        <v>46.645144999999999</v>
      </c>
      <c r="S16" s="42">
        <v>46.738605</v>
      </c>
      <c r="T16" s="42">
        <v>46.770049999999998</v>
      </c>
      <c r="U16" s="42">
        <v>46.788516999999999</v>
      </c>
      <c r="V16" s="42">
        <v>46.806086999999998</v>
      </c>
      <c r="W16" s="42">
        <v>46.824413</v>
      </c>
      <c r="X16" s="42">
        <v>46.842201000000003</v>
      </c>
      <c r="Y16" s="42">
        <v>46.859473999999999</v>
      </c>
      <c r="Z16" s="42">
        <v>46.876545</v>
      </c>
      <c r="AA16" s="42">
        <v>46.894043000000003</v>
      </c>
      <c r="AB16" s="42">
        <v>46.911712999999999</v>
      </c>
      <c r="AC16" s="42">
        <v>46.934432999999999</v>
      </c>
      <c r="AD16" s="42">
        <v>46.957248999999997</v>
      </c>
      <c r="AE16" s="42">
        <v>46.980018999999999</v>
      </c>
      <c r="AF16" s="42">
        <v>47.002434000000001</v>
      </c>
      <c r="AG16" s="42">
        <v>47.029724000000002</v>
      </c>
      <c r="AH16" s="42">
        <v>47.057479999999998</v>
      </c>
      <c r="AI16" s="42">
        <v>47.085369</v>
      </c>
      <c r="AJ16" s="42">
        <v>47.106968000000002</v>
      </c>
      <c r="AK16" s="43">
        <v>2.771E-3</v>
      </c>
    </row>
    <row r="17" spans="1:37" ht="15" customHeight="1" x14ac:dyDescent="0.45">
      <c r="A17" s="19" t="s">
        <v>409</v>
      </c>
      <c r="B17" s="41" t="s">
        <v>410</v>
      </c>
      <c r="C17" s="42">
        <v>33.639575999999998</v>
      </c>
      <c r="D17" s="42">
        <v>33.984428000000001</v>
      </c>
      <c r="E17" s="42">
        <v>34.438076000000002</v>
      </c>
      <c r="F17" s="42">
        <v>34.982543999999997</v>
      </c>
      <c r="G17" s="42">
        <v>35.381565000000002</v>
      </c>
      <c r="H17" s="42">
        <v>35.863261999999999</v>
      </c>
      <c r="I17" s="42">
        <v>36.285285999999999</v>
      </c>
      <c r="J17" s="42">
        <v>36.579329999999999</v>
      </c>
      <c r="K17" s="42">
        <v>36.967765999999997</v>
      </c>
      <c r="L17" s="42">
        <v>37.094375999999997</v>
      </c>
      <c r="M17" s="42">
        <v>37.191284000000003</v>
      </c>
      <c r="N17" s="42">
        <v>37.297291000000001</v>
      </c>
      <c r="O17" s="42">
        <v>37.394466000000001</v>
      </c>
      <c r="P17" s="42">
        <v>37.497810000000001</v>
      </c>
      <c r="Q17" s="42">
        <v>37.598087</v>
      </c>
      <c r="R17" s="42">
        <v>37.698315000000001</v>
      </c>
      <c r="S17" s="42">
        <v>37.799736000000003</v>
      </c>
      <c r="T17" s="42">
        <v>37.839897000000001</v>
      </c>
      <c r="U17" s="42">
        <v>37.867953999999997</v>
      </c>
      <c r="V17" s="42">
        <v>37.894615000000002</v>
      </c>
      <c r="W17" s="42">
        <v>37.924061000000002</v>
      </c>
      <c r="X17" s="42">
        <v>37.952007000000002</v>
      </c>
      <c r="Y17" s="42">
        <v>37.979275000000001</v>
      </c>
      <c r="Z17" s="42">
        <v>38.006393000000003</v>
      </c>
      <c r="AA17" s="42">
        <v>38.034264</v>
      </c>
      <c r="AB17" s="42">
        <v>38.060768000000003</v>
      </c>
      <c r="AC17" s="42">
        <v>38.089545999999999</v>
      </c>
      <c r="AD17" s="42">
        <v>38.118813000000003</v>
      </c>
      <c r="AE17" s="42">
        <v>38.147658999999997</v>
      </c>
      <c r="AF17" s="42">
        <v>38.176228000000002</v>
      </c>
      <c r="AG17" s="42">
        <v>38.205199999999998</v>
      </c>
      <c r="AH17" s="42">
        <v>38.232734999999998</v>
      </c>
      <c r="AI17" s="42">
        <v>38.261150000000001</v>
      </c>
      <c r="AJ17" s="42">
        <v>38.282615999999997</v>
      </c>
      <c r="AK17" s="43">
        <v>3.7290000000000001E-3</v>
      </c>
    </row>
    <row r="18" spans="1:37" ht="15" customHeight="1" x14ac:dyDescent="0.45">
      <c r="A18" s="19" t="s">
        <v>411</v>
      </c>
      <c r="B18" s="41" t="s">
        <v>412</v>
      </c>
      <c r="C18" s="42">
        <v>28.620809999999999</v>
      </c>
      <c r="D18" s="42">
        <v>28.925954999999998</v>
      </c>
      <c r="E18" s="42">
        <v>29.300381000000002</v>
      </c>
      <c r="F18" s="42">
        <v>29.813143</v>
      </c>
      <c r="G18" s="42">
        <v>30.185604000000001</v>
      </c>
      <c r="H18" s="42">
        <v>30.542528000000001</v>
      </c>
      <c r="I18" s="42">
        <v>30.833601000000002</v>
      </c>
      <c r="J18" s="42">
        <v>31.052076</v>
      </c>
      <c r="K18" s="42">
        <v>31.509398000000001</v>
      </c>
      <c r="L18" s="42">
        <v>31.622723000000001</v>
      </c>
      <c r="M18" s="42">
        <v>31.720562000000001</v>
      </c>
      <c r="N18" s="42">
        <v>31.828287</v>
      </c>
      <c r="O18" s="42">
        <v>31.924173</v>
      </c>
      <c r="P18" s="42">
        <v>32.027901</v>
      </c>
      <c r="Q18" s="42">
        <v>32.129238000000001</v>
      </c>
      <c r="R18" s="42">
        <v>32.230437999999999</v>
      </c>
      <c r="S18" s="42">
        <v>32.332614999999997</v>
      </c>
      <c r="T18" s="42">
        <v>32.373325000000001</v>
      </c>
      <c r="U18" s="42">
        <v>32.402348000000003</v>
      </c>
      <c r="V18" s="42">
        <v>32.430278999999999</v>
      </c>
      <c r="W18" s="42">
        <v>32.461308000000002</v>
      </c>
      <c r="X18" s="42">
        <v>32.490394999999999</v>
      </c>
      <c r="Y18" s="42">
        <v>32.518791</v>
      </c>
      <c r="Z18" s="42">
        <v>32.547134</v>
      </c>
      <c r="AA18" s="42">
        <v>32.576160000000002</v>
      </c>
      <c r="AB18" s="42">
        <v>32.603785999999999</v>
      </c>
      <c r="AC18" s="42">
        <v>32.633800999999998</v>
      </c>
      <c r="AD18" s="42">
        <v>32.664436000000002</v>
      </c>
      <c r="AE18" s="42">
        <v>32.694374000000003</v>
      </c>
      <c r="AF18" s="42">
        <v>32.724246999999998</v>
      </c>
      <c r="AG18" s="42">
        <v>32.754620000000003</v>
      </c>
      <c r="AH18" s="42">
        <v>32.783447000000002</v>
      </c>
      <c r="AI18" s="42">
        <v>32.813136999999998</v>
      </c>
      <c r="AJ18" s="42">
        <v>32.835957000000001</v>
      </c>
      <c r="AK18" s="43">
        <v>3.9699999999999996E-3</v>
      </c>
    </row>
    <row r="19" spans="1:37" ht="15" customHeight="1" x14ac:dyDescent="0.45">
      <c r="A19" s="19" t="s">
        <v>413</v>
      </c>
      <c r="B19" s="41" t="s">
        <v>414</v>
      </c>
      <c r="C19" s="42">
        <v>27.362635000000001</v>
      </c>
      <c r="D19" s="42">
        <v>27.661805999999999</v>
      </c>
      <c r="E19" s="42">
        <v>28.033974000000001</v>
      </c>
      <c r="F19" s="42">
        <v>28.618589</v>
      </c>
      <c r="G19" s="42">
        <v>29.048833999999999</v>
      </c>
      <c r="H19" s="42">
        <v>29.388556000000001</v>
      </c>
      <c r="I19" s="42">
        <v>29.715776000000002</v>
      </c>
      <c r="J19" s="42">
        <v>29.878895</v>
      </c>
      <c r="K19" s="42">
        <v>30.299340999999998</v>
      </c>
      <c r="L19" s="42">
        <v>30.417117999999999</v>
      </c>
      <c r="M19" s="42">
        <v>30.512824999999999</v>
      </c>
      <c r="N19" s="42">
        <v>30.618127999999999</v>
      </c>
      <c r="O19" s="42">
        <v>30.712156</v>
      </c>
      <c r="P19" s="42">
        <v>30.815581999999999</v>
      </c>
      <c r="Q19" s="42">
        <v>30.917812000000001</v>
      </c>
      <c r="R19" s="42">
        <v>31.019362999999998</v>
      </c>
      <c r="S19" s="42">
        <v>31.121704000000001</v>
      </c>
      <c r="T19" s="42">
        <v>31.162474</v>
      </c>
      <c r="U19" s="42">
        <v>31.190266000000001</v>
      </c>
      <c r="V19" s="42">
        <v>31.216387000000001</v>
      </c>
      <c r="W19" s="42">
        <v>31.245224</v>
      </c>
      <c r="X19" s="42">
        <v>31.272176999999999</v>
      </c>
      <c r="Y19" s="42">
        <v>31.298365</v>
      </c>
      <c r="Z19" s="42">
        <v>31.324379</v>
      </c>
      <c r="AA19" s="42">
        <v>31.35088</v>
      </c>
      <c r="AB19" s="42">
        <v>31.376004999999999</v>
      </c>
      <c r="AC19" s="42">
        <v>31.403120000000001</v>
      </c>
      <c r="AD19" s="42">
        <v>31.430658000000001</v>
      </c>
      <c r="AE19" s="42">
        <v>31.457477999999998</v>
      </c>
      <c r="AF19" s="42">
        <v>31.484137</v>
      </c>
      <c r="AG19" s="42">
        <v>31.511096999999999</v>
      </c>
      <c r="AH19" s="42">
        <v>31.536631</v>
      </c>
      <c r="AI19" s="42">
        <v>31.562798999999998</v>
      </c>
      <c r="AJ19" s="42">
        <v>31.582121000000001</v>
      </c>
      <c r="AK19" s="43">
        <v>4.15E-3</v>
      </c>
    </row>
    <row r="20" spans="1:37" ht="15" customHeight="1" x14ac:dyDescent="0.45">
      <c r="A20" s="19" t="s">
        <v>415</v>
      </c>
      <c r="B20" s="41" t="s">
        <v>416</v>
      </c>
      <c r="C20" s="42">
        <v>36.830074000000003</v>
      </c>
      <c r="D20" s="42">
        <v>37.137897000000002</v>
      </c>
      <c r="E20" s="42">
        <v>37.542633000000002</v>
      </c>
      <c r="F20" s="42">
        <v>38.044249999999998</v>
      </c>
      <c r="G20" s="42">
        <v>38.401955000000001</v>
      </c>
      <c r="H20" s="42">
        <v>38.846736999999997</v>
      </c>
      <c r="I20" s="42">
        <v>39.259472000000002</v>
      </c>
      <c r="J20" s="42">
        <v>39.451492000000002</v>
      </c>
      <c r="K20" s="42">
        <v>39.841599000000002</v>
      </c>
      <c r="L20" s="42">
        <v>39.962276000000003</v>
      </c>
      <c r="M20" s="42">
        <v>40.059531999999997</v>
      </c>
      <c r="N20" s="42">
        <v>40.165474000000003</v>
      </c>
      <c r="O20" s="42">
        <v>40.262909000000001</v>
      </c>
      <c r="P20" s="42">
        <v>40.365321999999999</v>
      </c>
      <c r="Q20" s="42">
        <v>40.465091999999999</v>
      </c>
      <c r="R20" s="42">
        <v>40.564075000000003</v>
      </c>
      <c r="S20" s="42">
        <v>40.663756999999997</v>
      </c>
      <c r="T20" s="42">
        <v>40.701796999999999</v>
      </c>
      <c r="U20" s="42">
        <v>40.727679999999999</v>
      </c>
      <c r="V20" s="42">
        <v>40.751891999999998</v>
      </c>
      <c r="W20" s="42">
        <v>40.777904999999997</v>
      </c>
      <c r="X20" s="42">
        <v>40.802475000000001</v>
      </c>
      <c r="Y20" s="42">
        <v>40.826343999999999</v>
      </c>
      <c r="Z20" s="42">
        <v>40.849899000000001</v>
      </c>
      <c r="AA20" s="42">
        <v>40.87397</v>
      </c>
      <c r="AB20" s="42">
        <v>40.896751000000002</v>
      </c>
      <c r="AC20" s="42">
        <v>40.921249000000003</v>
      </c>
      <c r="AD20" s="42">
        <v>40.945968999999998</v>
      </c>
      <c r="AE20" s="42">
        <v>40.970256999999997</v>
      </c>
      <c r="AF20" s="42">
        <v>40.994076</v>
      </c>
      <c r="AG20" s="42">
        <v>41.018065999999997</v>
      </c>
      <c r="AH20" s="42">
        <v>41.040806000000003</v>
      </c>
      <c r="AI20" s="42">
        <v>41.064109999999999</v>
      </c>
      <c r="AJ20" s="42">
        <v>41.080517</v>
      </c>
      <c r="AK20" s="43">
        <v>3.1580000000000002E-3</v>
      </c>
    </row>
    <row r="21" spans="1:37" ht="15" customHeight="1" x14ac:dyDescent="0.45">
      <c r="A21" s="19" t="s">
        <v>417</v>
      </c>
      <c r="B21" s="41" t="s">
        <v>418</v>
      </c>
      <c r="C21" s="42">
        <v>68.814246999999995</v>
      </c>
      <c r="D21" s="42">
        <v>69.188682999999997</v>
      </c>
      <c r="E21" s="42">
        <v>69.590384999999998</v>
      </c>
      <c r="F21" s="42">
        <v>70.076415999999995</v>
      </c>
      <c r="G21" s="42">
        <v>70.444984000000005</v>
      </c>
      <c r="H21" s="42">
        <v>70.735068999999996</v>
      </c>
      <c r="I21" s="42">
        <v>71.056128999999999</v>
      </c>
      <c r="J21" s="42">
        <v>71.361487999999994</v>
      </c>
      <c r="K21" s="42">
        <v>71.609474000000006</v>
      </c>
      <c r="L21" s="42">
        <v>71.729073</v>
      </c>
      <c r="M21" s="42">
        <v>71.834457</v>
      </c>
      <c r="N21" s="42">
        <v>71.939055999999994</v>
      </c>
      <c r="O21" s="42">
        <v>72.035422999999994</v>
      </c>
      <c r="P21" s="42">
        <v>72.132362000000001</v>
      </c>
      <c r="Q21" s="42">
        <v>72.225882999999996</v>
      </c>
      <c r="R21" s="42">
        <v>72.319901000000002</v>
      </c>
      <c r="S21" s="42">
        <v>72.413948000000005</v>
      </c>
      <c r="T21" s="42">
        <v>72.445037999999997</v>
      </c>
      <c r="U21" s="42">
        <v>72.463074000000006</v>
      </c>
      <c r="V21" s="42">
        <v>72.480170999999999</v>
      </c>
      <c r="W21" s="42">
        <v>72.498276000000004</v>
      </c>
      <c r="X21" s="42">
        <v>72.515656000000007</v>
      </c>
      <c r="Y21" s="42">
        <v>72.532630999999995</v>
      </c>
      <c r="Z21" s="42">
        <v>72.549323999999999</v>
      </c>
      <c r="AA21" s="42">
        <v>72.566292000000004</v>
      </c>
      <c r="AB21" s="42">
        <v>72.582213999999993</v>
      </c>
      <c r="AC21" s="42">
        <v>72.599113000000003</v>
      </c>
      <c r="AD21" s="42">
        <v>72.616028</v>
      </c>
      <c r="AE21" s="42">
        <v>72.632857999999999</v>
      </c>
      <c r="AF21" s="42">
        <v>72.649146999999999</v>
      </c>
      <c r="AG21" s="42">
        <v>72.665442999999996</v>
      </c>
      <c r="AH21" s="42">
        <v>72.681015000000002</v>
      </c>
      <c r="AI21" s="42">
        <v>72.696983000000003</v>
      </c>
      <c r="AJ21" s="42">
        <v>72.706244999999996</v>
      </c>
      <c r="AK21" s="43">
        <v>1.5510000000000001E-3</v>
      </c>
    </row>
    <row r="22" spans="1:37" ht="15" customHeight="1" x14ac:dyDescent="0.45">
      <c r="A22" s="19" t="s">
        <v>419</v>
      </c>
      <c r="B22" s="41" t="s">
        <v>420</v>
      </c>
      <c r="C22" s="42">
        <v>25.428694</v>
      </c>
      <c r="D22" s="42">
        <v>25.747952000000002</v>
      </c>
      <c r="E22" s="42">
        <v>26.099198999999999</v>
      </c>
      <c r="F22" s="42">
        <v>26.590498</v>
      </c>
      <c r="G22" s="42">
        <v>26.951031</v>
      </c>
      <c r="H22" s="42">
        <v>27.238265999999999</v>
      </c>
      <c r="I22" s="42">
        <v>27.543364</v>
      </c>
      <c r="J22" s="42">
        <v>27.738337000000001</v>
      </c>
      <c r="K22" s="42">
        <v>28.101004</v>
      </c>
      <c r="L22" s="42">
        <v>28.204573</v>
      </c>
      <c r="M22" s="42">
        <v>28.295414000000001</v>
      </c>
      <c r="N22" s="42">
        <v>28.392638999999999</v>
      </c>
      <c r="O22" s="42">
        <v>28.484171</v>
      </c>
      <c r="P22" s="42">
        <v>28.582926</v>
      </c>
      <c r="Q22" s="42">
        <v>28.679939000000001</v>
      </c>
      <c r="R22" s="42">
        <v>28.776865000000001</v>
      </c>
      <c r="S22" s="42">
        <v>28.873549000000001</v>
      </c>
      <c r="T22" s="42">
        <v>28.908359999999998</v>
      </c>
      <c r="U22" s="42">
        <v>28.930788</v>
      </c>
      <c r="V22" s="42">
        <v>28.952061</v>
      </c>
      <c r="W22" s="42">
        <v>28.974962000000001</v>
      </c>
      <c r="X22" s="42">
        <v>28.996780000000001</v>
      </c>
      <c r="Y22" s="42">
        <v>29.020413999999999</v>
      </c>
      <c r="Z22" s="42">
        <v>29.057794999999999</v>
      </c>
      <c r="AA22" s="42">
        <v>29.095427999999998</v>
      </c>
      <c r="AB22" s="42">
        <v>29.132325999999999</v>
      </c>
      <c r="AC22" s="42">
        <v>29.170088</v>
      </c>
      <c r="AD22" s="42">
        <v>29.207899000000001</v>
      </c>
      <c r="AE22" s="42">
        <v>29.245569</v>
      </c>
      <c r="AF22" s="42">
        <v>29.282837000000001</v>
      </c>
      <c r="AG22" s="42">
        <v>29.320139000000001</v>
      </c>
      <c r="AH22" s="42">
        <v>29.356798000000001</v>
      </c>
      <c r="AI22" s="42">
        <v>29.393763</v>
      </c>
      <c r="AJ22" s="42">
        <v>29.424202000000001</v>
      </c>
      <c r="AK22" s="43">
        <v>4.1790000000000004E-3</v>
      </c>
    </row>
    <row r="23" spans="1:37" ht="15" customHeight="1" x14ac:dyDescent="0.45">
      <c r="A23" s="19" t="s">
        <v>421</v>
      </c>
      <c r="B23" s="41" t="s">
        <v>422</v>
      </c>
      <c r="C23" s="42">
        <v>34.788620000000002</v>
      </c>
      <c r="D23" s="42">
        <v>35.115020999999999</v>
      </c>
      <c r="E23" s="42">
        <v>35.524368000000003</v>
      </c>
      <c r="F23" s="42">
        <v>36.055393000000002</v>
      </c>
      <c r="G23" s="42">
        <v>36.408234</v>
      </c>
      <c r="H23" s="42">
        <v>36.759579000000002</v>
      </c>
      <c r="I23" s="42">
        <v>37.170036000000003</v>
      </c>
      <c r="J23" s="42">
        <v>37.528091000000003</v>
      </c>
      <c r="K23" s="42">
        <v>37.993271</v>
      </c>
      <c r="L23" s="42">
        <v>38.090546000000003</v>
      </c>
      <c r="M23" s="42">
        <v>38.183548000000002</v>
      </c>
      <c r="N23" s="42">
        <v>38.284229000000003</v>
      </c>
      <c r="O23" s="42">
        <v>38.378807000000002</v>
      </c>
      <c r="P23" s="42">
        <v>38.478293999999998</v>
      </c>
      <c r="Q23" s="42">
        <v>38.576092000000003</v>
      </c>
      <c r="R23" s="42">
        <v>38.672530999999999</v>
      </c>
      <c r="S23" s="42">
        <v>38.768462999999997</v>
      </c>
      <c r="T23" s="42">
        <v>38.802005999999999</v>
      </c>
      <c r="U23" s="42">
        <v>38.823563</v>
      </c>
      <c r="V23" s="42">
        <v>38.844085999999997</v>
      </c>
      <c r="W23" s="42">
        <v>38.866607999999999</v>
      </c>
      <c r="X23" s="42">
        <v>38.888007999999999</v>
      </c>
      <c r="Y23" s="42">
        <v>38.908988999999998</v>
      </c>
      <c r="Z23" s="42">
        <v>38.929881999999999</v>
      </c>
      <c r="AA23" s="42">
        <v>38.951304999999998</v>
      </c>
      <c r="AB23" s="42">
        <v>38.971755999999999</v>
      </c>
      <c r="AC23" s="42">
        <v>38.993842999999998</v>
      </c>
      <c r="AD23" s="42">
        <v>39.016311999999999</v>
      </c>
      <c r="AE23" s="42">
        <v>39.038460000000001</v>
      </c>
      <c r="AF23" s="42">
        <v>39.060443999999997</v>
      </c>
      <c r="AG23" s="42">
        <v>39.082748000000002</v>
      </c>
      <c r="AH23" s="42">
        <v>39.104056999999997</v>
      </c>
      <c r="AI23" s="42">
        <v>39.126007000000001</v>
      </c>
      <c r="AJ23" s="42">
        <v>39.141289</v>
      </c>
      <c r="AK23" s="43">
        <v>3.398E-3</v>
      </c>
    </row>
    <row r="24" spans="1:37" ht="15" customHeight="1" x14ac:dyDescent="0.45">
      <c r="A24" s="19" t="s">
        <v>423</v>
      </c>
      <c r="B24" s="41" t="s">
        <v>424</v>
      </c>
      <c r="C24" s="42">
        <v>29.885590000000001</v>
      </c>
      <c r="D24" s="42">
        <v>30.323452</v>
      </c>
      <c r="E24" s="42">
        <v>30.847916000000001</v>
      </c>
      <c r="F24" s="42">
        <v>31.567587</v>
      </c>
      <c r="G24" s="42">
        <v>32.263882000000002</v>
      </c>
      <c r="H24" s="42">
        <v>32.693694999999998</v>
      </c>
      <c r="I24" s="42">
        <v>32.942284000000001</v>
      </c>
      <c r="J24" s="42">
        <v>33.150826000000002</v>
      </c>
      <c r="K24" s="42">
        <v>33.867558000000002</v>
      </c>
      <c r="L24" s="42">
        <v>33.962513000000001</v>
      </c>
      <c r="M24" s="42">
        <v>34.054161000000001</v>
      </c>
      <c r="N24" s="42">
        <v>34.151806000000001</v>
      </c>
      <c r="O24" s="42">
        <v>34.242263999999999</v>
      </c>
      <c r="P24" s="42">
        <v>34.336849000000001</v>
      </c>
      <c r="Q24" s="42">
        <v>34.430720999999998</v>
      </c>
      <c r="R24" s="42">
        <v>34.525036</v>
      </c>
      <c r="S24" s="42">
        <v>34.620818999999997</v>
      </c>
      <c r="T24" s="42">
        <v>34.655360999999999</v>
      </c>
      <c r="U24" s="42">
        <v>34.678341000000003</v>
      </c>
      <c r="V24" s="42">
        <v>34.700583999999999</v>
      </c>
      <c r="W24" s="42">
        <v>34.725647000000002</v>
      </c>
      <c r="X24" s="42">
        <v>34.749588000000003</v>
      </c>
      <c r="Y24" s="42">
        <v>34.773319000000001</v>
      </c>
      <c r="Z24" s="42">
        <v>34.797336999999999</v>
      </c>
      <c r="AA24" s="42">
        <v>34.822246999999997</v>
      </c>
      <c r="AB24" s="42">
        <v>34.853794000000001</v>
      </c>
      <c r="AC24" s="42">
        <v>34.919066999999998</v>
      </c>
      <c r="AD24" s="42">
        <v>34.990318000000002</v>
      </c>
      <c r="AE24" s="42">
        <v>35.129601000000001</v>
      </c>
      <c r="AF24" s="42">
        <v>35.205688000000002</v>
      </c>
      <c r="AG24" s="42">
        <v>35.280628</v>
      </c>
      <c r="AH24" s="42">
        <v>35.355559999999997</v>
      </c>
      <c r="AI24" s="42">
        <v>35.430472999999999</v>
      </c>
      <c r="AJ24" s="42">
        <v>35.499332000000003</v>
      </c>
      <c r="AK24" s="43">
        <v>4.9370000000000004E-3</v>
      </c>
    </row>
    <row r="25" spans="1:37" ht="15" customHeight="1" x14ac:dyDescent="0.45">
      <c r="A25" s="19" t="s">
        <v>425</v>
      </c>
      <c r="B25" s="41" t="s">
        <v>426</v>
      </c>
      <c r="C25" s="42">
        <v>38.842609000000003</v>
      </c>
      <c r="D25" s="42">
        <v>39.244380999999997</v>
      </c>
      <c r="E25" s="42">
        <v>39.683357000000001</v>
      </c>
      <c r="F25" s="42">
        <v>40.278618000000002</v>
      </c>
      <c r="G25" s="42">
        <v>40.858257000000002</v>
      </c>
      <c r="H25" s="42">
        <v>41.278111000000003</v>
      </c>
      <c r="I25" s="42">
        <v>41.680228999999997</v>
      </c>
      <c r="J25" s="42">
        <v>42.004657999999999</v>
      </c>
      <c r="K25" s="42">
        <v>42.327770000000001</v>
      </c>
      <c r="L25" s="42">
        <v>42.419750000000001</v>
      </c>
      <c r="M25" s="42">
        <v>42.508533</v>
      </c>
      <c r="N25" s="42">
        <v>42.600963999999998</v>
      </c>
      <c r="O25" s="42">
        <v>42.688633000000003</v>
      </c>
      <c r="P25" s="42">
        <v>42.779373</v>
      </c>
      <c r="Q25" s="42">
        <v>42.869598000000003</v>
      </c>
      <c r="R25" s="42">
        <v>42.973595000000003</v>
      </c>
      <c r="S25" s="42">
        <v>43.138213999999998</v>
      </c>
      <c r="T25" s="42">
        <v>43.168025999999998</v>
      </c>
      <c r="U25" s="42">
        <v>43.185211000000002</v>
      </c>
      <c r="V25" s="42">
        <v>43.201897000000002</v>
      </c>
      <c r="W25" s="42">
        <v>43.220348000000001</v>
      </c>
      <c r="X25" s="42">
        <v>43.272281999999997</v>
      </c>
      <c r="Y25" s="42">
        <v>43.290275999999999</v>
      </c>
      <c r="Z25" s="42">
        <v>43.307831</v>
      </c>
      <c r="AA25" s="42">
        <v>43.360534999999999</v>
      </c>
      <c r="AB25" s="42">
        <v>43.378554999999999</v>
      </c>
      <c r="AC25" s="42">
        <v>43.39743</v>
      </c>
      <c r="AD25" s="42">
        <v>43.416752000000002</v>
      </c>
      <c r="AE25" s="42">
        <v>43.476970999999999</v>
      </c>
      <c r="AF25" s="42">
        <v>43.496333999999997</v>
      </c>
      <c r="AG25" s="42">
        <v>43.515605999999998</v>
      </c>
      <c r="AH25" s="42">
        <v>43.534087999999997</v>
      </c>
      <c r="AI25" s="42">
        <v>43.553108000000002</v>
      </c>
      <c r="AJ25" s="42">
        <v>43.565598000000001</v>
      </c>
      <c r="AK25" s="43">
        <v>3.2699999999999999E-3</v>
      </c>
    </row>
    <row r="26" spans="1:37" ht="15" customHeight="1" x14ac:dyDescent="0.45">
      <c r="A26" s="19" t="s">
        <v>427</v>
      </c>
      <c r="B26" s="41" t="s">
        <v>428</v>
      </c>
      <c r="C26" s="42">
        <v>24.981332999999999</v>
      </c>
      <c r="D26" s="42">
        <v>25.353783</v>
      </c>
      <c r="E26" s="42">
        <v>25.757769</v>
      </c>
      <c r="F26" s="42">
        <v>26.289290999999999</v>
      </c>
      <c r="G26" s="42">
        <v>26.901678</v>
      </c>
      <c r="H26" s="42">
        <v>27.229374</v>
      </c>
      <c r="I26" s="42">
        <v>27.520043999999999</v>
      </c>
      <c r="J26" s="42">
        <v>27.814207</v>
      </c>
      <c r="K26" s="42">
        <v>28.562624</v>
      </c>
      <c r="L26" s="42">
        <v>28.656292000000001</v>
      </c>
      <c r="M26" s="42">
        <v>28.754812000000001</v>
      </c>
      <c r="N26" s="42">
        <v>28.864598999999998</v>
      </c>
      <c r="O26" s="42">
        <v>28.969090000000001</v>
      </c>
      <c r="P26" s="42">
        <v>29.075444999999998</v>
      </c>
      <c r="Q26" s="42">
        <v>29.181291999999999</v>
      </c>
      <c r="R26" s="42">
        <v>29.295117999999999</v>
      </c>
      <c r="S26" s="42">
        <v>29.452068000000001</v>
      </c>
      <c r="T26" s="42">
        <v>29.546731999999999</v>
      </c>
      <c r="U26" s="42">
        <v>29.627915999999999</v>
      </c>
      <c r="V26" s="42">
        <v>29.708969</v>
      </c>
      <c r="W26" s="42">
        <v>29.790410999999999</v>
      </c>
      <c r="X26" s="42">
        <v>29.884096</v>
      </c>
      <c r="Y26" s="42">
        <v>29.966179</v>
      </c>
      <c r="Z26" s="42">
        <v>30.047369</v>
      </c>
      <c r="AA26" s="42">
        <v>30.163315000000001</v>
      </c>
      <c r="AB26" s="42">
        <v>30.245251</v>
      </c>
      <c r="AC26" s="42">
        <v>30.326426999999999</v>
      </c>
      <c r="AD26" s="42">
        <v>30.407654000000001</v>
      </c>
      <c r="AE26" s="42">
        <v>30.488717999999999</v>
      </c>
      <c r="AF26" s="42">
        <v>30.522072000000001</v>
      </c>
      <c r="AG26" s="42">
        <v>30.555508</v>
      </c>
      <c r="AH26" s="42">
        <v>30.588093000000001</v>
      </c>
      <c r="AI26" s="42">
        <v>30.621040000000001</v>
      </c>
      <c r="AJ26" s="42">
        <v>30.647380999999999</v>
      </c>
      <c r="AK26" s="43">
        <v>5.9430000000000004E-3</v>
      </c>
    </row>
    <row r="27" spans="1:37" ht="15" customHeight="1" x14ac:dyDescent="0.45">
      <c r="A27" s="19" t="s">
        <v>429</v>
      </c>
      <c r="B27" s="41" t="s">
        <v>430</v>
      </c>
      <c r="C27" s="42">
        <v>35.017685</v>
      </c>
      <c r="D27" s="42">
        <v>35.405616999999999</v>
      </c>
      <c r="E27" s="42">
        <v>35.893711000000003</v>
      </c>
      <c r="F27" s="42">
        <v>36.518313999999997</v>
      </c>
      <c r="G27" s="42">
        <v>37.165379000000001</v>
      </c>
      <c r="H27" s="42">
        <v>37.711933000000002</v>
      </c>
      <c r="I27" s="42">
        <v>38.175136999999999</v>
      </c>
      <c r="J27" s="42">
        <v>38.616112000000001</v>
      </c>
      <c r="K27" s="42">
        <v>39.096302000000001</v>
      </c>
      <c r="L27" s="42">
        <v>39.196635999999998</v>
      </c>
      <c r="M27" s="42">
        <v>39.288822000000003</v>
      </c>
      <c r="N27" s="42">
        <v>39.387031999999998</v>
      </c>
      <c r="O27" s="42">
        <v>39.477542999999997</v>
      </c>
      <c r="P27" s="42">
        <v>39.571734999999997</v>
      </c>
      <c r="Q27" s="42">
        <v>39.665053999999998</v>
      </c>
      <c r="R27" s="42">
        <v>39.785091000000001</v>
      </c>
      <c r="S27" s="42">
        <v>39.984684000000001</v>
      </c>
      <c r="T27" s="42">
        <v>40.020237000000002</v>
      </c>
      <c r="U27" s="42">
        <v>40.041106999999997</v>
      </c>
      <c r="V27" s="42">
        <v>40.061152999999997</v>
      </c>
      <c r="W27" s="42">
        <v>40.083359000000002</v>
      </c>
      <c r="X27" s="42">
        <v>40.138733000000002</v>
      </c>
      <c r="Y27" s="42">
        <v>40.161830999999999</v>
      </c>
      <c r="Z27" s="42">
        <v>40.182644000000003</v>
      </c>
      <c r="AA27" s="42">
        <v>40.300446000000001</v>
      </c>
      <c r="AB27" s="42">
        <v>40.323318</v>
      </c>
      <c r="AC27" s="42">
        <v>40.345557999999997</v>
      </c>
      <c r="AD27" s="42">
        <v>40.368271</v>
      </c>
      <c r="AE27" s="42">
        <v>40.399403</v>
      </c>
      <c r="AF27" s="42">
        <v>40.430968999999997</v>
      </c>
      <c r="AG27" s="42">
        <v>40.462668999999998</v>
      </c>
      <c r="AH27" s="42">
        <v>40.493450000000003</v>
      </c>
      <c r="AI27" s="42">
        <v>40.524653999999998</v>
      </c>
      <c r="AJ27" s="42">
        <v>40.549174999999998</v>
      </c>
      <c r="AK27" s="43">
        <v>4.248E-3</v>
      </c>
    </row>
    <row r="28" spans="1:37" ht="15" customHeight="1" x14ac:dyDescent="0.45">
      <c r="B28" s="41" t="s">
        <v>431</v>
      </c>
      <c r="C28" s="42">
        <v>36.496234999999999</v>
      </c>
      <c r="D28" s="42">
        <v>36.897655</v>
      </c>
      <c r="E28" s="42">
        <v>37.402408999999999</v>
      </c>
      <c r="F28" s="42">
        <v>38.081963000000002</v>
      </c>
      <c r="G28" s="42">
        <v>38.849094000000001</v>
      </c>
      <c r="H28" s="42">
        <v>39.614303999999997</v>
      </c>
      <c r="I28" s="42">
        <v>40.136657999999997</v>
      </c>
      <c r="J28" s="42">
        <v>40.488185999999999</v>
      </c>
      <c r="K28" s="42">
        <v>40.985802</v>
      </c>
      <c r="L28" s="42">
        <v>41.083111000000002</v>
      </c>
      <c r="M28" s="42">
        <v>41.176315000000002</v>
      </c>
      <c r="N28" s="42">
        <v>41.276122999999998</v>
      </c>
      <c r="O28" s="42">
        <v>41.367804999999997</v>
      </c>
      <c r="P28" s="42">
        <v>41.464016000000001</v>
      </c>
      <c r="Q28" s="42">
        <v>41.559173999999999</v>
      </c>
      <c r="R28" s="42">
        <v>41.698436999999998</v>
      </c>
      <c r="S28" s="42">
        <v>41.944552999999999</v>
      </c>
      <c r="T28" s="42">
        <v>41.981873</v>
      </c>
      <c r="U28" s="42">
        <v>42.004638999999997</v>
      </c>
      <c r="V28" s="42">
        <v>42.026443</v>
      </c>
      <c r="W28" s="42">
        <v>42.050632</v>
      </c>
      <c r="X28" s="42">
        <v>42.123043000000003</v>
      </c>
      <c r="Y28" s="42">
        <v>42.147644</v>
      </c>
      <c r="Z28" s="42">
        <v>42.170062999999999</v>
      </c>
      <c r="AA28" s="42">
        <v>42.351315</v>
      </c>
      <c r="AB28" s="42">
        <v>42.375633000000001</v>
      </c>
      <c r="AC28" s="42">
        <v>42.399524999999997</v>
      </c>
      <c r="AD28" s="42">
        <v>42.423923000000002</v>
      </c>
      <c r="AE28" s="42">
        <v>42.447971000000003</v>
      </c>
      <c r="AF28" s="42">
        <v>42.471927999999998</v>
      </c>
      <c r="AG28" s="42">
        <v>42.496319</v>
      </c>
      <c r="AH28" s="42">
        <v>42.5229</v>
      </c>
      <c r="AI28" s="42">
        <v>42.567619000000001</v>
      </c>
      <c r="AJ28" s="42">
        <v>42.605927000000001</v>
      </c>
      <c r="AK28" s="43">
        <v>4.5050000000000003E-3</v>
      </c>
    </row>
    <row r="29" spans="1:37" ht="15" customHeight="1" x14ac:dyDescent="0.45">
      <c r="B29" s="41" t="s">
        <v>432</v>
      </c>
      <c r="C29" s="42">
        <v>63.853164999999997</v>
      </c>
      <c r="D29" s="42">
        <v>64.262810000000002</v>
      </c>
      <c r="E29" s="42">
        <v>64.692192000000006</v>
      </c>
      <c r="F29" s="42">
        <v>65.267014000000003</v>
      </c>
      <c r="G29" s="42">
        <v>65.807738999999998</v>
      </c>
      <c r="H29" s="42">
        <v>66.142257999999998</v>
      </c>
      <c r="I29" s="42">
        <v>66.510193000000001</v>
      </c>
      <c r="J29" s="42">
        <v>66.898246999999998</v>
      </c>
      <c r="K29" s="42">
        <v>67.211669999999998</v>
      </c>
      <c r="L29" s="42">
        <v>67.303550999999999</v>
      </c>
      <c r="M29" s="42">
        <v>67.391998000000001</v>
      </c>
      <c r="N29" s="42">
        <v>67.483658000000005</v>
      </c>
      <c r="O29" s="42">
        <v>67.571358000000004</v>
      </c>
      <c r="P29" s="42">
        <v>67.661949000000007</v>
      </c>
      <c r="Q29" s="42">
        <v>67.751930000000002</v>
      </c>
      <c r="R29" s="42">
        <v>67.842162999999999</v>
      </c>
      <c r="S29" s="42">
        <v>67.933104999999998</v>
      </c>
      <c r="T29" s="42">
        <v>67.961494000000002</v>
      </c>
      <c r="U29" s="42">
        <v>67.977599999999995</v>
      </c>
      <c r="V29" s="42">
        <v>67.993233000000004</v>
      </c>
      <c r="W29" s="42">
        <v>68.010329999999996</v>
      </c>
      <c r="X29" s="42">
        <v>68.026816999999994</v>
      </c>
      <c r="Y29" s="42">
        <v>68.043082999999996</v>
      </c>
      <c r="Z29" s="42">
        <v>68.059394999999995</v>
      </c>
      <c r="AA29" s="42">
        <v>68.076210000000003</v>
      </c>
      <c r="AB29" s="42">
        <v>68.092483999999999</v>
      </c>
      <c r="AC29" s="42">
        <v>68.109984999999995</v>
      </c>
      <c r="AD29" s="42">
        <v>68.127846000000005</v>
      </c>
      <c r="AE29" s="42">
        <v>68.251357999999996</v>
      </c>
      <c r="AF29" s="42">
        <v>68.269531000000001</v>
      </c>
      <c r="AG29" s="42">
        <v>68.287391999999997</v>
      </c>
      <c r="AH29" s="42">
        <v>68.304558</v>
      </c>
      <c r="AI29" s="42">
        <v>68.322211999999993</v>
      </c>
      <c r="AJ29" s="42">
        <v>68.333313000000004</v>
      </c>
      <c r="AK29" s="43">
        <v>1.921E-3</v>
      </c>
    </row>
    <row r="30" spans="1:37" ht="15" customHeight="1" x14ac:dyDescent="0.45">
      <c r="A30" s="19" t="s">
        <v>433</v>
      </c>
      <c r="B30" s="41" t="s">
        <v>434</v>
      </c>
      <c r="C30" s="42">
        <v>28.956951</v>
      </c>
      <c r="D30" s="42">
        <v>29.290436</v>
      </c>
      <c r="E30" s="42">
        <v>29.744016999999999</v>
      </c>
      <c r="F30" s="42">
        <v>30.273035</v>
      </c>
      <c r="G30" s="42">
        <v>30.771048</v>
      </c>
      <c r="H30" s="42">
        <v>31.088947000000001</v>
      </c>
      <c r="I30" s="42">
        <v>31.352179</v>
      </c>
      <c r="J30" s="42">
        <v>31.697706</v>
      </c>
      <c r="K30" s="42">
        <v>32.388846999999998</v>
      </c>
      <c r="L30" s="42">
        <v>32.498009000000003</v>
      </c>
      <c r="M30" s="42">
        <v>32.589359000000002</v>
      </c>
      <c r="N30" s="42">
        <v>32.689011000000001</v>
      </c>
      <c r="O30" s="42">
        <v>32.780650999999999</v>
      </c>
      <c r="P30" s="42">
        <v>32.876579</v>
      </c>
      <c r="Q30" s="42">
        <v>32.976883000000001</v>
      </c>
      <c r="R30" s="42">
        <v>33.093803000000001</v>
      </c>
      <c r="S30" s="42">
        <v>33.225628</v>
      </c>
      <c r="T30" s="42">
        <v>33.282508999999997</v>
      </c>
      <c r="U30" s="42">
        <v>33.327621000000001</v>
      </c>
      <c r="V30" s="42">
        <v>33.372013000000003</v>
      </c>
      <c r="W30" s="42">
        <v>33.418205</v>
      </c>
      <c r="X30" s="42">
        <v>33.465167999999998</v>
      </c>
      <c r="Y30" s="42">
        <v>33.510731</v>
      </c>
      <c r="Z30" s="42">
        <v>33.555396999999999</v>
      </c>
      <c r="AA30" s="42">
        <v>33.614852999999997</v>
      </c>
      <c r="AB30" s="42">
        <v>33.659481</v>
      </c>
      <c r="AC30" s="42">
        <v>33.704723000000001</v>
      </c>
      <c r="AD30" s="42">
        <v>33.750256</v>
      </c>
      <c r="AE30" s="42">
        <v>33.796444000000001</v>
      </c>
      <c r="AF30" s="42">
        <v>33.839965999999997</v>
      </c>
      <c r="AG30" s="42">
        <v>33.883578999999997</v>
      </c>
      <c r="AH30" s="42">
        <v>33.926315000000002</v>
      </c>
      <c r="AI30" s="42">
        <v>33.969383000000001</v>
      </c>
      <c r="AJ30" s="42">
        <v>34.005924</v>
      </c>
      <c r="AK30" s="43">
        <v>4.6759999999999996E-3</v>
      </c>
    </row>
    <row r="31" spans="1:37" ht="15" customHeight="1" x14ac:dyDescent="0.45">
      <c r="A31" s="19" t="s">
        <v>435</v>
      </c>
      <c r="B31" s="41" t="s">
        <v>436</v>
      </c>
      <c r="C31" s="42">
        <v>44.673873999999998</v>
      </c>
      <c r="D31" s="42">
        <v>45.028641</v>
      </c>
      <c r="E31" s="42">
        <v>45.490879</v>
      </c>
      <c r="F31" s="42">
        <v>46.038325999999998</v>
      </c>
      <c r="G31" s="42">
        <v>46.592475999999998</v>
      </c>
      <c r="H31" s="42">
        <v>46.930225</v>
      </c>
      <c r="I31" s="42">
        <v>47.205165999999998</v>
      </c>
      <c r="J31" s="42">
        <v>47.520325</v>
      </c>
      <c r="K31" s="42">
        <v>47.826790000000003</v>
      </c>
      <c r="L31" s="42">
        <v>47.958461999999997</v>
      </c>
      <c r="M31" s="42">
        <v>48.054206999999998</v>
      </c>
      <c r="N31" s="42">
        <v>48.156055000000002</v>
      </c>
      <c r="O31" s="42">
        <v>48.248871000000001</v>
      </c>
      <c r="P31" s="42">
        <v>48.346198999999999</v>
      </c>
      <c r="Q31" s="42">
        <v>48.442070000000001</v>
      </c>
      <c r="R31" s="42">
        <v>48.544936999999997</v>
      </c>
      <c r="S31" s="42">
        <v>48.66621</v>
      </c>
      <c r="T31" s="42">
        <v>48.702365999999998</v>
      </c>
      <c r="U31" s="42">
        <v>48.725357000000002</v>
      </c>
      <c r="V31" s="42">
        <v>48.747452000000003</v>
      </c>
      <c r="W31" s="42">
        <v>48.771614</v>
      </c>
      <c r="X31" s="42">
        <v>48.799587000000002</v>
      </c>
      <c r="Y31" s="42">
        <v>48.822926000000002</v>
      </c>
      <c r="Z31" s="42">
        <v>48.845345000000002</v>
      </c>
      <c r="AA31" s="42">
        <v>48.888733000000002</v>
      </c>
      <c r="AB31" s="42">
        <v>48.911419000000002</v>
      </c>
      <c r="AC31" s="42">
        <v>48.935177000000003</v>
      </c>
      <c r="AD31" s="42">
        <v>48.959209000000001</v>
      </c>
      <c r="AE31" s="42">
        <v>48.997611999999997</v>
      </c>
      <c r="AF31" s="42">
        <v>49.021286000000003</v>
      </c>
      <c r="AG31" s="42">
        <v>49.044894999999997</v>
      </c>
      <c r="AH31" s="42">
        <v>49.076180000000001</v>
      </c>
      <c r="AI31" s="42">
        <v>49.108082000000003</v>
      </c>
      <c r="AJ31" s="42">
        <v>49.133144000000001</v>
      </c>
      <c r="AK31" s="43">
        <v>2.7299999999999998E-3</v>
      </c>
    </row>
    <row r="32" spans="1:37" ht="15" customHeight="1" x14ac:dyDescent="0.35">
      <c r="A32" s="19" t="s">
        <v>437</v>
      </c>
    </row>
    <row r="33" spans="1:37" ht="15" customHeight="1" x14ac:dyDescent="0.35">
      <c r="A33" s="19" t="s">
        <v>438</v>
      </c>
      <c r="B33" s="40" t="s">
        <v>439</v>
      </c>
    </row>
    <row r="34" spans="1:37" ht="15" customHeight="1" x14ac:dyDescent="0.45">
      <c r="A34" s="19" t="s">
        <v>440</v>
      </c>
      <c r="B34" s="41" t="s">
        <v>408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3" t="s">
        <v>129</v>
      </c>
    </row>
    <row r="35" spans="1:37" ht="15" customHeight="1" x14ac:dyDescent="0.45">
      <c r="A35" s="19" t="s">
        <v>441</v>
      </c>
      <c r="B35" s="41" t="s">
        <v>410</v>
      </c>
      <c r="C35" s="42">
        <v>37.933509999999998</v>
      </c>
      <c r="D35" s="42">
        <v>38.264899999999997</v>
      </c>
      <c r="E35" s="42">
        <v>38.669617000000002</v>
      </c>
      <c r="F35" s="42">
        <v>39.117001000000002</v>
      </c>
      <c r="G35" s="42">
        <v>39.411273999999999</v>
      </c>
      <c r="H35" s="42">
        <v>39.657772000000001</v>
      </c>
      <c r="I35" s="42">
        <v>39.892395</v>
      </c>
      <c r="J35" s="42">
        <v>40.147942</v>
      </c>
      <c r="K35" s="42">
        <v>40.472915999999998</v>
      </c>
      <c r="L35" s="42">
        <v>40.576469000000003</v>
      </c>
      <c r="M35" s="42">
        <v>40.674273999999997</v>
      </c>
      <c r="N35" s="42">
        <v>40.781792000000003</v>
      </c>
      <c r="O35" s="42">
        <v>40.878120000000003</v>
      </c>
      <c r="P35" s="42">
        <v>40.980263000000001</v>
      </c>
      <c r="Q35" s="42">
        <v>41.080589000000003</v>
      </c>
      <c r="R35" s="42">
        <v>41.180186999999997</v>
      </c>
      <c r="S35" s="42">
        <v>41.281216000000001</v>
      </c>
      <c r="T35" s="42">
        <v>41.320816000000001</v>
      </c>
      <c r="U35" s="42">
        <v>41.348636999999997</v>
      </c>
      <c r="V35" s="42">
        <v>41.375042000000001</v>
      </c>
      <c r="W35" s="42">
        <v>41.404583000000002</v>
      </c>
      <c r="X35" s="42">
        <v>41.432322999999997</v>
      </c>
      <c r="Y35" s="42">
        <v>41.459586999999999</v>
      </c>
      <c r="Z35" s="42">
        <v>41.486904000000003</v>
      </c>
      <c r="AA35" s="42">
        <v>41.514915000000002</v>
      </c>
      <c r="AB35" s="42">
        <v>41.541718000000003</v>
      </c>
      <c r="AC35" s="42">
        <v>41.570877000000003</v>
      </c>
      <c r="AD35" s="42">
        <v>41.600715999999998</v>
      </c>
      <c r="AE35" s="42">
        <v>41.629950999999998</v>
      </c>
      <c r="AF35" s="42">
        <v>41.659187000000003</v>
      </c>
      <c r="AG35" s="42">
        <v>41.688972</v>
      </c>
      <c r="AH35" s="42">
        <v>41.717323</v>
      </c>
      <c r="AI35" s="42">
        <v>41.746592999999997</v>
      </c>
      <c r="AJ35" s="42">
        <v>41.769024000000002</v>
      </c>
      <c r="AK35" s="43">
        <v>2.7420000000000001E-3</v>
      </c>
    </row>
    <row r="36" spans="1:37" ht="15" customHeight="1" x14ac:dyDescent="0.45">
      <c r="A36" s="19" t="s">
        <v>442</v>
      </c>
      <c r="B36" s="41" t="s">
        <v>412</v>
      </c>
      <c r="C36" s="42">
        <v>32.937472999999997</v>
      </c>
      <c r="D36" s="42">
        <v>33.231780999999998</v>
      </c>
      <c r="E36" s="42">
        <v>33.594940000000001</v>
      </c>
      <c r="F36" s="42">
        <v>34.05386</v>
      </c>
      <c r="G36" s="42">
        <v>34.348778000000003</v>
      </c>
      <c r="H36" s="42">
        <v>34.593581999999998</v>
      </c>
      <c r="I36" s="42">
        <v>34.774428999999998</v>
      </c>
      <c r="J36" s="42">
        <v>34.941867999999999</v>
      </c>
      <c r="K36" s="42">
        <v>35.256301999999998</v>
      </c>
      <c r="L36" s="42">
        <v>35.292988000000001</v>
      </c>
      <c r="M36" s="42">
        <v>35.275295</v>
      </c>
      <c r="N36" s="42">
        <v>35.275806000000003</v>
      </c>
      <c r="O36" s="42">
        <v>35.287334000000001</v>
      </c>
      <c r="P36" s="42">
        <v>35.340671999999998</v>
      </c>
      <c r="Q36" s="42">
        <v>35.411994999999997</v>
      </c>
      <c r="R36" s="42">
        <v>35.506008000000001</v>
      </c>
      <c r="S36" s="42">
        <v>35.620196999999997</v>
      </c>
      <c r="T36" s="42">
        <v>35.629978000000001</v>
      </c>
      <c r="U36" s="42">
        <v>35.666404999999997</v>
      </c>
      <c r="V36" s="42">
        <v>35.702041999999999</v>
      </c>
      <c r="W36" s="42">
        <v>35.736023000000003</v>
      </c>
      <c r="X36" s="42">
        <v>35.764724999999999</v>
      </c>
      <c r="Y36" s="42">
        <v>35.795470999999999</v>
      </c>
      <c r="Z36" s="42">
        <v>35.822082999999999</v>
      </c>
      <c r="AA36" s="42">
        <v>35.849361000000002</v>
      </c>
      <c r="AB36" s="42">
        <v>35.874229</v>
      </c>
      <c r="AC36" s="42">
        <v>35.907501000000003</v>
      </c>
      <c r="AD36" s="42">
        <v>35.933399000000001</v>
      </c>
      <c r="AE36" s="42">
        <v>35.962871999999997</v>
      </c>
      <c r="AF36" s="42">
        <v>35.999397000000002</v>
      </c>
      <c r="AG36" s="42">
        <v>36.046706999999998</v>
      </c>
      <c r="AH36" s="42">
        <v>36.100368000000003</v>
      </c>
      <c r="AI36" s="42">
        <v>36.158245000000001</v>
      </c>
      <c r="AJ36" s="42">
        <v>36.214644999999997</v>
      </c>
      <c r="AK36" s="43">
        <v>2.6900000000000001E-3</v>
      </c>
    </row>
    <row r="37" spans="1:37" ht="15" customHeight="1" x14ac:dyDescent="0.45">
      <c r="A37" s="19" t="s">
        <v>443</v>
      </c>
      <c r="B37" s="41" t="s">
        <v>414</v>
      </c>
      <c r="C37" s="42">
        <v>31.464905000000002</v>
      </c>
      <c r="D37" s="42">
        <v>31.755032</v>
      </c>
      <c r="E37" s="42">
        <v>31.513390000000001</v>
      </c>
      <c r="F37" s="42">
        <v>31.622049000000001</v>
      </c>
      <c r="G37" s="42">
        <v>31.916568999999999</v>
      </c>
      <c r="H37" s="42">
        <v>32.095173000000003</v>
      </c>
      <c r="I37" s="42">
        <v>32.228347999999997</v>
      </c>
      <c r="J37" s="42">
        <v>32.273440999999998</v>
      </c>
      <c r="K37" s="42">
        <v>32.481029999999997</v>
      </c>
      <c r="L37" s="42">
        <v>32.490482</v>
      </c>
      <c r="M37" s="42">
        <v>32.497985999999997</v>
      </c>
      <c r="N37" s="42">
        <v>32.504662000000003</v>
      </c>
      <c r="O37" s="42">
        <v>32.554558</v>
      </c>
      <c r="P37" s="42">
        <v>32.603541999999997</v>
      </c>
      <c r="Q37" s="42">
        <v>32.703536999999997</v>
      </c>
      <c r="R37" s="42">
        <v>32.814835000000002</v>
      </c>
      <c r="S37" s="42">
        <v>32.942383</v>
      </c>
      <c r="T37" s="42">
        <v>32.978386</v>
      </c>
      <c r="U37" s="42">
        <v>33.031460000000003</v>
      </c>
      <c r="V37" s="42">
        <v>33.085793000000002</v>
      </c>
      <c r="W37" s="42">
        <v>33.130737000000003</v>
      </c>
      <c r="X37" s="42">
        <v>33.181018999999999</v>
      </c>
      <c r="Y37" s="42">
        <v>33.229736000000003</v>
      </c>
      <c r="Z37" s="42">
        <v>33.274642999999998</v>
      </c>
      <c r="AA37" s="42">
        <v>33.317318</v>
      </c>
      <c r="AB37" s="42">
        <v>33.364345999999998</v>
      </c>
      <c r="AC37" s="42">
        <v>33.409889</v>
      </c>
      <c r="AD37" s="42">
        <v>33.452250999999997</v>
      </c>
      <c r="AE37" s="42">
        <v>33.499904999999998</v>
      </c>
      <c r="AF37" s="42">
        <v>33.543312</v>
      </c>
      <c r="AG37" s="42">
        <v>33.590412000000001</v>
      </c>
      <c r="AH37" s="42">
        <v>33.644241000000001</v>
      </c>
      <c r="AI37" s="42">
        <v>33.694324000000002</v>
      </c>
      <c r="AJ37" s="42">
        <v>33.744098999999999</v>
      </c>
      <c r="AK37" s="43">
        <v>1.9E-3</v>
      </c>
    </row>
    <row r="38" spans="1:37" ht="15" customHeight="1" x14ac:dyDescent="0.45">
      <c r="A38" s="19" t="s">
        <v>444</v>
      </c>
      <c r="B38" s="41" t="s">
        <v>416</v>
      </c>
      <c r="C38" s="42">
        <v>40.952896000000003</v>
      </c>
      <c r="D38" s="42">
        <v>41.253906000000001</v>
      </c>
      <c r="E38" s="42">
        <v>41.611797000000003</v>
      </c>
      <c r="F38" s="42">
        <v>42.017817999999998</v>
      </c>
      <c r="G38" s="42">
        <v>42.282527999999999</v>
      </c>
      <c r="H38" s="42">
        <v>42.528922999999999</v>
      </c>
      <c r="I38" s="42">
        <v>42.716911000000003</v>
      </c>
      <c r="J38" s="42">
        <v>42.822960000000002</v>
      </c>
      <c r="K38" s="42">
        <v>43.016067999999997</v>
      </c>
      <c r="L38" s="42">
        <v>43.018276</v>
      </c>
      <c r="M38" s="42">
        <v>43.029488000000001</v>
      </c>
      <c r="N38" s="42">
        <v>43.026595999999998</v>
      </c>
      <c r="O38" s="42">
        <v>43.080620000000003</v>
      </c>
      <c r="P38" s="42">
        <v>43.117686999999997</v>
      </c>
      <c r="Q38" s="42">
        <v>43.210461000000002</v>
      </c>
      <c r="R38" s="42">
        <v>43.309589000000003</v>
      </c>
      <c r="S38" s="42">
        <v>43.424702000000003</v>
      </c>
      <c r="T38" s="42">
        <v>43.446624999999997</v>
      </c>
      <c r="U38" s="42">
        <v>43.489325999999998</v>
      </c>
      <c r="V38" s="42">
        <v>43.535682999999999</v>
      </c>
      <c r="W38" s="42">
        <v>43.567431999999997</v>
      </c>
      <c r="X38" s="42">
        <v>43.610171999999999</v>
      </c>
      <c r="Y38" s="42">
        <v>43.649974999999998</v>
      </c>
      <c r="Z38" s="42">
        <v>43.685844000000003</v>
      </c>
      <c r="AA38" s="42">
        <v>43.717609000000003</v>
      </c>
      <c r="AB38" s="42">
        <v>43.756537999999999</v>
      </c>
      <c r="AC38" s="42">
        <v>43.789928000000003</v>
      </c>
      <c r="AD38" s="42">
        <v>43.821368999999997</v>
      </c>
      <c r="AE38" s="42">
        <v>43.859969999999997</v>
      </c>
      <c r="AF38" s="42">
        <v>43.889305</v>
      </c>
      <c r="AG38" s="42">
        <v>43.921227000000002</v>
      </c>
      <c r="AH38" s="42">
        <v>43.962181000000001</v>
      </c>
      <c r="AI38" s="42">
        <v>43.996623999999997</v>
      </c>
      <c r="AJ38" s="42">
        <v>44.032276000000003</v>
      </c>
      <c r="AK38" s="43">
        <v>2.039E-3</v>
      </c>
    </row>
    <row r="39" spans="1:37" ht="15" customHeight="1" x14ac:dyDescent="0.45">
      <c r="A39" s="19" t="s">
        <v>445</v>
      </c>
      <c r="B39" s="41" t="s">
        <v>418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  <c r="AK39" s="43" t="s">
        <v>129</v>
      </c>
    </row>
    <row r="40" spans="1:37" ht="15" customHeight="1" x14ac:dyDescent="0.45">
      <c r="A40" s="19" t="s">
        <v>446</v>
      </c>
      <c r="B40" s="41" t="s">
        <v>420</v>
      </c>
      <c r="C40" s="42">
        <v>0</v>
      </c>
      <c r="D40" s="42">
        <v>29.839957999999999</v>
      </c>
      <c r="E40" s="42">
        <v>30.177429</v>
      </c>
      <c r="F40" s="42">
        <v>30.575030999999999</v>
      </c>
      <c r="G40" s="42">
        <v>30.837294</v>
      </c>
      <c r="H40" s="42">
        <v>31.038043999999999</v>
      </c>
      <c r="I40" s="42">
        <v>31.218544000000001</v>
      </c>
      <c r="J40" s="42">
        <v>31.365023000000001</v>
      </c>
      <c r="K40" s="42">
        <v>31.539556999999999</v>
      </c>
      <c r="L40" s="42">
        <v>31.519489</v>
      </c>
      <c r="M40" s="42">
        <v>31.497581</v>
      </c>
      <c r="N40" s="42">
        <v>31.493797000000001</v>
      </c>
      <c r="O40" s="42">
        <v>31.501743000000001</v>
      </c>
      <c r="P40" s="42">
        <v>31.558506000000001</v>
      </c>
      <c r="Q40" s="42">
        <v>31.627188</v>
      </c>
      <c r="R40" s="42">
        <v>31.721883999999999</v>
      </c>
      <c r="S40" s="42">
        <v>31.837540000000001</v>
      </c>
      <c r="T40" s="42">
        <v>31.844111999999999</v>
      </c>
      <c r="U40" s="42">
        <v>31.892264999999998</v>
      </c>
      <c r="V40" s="42">
        <v>31.949218999999999</v>
      </c>
      <c r="W40" s="42">
        <v>32.002746999999999</v>
      </c>
      <c r="X40" s="42">
        <v>32.051743000000002</v>
      </c>
      <c r="Y40" s="42">
        <v>32.087012999999999</v>
      </c>
      <c r="Z40" s="42">
        <v>32.115729999999999</v>
      </c>
      <c r="AA40" s="42">
        <v>32.145035</v>
      </c>
      <c r="AB40" s="42">
        <v>32.173305999999997</v>
      </c>
      <c r="AC40" s="42">
        <v>32.209969000000001</v>
      </c>
      <c r="AD40" s="42">
        <v>32.237636999999999</v>
      </c>
      <c r="AE40" s="42">
        <v>32.270363000000003</v>
      </c>
      <c r="AF40" s="42">
        <v>32.288677</v>
      </c>
      <c r="AG40" s="42">
        <v>32.314194000000001</v>
      </c>
      <c r="AH40" s="42">
        <v>32.347121999999999</v>
      </c>
      <c r="AI40" s="42">
        <v>32.385002</v>
      </c>
      <c r="AJ40" s="42">
        <v>32.421520000000001</v>
      </c>
      <c r="AK40" s="43">
        <v>2.5959999999999998E-3</v>
      </c>
    </row>
    <row r="41" spans="1:37" ht="15" customHeight="1" x14ac:dyDescent="0.45">
      <c r="A41" s="19" t="s">
        <v>447</v>
      </c>
      <c r="B41" s="41" t="s">
        <v>422</v>
      </c>
      <c r="C41" s="42">
        <v>38.901833000000003</v>
      </c>
      <c r="D41" s="42">
        <v>39.216152000000001</v>
      </c>
      <c r="E41" s="42">
        <v>39.583500000000001</v>
      </c>
      <c r="F41" s="42">
        <v>40.009189999999997</v>
      </c>
      <c r="G41" s="42">
        <v>40.257603000000003</v>
      </c>
      <c r="H41" s="42">
        <v>40.496647000000003</v>
      </c>
      <c r="I41" s="42">
        <v>40.665092000000001</v>
      </c>
      <c r="J41" s="42">
        <v>40.781959999999998</v>
      </c>
      <c r="K41" s="42">
        <v>41.010071000000003</v>
      </c>
      <c r="L41" s="42">
        <v>40.968074999999999</v>
      </c>
      <c r="M41" s="42">
        <v>40.944698000000002</v>
      </c>
      <c r="N41" s="42">
        <v>40.918404000000002</v>
      </c>
      <c r="O41" s="42">
        <v>40.940857000000001</v>
      </c>
      <c r="P41" s="42">
        <v>40.963386999999997</v>
      </c>
      <c r="Q41" s="42">
        <v>41.028773999999999</v>
      </c>
      <c r="R41" s="42">
        <v>41.107182000000002</v>
      </c>
      <c r="S41" s="42">
        <v>41.201469000000003</v>
      </c>
      <c r="T41" s="42">
        <v>41.198231</v>
      </c>
      <c r="U41" s="42">
        <v>41.217154999999998</v>
      </c>
      <c r="V41" s="42">
        <v>41.239486999999997</v>
      </c>
      <c r="W41" s="42">
        <v>41.250991999999997</v>
      </c>
      <c r="X41" s="42">
        <v>41.268639</v>
      </c>
      <c r="Y41" s="42">
        <v>41.285499999999999</v>
      </c>
      <c r="Z41" s="42">
        <v>41.298800999999997</v>
      </c>
      <c r="AA41" s="42">
        <v>41.308810999999999</v>
      </c>
      <c r="AB41" s="42">
        <v>41.328583000000002</v>
      </c>
      <c r="AC41" s="42">
        <v>41.348457000000003</v>
      </c>
      <c r="AD41" s="42">
        <v>41.364001999999999</v>
      </c>
      <c r="AE41" s="42">
        <v>41.385891000000001</v>
      </c>
      <c r="AF41" s="42">
        <v>41.398963999999999</v>
      </c>
      <c r="AG41" s="42">
        <v>41.416023000000003</v>
      </c>
      <c r="AH41" s="42">
        <v>41.441325999999997</v>
      </c>
      <c r="AI41" s="42">
        <v>41.463436000000002</v>
      </c>
      <c r="AJ41" s="42">
        <v>41.485565000000001</v>
      </c>
      <c r="AK41" s="43">
        <v>1.7600000000000001E-3</v>
      </c>
    </row>
    <row r="42" spans="1:37" ht="15" customHeight="1" x14ac:dyDescent="0.45">
      <c r="B42" s="41" t="s">
        <v>424</v>
      </c>
      <c r="C42" s="42">
        <v>35.898335000000003</v>
      </c>
      <c r="D42" s="42">
        <v>36.288249999999998</v>
      </c>
      <c r="E42" s="42">
        <v>36.717360999999997</v>
      </c>
      <c r="F42" s="42">
        <v>37.241954999999997</v>
      </c>
      <c r="G42" s="42">
        <v>37.708649000000001</v>
      </c>
      <c r="H42" s="42">
        <v>37.959643999999997</v>
      </c>
      <c r="I42" s="42">
        <v>38.166451000000002</v>
      </c>
      <c r="J42" s="42">
        <v>38.381081000000002</v>
      </c>
      <c r="K42" s="42">
        <v>38.913628000000003</v>
      </c>
      <c r="L42" s="42">
        <v>39.007201999999999</v>
      </c>
      <c r="M42" s="42">
        <v>39.097866000000003</v>
      </c>
      <c r="N42" s="42">
        <v>39.193534999999997</v>
      </c>
      <c r="O42" s="42">
        <v>39.282871</v>
      </c>
      <c r="P42" s="42">
        <v>39.375610000000002</v>
      </c>
      <c r="Q42" s="42">
        <v>39.467762</v>
      </c>
      <c r="R42" s="42">
        <v>39.560214999999999</v>
      </c>
      <c r="S42" s="42">
        <v>39.653885000000002</v>
      </c>
      <c r="T42" s="42">
        <v>39.685744999999997</v>
      </c>
      <c r="U42" s="42">
        <v>39.705852999999998</v>
      </c>
      <c r="V42" s="42">
        <v>39.725323000000003</v>
      </c>
      <c r="W42" s="42">
        <v>39.747135</v>
      </c>
      <c r="X42" s="42">
        <v>39.789279999999998</v>
      </c>
      <c r="Y42" s="42">
        <v>39.873482000000003</v>
      </c>
      <c r="Z42" s="42">
        <v>39.968639000000003</v>
      </c>
      <c r="AA42" s="42">
        <v>40.063701999999999</v>
      </c>
      <c r="AB42" s="42">
        <v>40.158779000000003</v>
      </c>
      <c r="AC42" s="42">
        <v>40.253830000000001</v>
      </c>
      <c r="AD42" s="42">
        <v>40.348906999999997</v>
      </c>
      <c r="AE42" s="42">
        <v>40.467506</v>
      </c>
      <c r="AF42" s="42">
        <v>40.542071999999997</v>
      </c>
      <c r="AG42" s="42">
        <v>40.615687999999999</v>
      </c>
      <c r="AH42" s="42">
        <v>40.689297000000003</v>
      </c>
      <c r="AI42" s="42">
        <v>40.762886000000002</v>
      </c>
      <c r="AJ42" s="42">
        <v>40.830418000000002</v>
      </c>
      <c r="AK42" s="43">
        <v>3.692E-3</v>
      </c>
    </row>
    <row r="43" spans="1:37" ht="15" customHeight="1" x14ac:dyDescent="0.45">
      <c r="B43" s="41" t="s">
        <v>426</v>
      </c>
      <c r="C43" s="42">
        <v>44.994315999999998</v>
      </c>
      <c r="D43" s="42">
        <v>45.365715000000002</v>
      </c>
      <c r="E43" s="42">
        <v>45.753681</v>
      </c>
      <c r="F43" s="42">
        <v>46.151493000000002</v>
      </c>
      <c r="G43" s="42">
        <v>46.517890999999999</v>
      </c>
      <c r="H43" s="42">
        <v>46.692307</v>
      </c>
      <c r="I43" s="42">
        <v>46.881068999999997</v>
      </c>
      <c r="J43" s="42">
        <v>47.086768999999997</v>
      </c>
      <c r="K43" s="42">
        <v>47.436337000000002</v>
      </c>
      <c r="L43" s="42">
        <v>47.535499999999999</v>
      </c>
      <c r="M43" s="42">
        <v>47.669623999999999</v>
      </c>
      <c r="N43" s="42">
        <v>47.795833999999999</v>
      </c>
      <c r="O43" s="42">
        <v>47.925491000000001</v>
      </c>
      <c r="P43" s="42">
        <v>48.053210999999997</v>
      </c>
      <c r="Q43" s="42">
        <v>48.139026999999999</v>
      </c>
      <c r="R43" s="42">
        <v>48.265438000000003</v>
      </c>
      <c r="S43" s="42">
        <v>48.392924999999998</v>
      </c>
      <c r="T43" s="42">
        <v>48.420940000000002</v>
      </c>
      <c r="U43" s="42">
        <v>48.436194999999998</v>
      </c>
      <c r="V43" s="42">
        <v>48.451014999999998</v>
      </c>
      <c r="W43" s="42">
        <v>48.467339000000003</v>
      </c>
      <c r="X43" s="42">
        <v>48.493515000000002</v>
      </c>
      <c r="Y43" s="42">
        <v>48.509520999999999</v>
      </c>
      <c r="Z43" s="42">
        <v>48.525066000000002</v>
      </c>
      <c r="AA43" s="42">
        <v>48.576481000000001</v>
      </c>
      <c r="AB43" s="42">
        <v>48.592452999999999</v>
      </c>
      <c r="AC43" s="42">
        <v>48.619667</v>
      </c>
      <c r="AD43" s="42">
        <v>48.639118000000003</v>
      </c>
      <c r="AE43" s="42">
        <v>48.660621999999996</v>
      </c>
      <c r="AF43" s="42">
        <v>48.620514</v>
      </c>
      <c r="AG43" s="42">
        <v>48.595115999999997</v>
      </c>
      <c r="AH43" s="42">
        <v>48.594189</v>
      </c>
      <c r="AI43" s="42">
        <v>48.593471999999998</v>
      </c>
      <c r="AJ43" s="42">
        <v>48.598812000000002</v>
      </c>
      <c r="AK43" s="43">
        <v>2.1540000000000001E-3</v>
      </c>
    </row>
    <row r="44" spans="1:37" ht="15" customHeight="1" x14ac:dyDescent="0.45">
      <c r="A44" s="19" t="s">
        <v>448</v>
      </c>
      <c r="B44" s="41" t="s">
        <v>428</v>
      </c>
      <c r="C44" s="42">
        <v>31.139631000000001</v>
      </c>
      <c r="D44" s="42">
        <v>31.503592999999999</v>
      </c>
      <c r="E44" s="42">
        <v>31.885549999999999</v>
      </c>
      <c r="F44" s="42">
        <v>32.329445</v>
      </c>
      <c r="G44" s="42">
        <v>32.701552999999997</v>
      </c>
      <c r="H44" s="42">
        <v>32.881793999999999</v>
      </c>
      <c r="I44" s="42">
        <v>33.056838999999997</v>
      </c>
      <c r="J44" s="42">
        <v>33.246426</v>
      </c>
      <c r="K44" s="42">
        <v>33.733604</v>
      </c>
      <c r="L44" s="42">
        <v>33.837662000000002</v>
      </c>
      <c r="M44" s="42">
        <v>33.939239999999998</v>
      </c>
      <c r="N44" s="42">
        <v>34.045242000000002</v>
      </c>
      <c r="O44" s="42">
        <v>34.149887</v>
      </c>
      <c r="P44" s="42">
        <v>34.307571000000003</v>
      </c>
      <c r="Q44" s="42">
        <v>34.464278999999998</v>
      </c>
      <c r="R44" s="42">
        <v>34.627361000000001</v>
      </c>
      <c r="S44" s="42">
        <v>34.806870000000004</v>
      </c>
      <c r="T44" s="42">
        <v>34.901691</v>
      </c>
      <c r="U44" s="42">
        <v>34.982982999999997</v>
      </c>
      <c r="V44" s="42">
        <v>35.064155999999997</v>
      </c>
      <c r="W44" s="42">
        <v>35.145721000000002</v>
      </c>
      <c r="X44" s="42">
        <v>35.233280000000001</v>
      </c>
      <c r="Y44" s="42">
        <v>35.315586000000003</v>
      </c>
      <c r="Z44" s="42">
        <v>35.396923000000001</v>
      </c>
      <c r="AA44" s="42">
        <v>35.502647000000003</v>
      </c>
      <c r="AB44" s="42">
        <v>35.584800999999999</v>
      </c>
      <c r="AC44" s="42">
        <v>35.666122000000001</v>
      </c>
      <c r="AD44" s="42">
        <v>35.747498</v>
      </c>
      <c r="AE44" s="42">
        <v>35.828701000000002</v>
      </c>
      <c r="AF44" s="42">
        <v>35.909999999999997</v>
      </c>
      <c r="AG44" s="42">
        <v>35.991337000000001</v>
      </c>
      <c r="AH44" s="42">
        <v>36.072555999999999</v>
      </c>
      <c r="AI44" s="42">
        <v>36.153796999999997</v>
      </c>
      <c r="AJ44" s="42">
        <v>36.228928000000003</v>
      </c>
      <c r="AK44" s="43">
        <v>4.3769999999999998E-3</v>
      </c>
    </row>
    <row r="45" spans="1:37" ht="15" customHeight="1" x14ac:dyDescent="0.45">
      <c r="A45" s="19" t="s">
        <v>449</v>
      </c>
      <c r="B45" s="41" t="s">
        <v>430</v>
      </c>
      <c r="C45" s="42">
        <v>41.124873999999998</v>
      </c>
      <c r="D45" s="42">
        <v>41.489230999999997</v>
      </c>
      <c r="E45" s="42">
        <v>41.905197000000001</v>
      </c>
      <c r="F45" s="42">
        <v>42.388218000000002</v>
      </c>
      <c r="G45" s="42">
        <v>42.808636</v>
      </c>
      <c r="H45" s="42">
        <v>43.090716999999998</v>
      </c>
      <c r="I45" s="42">
        <v>43.380119000000001</v>
      </c>
      <c r="J45" s="42">
        <v>43.643681000000001</v>
      </c>
      <c r="K45" s="42">
        <v>44.023139999999998</v>
      </c>
      <c r="L45" s="42">
        <v>44.118110999999999</v>
      </c>
      <c r="M45" s="42">
        <v>44.209648000000001</v>
      </c>
      <c r="N45" s="42">
        <v>44.306828000000003</v>
      </c>
      <c r="O45" s="42">
        <v>44.396811999999997</v>
      </c>
      <c r="P45" s="42">
        <v>44.489905999999998</v>
      </c>
      <c r="Q45" s="42">
        <v>44.582214</v>
      </c>
      <c r="R45" s="42">
        <v>44.691325999999997</v>
      </c>
      <c r="S45" s="42">
        <v>44.856231999999999</v>
      </c>
      <c r="T45" s="42">
        <v>44.889842999999999</v>
      </c>
      <c r="U45" s="42">
        <v>44.908969999999997</v>
      </c>
      <c r="V45" s="42">
        <v>44.927303000000002</v>
      </c>
      <c r="W45" s="42">
        <v>44.947539999999996</v>
      </c>
      <c r="X45" s="42">
        <v>44.990012999999998</v>
      </c>
      <c r="Y45" s="42">
        <v>45.010917999999997</v>
      </c>
      <c r="Z45" s="42">
        <v>45.029792999999998</v>
      </c>
      <c r="AA45" s="42">
        <v>45.122078000000002</v>
      </c>
      <c r="AB45" s="42">
        <v>45.142631999999999</v>
      </c>
      <c r="AC45" s="42">
        <v>45.162582</v>
      </c>
      <c r="AD45" s="42">
        <v>45.184395000000002</v>
      </c>
      <c r="AE45" s="42">
        <v>45.212195999999999</v>
      </c>
      <c r="AF45" s="42">
        <v>45.239928999999997</v>
      </c>
      <c r="AG45" s="42">
        <v>45.267924999999998</v>
      </c>
      <c r="AH45" s="42">
        <v>45.295166000000002</v>
      </c>
      <c r="AI45" s="42">
        <v>45.322845000000001</v>
      </c>
      <c r="AJ45" s="42">
        <v>45.344025000000002</v>
      </c>
      <c r="AK45" s="43">
        <v>2.7799999999999999E-3</v>
      </c>
    </row>
    <row r="46" spans="1:37" ht="15" customHeight="1" x14ac:dyDescent="0.45">
      <c r="A46" s="19" t="s">
        <v>450</v>
      </c>
      <c r="B46" s="41" t="s">
        <v>431</v>
      </c>
      <c r="C46" s="42">
        <v>42.596103999999997</v>
      </c>
      <c r="D46" s="42">
        <v>42.974003000000003</v>
      </c>
      <c r="E46" s="42">
        <v>43.405406999999997</v>
      </c>
      <c r="F46" s="42">
        <v>43.738872999999998</v>
      </c>
      <c r="G46" s="42">
        <v>44.281345000000002</v>
      </c>
      <c r="H46" s="42">
        <v>44.710402999999999</v>
      </c>
      <c r="I46" s="42">
        <v>45.086407000000001</v>
      </c>
      <c r="J46" s="42">
        <v>45.358330000000002</v>
      </c>
      <c r="K46" s="42">
        <v>45.760365</v>
      </c>
      <c r="L46" s="42">
        <v>45.878391000000001</v>
      </c>
      <c r="M46" s="42">
        <v>46.024940000000001</v>
      </c>
      <c r="N46" s="42">
        <v>46.153472999999998</v>
      </c>
      <c r="O46" s="42">
        <v>46.244976000000001</v>
      </c>
      <c r="P46" s="42">
        <v>46.340366000000003</v>
      </c>
      <c r="Q46" s="42">
        <v>46.434753000000001</v>
      </c>
      <c r="R46" s="42">
        <v>46.560265000000001</v>
      </c>
      <c r="S46" s="42">
        <v>46.761028000000003</v>
      </c>
      <c r="T46" s="42">
        <v>46.796855999999998</v>
      </c>
      <c r="U46" s="42">
        <v>46.818286999999998</v>
      </c>
      <c r="V46" s="42">
        <v>46.838818000000003</v>
      </c>
      <c r="W46" s="42">
        <v>46.861522999999998</v>
      </c>
      <c r="X46" s="42">
        <v>46.918948999999998</v>
      </c>
      <c r="Y46" s="42">
        <v>46.941929000000002</v>
      </c>
      <c r="Z46" s="42">
        <v>46.962975</v>
      </c>
      <c r="AA46" s="42">
        <v>47.110134000000002</v>
      </c>
      <c r="AB46" s="42">
        <v>47.132770999999998</v>
      </c>
      <c r="AC46" s="42">
        <v>47.155106000000004</v>
      </c>
      <c r="AD46" s="42">
        <v>47.181187000000001</v>
      </c>
      <c r="AE46" s="42">
        <v>47.223461</v>
      </c>
      <c r="AF46" s="42">
        <v>47.265670999999998</v>
      </c>
      <c r="AG46" s="42">
        <v>47.308044000000002</v>
      </c>
      <c r="AH46" s="42">
        <v>47.349876000000002</v>
      </c>
      <c r="AI46" s="42">
        <v>47.391983000000003</v>
      </c>
      <c r="AJ46" s="42">
        <v>47.427703999999999</v>
      </c>
      <c r="AK46" s="43">
        <v>3.0860000000000002E-3</v>
      </c>
    </row>
    <row r="47" spans="1:37" ht="15" customHeight="1" x14ac:dyDescent="0.45">
      <c r="A47" s="19" t="s">
        <v>451</v>
      </c>
      <c r="B47" s="41" t="s">
        <v>432</v>
      </c>
      <c r="C47" s="42">
        <v>70.054016000000004</v>
      </c>
      <c r="D47" s="42">
        <v>70.444632999999996</v>
      </c>
      <c r="E47" s="42">
        <v>70.790131000000002</v>
      </c>
      <c r="F47" s="42">
        <v>71.039192</v>
      </c>
      <c r="G47" s="42">
        <v>71.475089999999994</v>
      </c>
      <c r="H47" s="42">
        <v>71.736098999999996</v>
      </c>
      <c r="I47" s="42">
        <v>71.957581000000005</v>
      </c>
      <c r="J47" s="42">
        <v>72.224991000000003</v>
      </c>
      <c r="K47" s="42">
        <v>72.672646</v>
      </c>
      <c r="L47" s="42">
        <v>72.802795000000003</v>
      </c>
      <c r="M47" s="42">
        <v>72.949341000000004</v>
      </c>
      <c r="N47" s="42">
        <v>73.090530000000001</v>
      </c>
      <c r="O47" s="42">
        <v>73.195091000000005</v>
      </c>
      <c r="P47" s="42">
        <v>73.284522999999993</v>
      </c>
      <c r="Q47" s="42">
        <v>73.373588999999996</v>
      </c>
      <c r="R47" s="42">
        <v>73.462851999999998</v>
      </c>
      <c r="S47" s="42">
        <v>73.553009000000003</v>
      </c>
      <c r="T47" s="42">
        <v>73.580460000000002</v>
      </c>
      <c r="U47" s="42">
        <v>73.595725999999999</v>
      </c>
      <c r="V47" s="42">
        <v>73.610579999999999</v>
      </c>
      <c r="W47" s="42">
        <v>73.626891999999998</v>
      </c>
      <c r="X47" s="42">
        <v>73.642593000000005</v>
      </c>
      <c r="Y47" s="42">
        <v>73.658141999999998</v>
      </c>
      <c r="Z47" s="42">
        <v>73.673775000000006</v>
      </c>
      <c r="AA47" s="42">
        <v>73.689880000000002</v>
      </c>
      <c r="AB47" s="42">
        <v>73.705475000000007</v>
      </c>
      <c r="AC47" s="42">
        <v>73.722260000000006</v>
      </c>
      <c r="AD47" s="42">
        <v>73.739402999999996</v>
      </c>
      <c r="AE47" s="42">
        <v>73.828827000000004</v>
      </c>
      <c r="AF47" s="42">
        <v>73.846947</v>
      </c>
      <c r="AG47" s="42">
        <v>73.864020999999994</v>
      </c>
      <c r="AH47" s="42">
        <v>73.880402000000004</v>
      </c>
      <c r="AI47" s="42">
        <v>73.897216999999998</v>
      </c>
      <c r="AJ47" s="42">
        <v>73.907500999999996</v>
      </c>
      <c r="AK47" s="43">
        <v>1.5009999999999999E-3</v>
      </c>
    </row>
    <row r="48" spans="1:37" ht="15" customHeight="1" x14ac:dyDescent="0.45">
      <c r="A48" s="19" t="s">
        <v>452</v>
      </c>
      <c r="B48" s="41" t="s">
        <v>434</v>
      </c>
      <c r="C48" s="42">
        <v>0</v>
      </c>
      <c r="D48" s="42">
        <v>34.310623</v>
      </c>
      <c r="E48" s="42">
        <v>33.792816000000002</v>
      </c>
      <c r="F48" s="42">
        <v>34.037075000000002</v>
      </c>
      <c r="G48" s="42">
        <v>34.346412999999998</v>
      </c>
      <c r="H48" s="42">
        <v>34.556240000000003</v>
      </c>
      <c r="I48" s="42">
        <v>34.728797999999998</v>
      </c>
      <c r="J48" s="42">
        <v>34.935367999999997</v>
      </c>
      <c r="K48" s="42">
        <v>35.353752</v>
      </c>
      <c r="L48" s="42">
        <v>35.461868000000003</v>
      </c>
      <c r="M48" s="42">
        <v>35.589866999999998</v>
      </c>
      <c r="N48" s="42">
        <v>35.718643</v>
      </c>
      <c r="O48" s="42">
        <v>35.851165999999999</v>
      </c>
      <c r="P48" s="42">
        <v>35.994166999999997</v>
      </c>
      <c r="Q48" s="42">
        <v>36.126671000000002</v>
      </c>
      <c r="R48" s="42">
        <v>36.270511999999997</v>
      </c>
      <c r="S48" s="42">
        <v>36.434108999999999</v>
      </c>
      <c r="T48" s="42">
        <v>36.527382000000003</v>
      </c>
      <c r="U48" s="42">
        <v>36.613708000000003</v>
      </c>
      <c r="V48" s="42">
        <v>36.706406000000001</v>
      </c>
      <c r="W48" s="42">
        <v>36.790165000000002</v>
      </c>
      <c r="X48" s="42">
        <v>36.876221000000001</v>
      </c>
      <c r="Y48" s="42">
        <v>36.963726000000001</v>
      </c>
      <c r="Z48" s="42">
        <v>37.047694999999997</v>
      </c>
      <c r="AA48" s="42">
        <v>37.135483000000001</v>
      </c>
      <c r="AB48" s="42">
        <v>37.222766999999997</v>
      </c>
      <c r="AC48" s="42">
        <v>37.307644000000003</v>
      </c>
      <c r="AD48" s="42">
        <v>37.387157000000002</v>
      </c>
      <c r="AE48" s="42">
        <v>37.473681999999997</v>
      </c>
      <c r="AF48" s="42">
        <v>37.547156999999999</v>
      </c>
      <c r="AG48" s="42">
        <v>37.625500000000002</v>
      </c>
      <c r="AH48" s="42">
        <v>37.711773000000001</v>
      </c>
      <c r="AI48" s="42">
        <v>37.796039999999998</v>
      </c>
      <c r="AJ48" s="42">
        <v>37.878310999999997</v>
      </c>
      <c r="AK48" s="43">
        <v>3.0959999999999998E-3</v>
      </c>
    </row>
    <row r="49" spans="1:37" ht="15" customHeight="1" x14ac:dyDescent="0.45">
      <c r="A49" s="19" t="s">
        <v>453</v>
      </c>
      <c r="B49" s="41" t="s">
        <v>436</v>
      </c>
      <c r="C49" s="42">
        <v>49.711734999999997</v>
      </c>
      <c r="D49" s="42">
        <v>49.738312000000001</v>
      </c>
      <c r="E49" s="42">
        <v>49.703628999999999</v>
      </c>
      <c r="F49" s="42">
        <v>49.870666999999997</v>
      </c>
      <c r="G49" s="42">
        <v>50.205089999999998</v>
      </c>
      <c r="H49" s="42">
        <v>50.420639000000001</v>
      </c>
      <c r="I49" s="42">
        <v>50.6325</v>
      </c>
      <c r="J49" s="42">
        <v>50.891972000000003</v>
      </c>
      <c r="K49" s="42">
        <v>51.311394</v>
      </c>
      <c r="L49" s="42">
        <v>51.421706999999998</v>
      </c>
      <c r="M49" s="42">
        <v>51.560302999999998</v>
      </c>
      <c r="N49" s="42">
        <v>51.694920000000003</v>
      </c>
      <c r="O49" s="42">
        <v>51.828808000000002</v>
      </c>
      <c r="P49" s="42">
        <v>51.955390999999999</v>
      </c>
      <c r="Q49" s="42">
        <v>52.057265999999998</v>
      </c>
      <c r="R49" s="42">
        <v>52.185070000000003</v>
      </c>
      <c r="S49" s="42">
        <v>52.317844000000001</v>
      </c>
      <c r="T49" s="42">
        <v>52.359676</v>
      </c>
      <c r="U49" s="42">
        <v>52.407722</v>
      </c>
      <c r="V49" s="42">
        <v>52.459620999999999</v>
      </c>
      <c r="W49" s="42">
        <v>52.495185999999997</v>
      </c>
      <c r="X49" s="42">
        <v>52.540332999999997</v>
      </c>
      <c r="Y49" s="42">
        <v>52.585402999999999</v>
      </c>
      <c r="Z49" s="42">
        <v>52.624622000000002</v>
      </c>
      <c r="AA49" s="42">
        <v>52.669772999999999</v>
      </c>
      <c r="AB49" s="42">
        <v>52.713290999999998</v>
      </c>
      <c r="AC49" s="42">
        <v>52.755271999999998</v>
      </c>
      <c r="AD49" s="42">
        <v>52.786670999999998</v>
      </c>
      <c r="AE49" s="42">
        <v>52.836024999999999</v>
      </c>
      <c r="AF49" s="42">
        <v>52.852947</v>
      </c>
      <c r="AG49" s="42">
        <v>52.881149000000001</v>
      </c>
      <c r="AH49" s="42">
        <v>52.931395999999999</v>
      </c>
      <c r="AI49" s="42">
        <v>52.986431000000003</v>
      </c>
      <c r="AJ49" s="42">
        <v>53.023262000000003</v>
      </c>
      <c r="AK49" s="43">
        <v>2.0010000000000002E-3</v>
      </c>
    </row>
    <row r="50" spans="1:37" ht="15" customHeight="1" x14ac:dyDescent="0.35">
      <c r="A50" s="19" t="s">
        <v>454</v>
      </c>
    </row>
    <row r="51" spans="1:37" ht="15" customHeight="1" x14ac:dyDescent="0.35">
      <c r="A51" s="19" t="s">
        <v>455</v>
      </c>
      <c r="B51" s="40" t="s">
        <v>124</v>
      </c>
    </row>
    <row r="52" spans="1:37" ht="15" customHeight="1" x14ac:dyDescent="0.45">
      <c r="A52" s="19" t="s">
        <v>456</v>
      </c>
      <c r="B52" s="41" t="s">
        <v>408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3" t="s">
        <v>129</v>
      </c>
    </row>
    <row r="53" spans="1:37" ht="15" customHeight="1" x14ac:dyDescent="0.45">
      <c r="A53" s="19" t="s">
        <v>457</v>
      </c>
      <c r="B53" s="41" t="s">
        <v>410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43.193812999999999</v>
      </c>
      <c r="L53" s="42">
        <v>43.082107999999998</v>
      </c>
      <c r="M53" s="42">
        <v>42.979336000000004</v>
      </c>
      <c r="N53" s="42">
        <v>42.910065000000003</v>
      </c>
      <c r="O53" s="42">
        <v>42.858787999999997</v>
      </c>
      <c r="P53" s="42">
        <v>42.839320999999998</v>
      </c>
      <c r="Q53" s="42">
        <v>42.841712999999999</v>
      </c>
      <c r="R53" s="42">
        <v>42.863765999999998</v>
      </c>
      <c r="S53" s="42">
        <v>42.902416000000002</v>
      </c>
      <c r="T53" s="42">
        <v>42.888331999999998</v>
      </c>
      <c r="U53" s="42">
        <v>42.869461000000001</v>
      </c>
      <c r="V53" s="42">
        <v>42.855038</v>
      </c>
      <c r="W53" s="42">
        <v>42.848125000000003</v>
      </c>
      <c r="X53" s="42">
        <v>42.843651000000001</v>
      </c>
      <c r="Y53" s="42">
        <v>42.841918999999997</v>
      </c>
      <c r="Z53" s="42">
        <v>42.843013999999997</v>
      </c>
      <c r="AA53" s="42">
        <v>42.867744000000002</v>
      </c>
      <c r="AB53" s="42">
        <v>42.891254000000004</v>
      </c>
      <c r="AC53" s="42">
        <v>42.916702000000001</v>
      </c>
      <c r="AD53" s="42">
        <v>42.942638000000002</v>
      </c>
      <c r="AE53" s="42">
        <v>42.968094000000001</v>
      </c>
      <c r="AF53" s="42">
        <v>42.993358999999998</v>
      </c>
      <c r="AG53" s="42">
        <v>43.019027999999999</v>
      </c>
      <c r="AH53" s="42">
        <v>43.043446000000003</v>
      </c>
      <c r="AI53" s="42">
        <v>43.068604000000001</v>
      </c>
      <c r="AJ53" s="42">
        <v>43.086975000000002</v>
      </c>
      <c r="AK53" s="43" t="s">
        <v>129</v>
      </c>
    </row>
    <row r="54" spans="1:37" ht="15" customHeight="1" x14ac:dyDescent="0.45">
      <c r="A54" s="19" t="s">
        <v>458</v>
      </c>
      <c r="B54" s="41" t="s">
        <v>412</v>
      </c>
      <c r="C54" s="42">
        <v>37.255423999999998</v>
      </c>
      <c r="D54" s="42">
        <v>37.261527999999998</v>
      </c>
      <c r="E54" s="42">
        <v>37.339516000000003</v>
      </c>
      <c r="F54" s="42">
        <v>37.572277</v>
      </c>
      <c r="G54" s="42">
        <v>37.722785999999999</v>
      </c>
      <c r="H54" s="42">
        <v>37.811118999999998</v>
      </c>
      <c r="I54" s="42">
        <v>37.799506999999998</v>
      </c>
      <c r="J54" s="42">
        <v>37.746498000000003</v>
      </c>
      <c r="K54" s="42">
        <v>38.026356</v>
      </c>
      <c r="L54" s="42">
        <v>37.929039000000003</v>
      </c>
      <c r="M54" s="42">
        <v>37.829971</v>
      </c>
      <c r="N54" s="42">
        <v>37.764468999999998</v>
      </c>
      <c r="O54" s="42">
        <v>37.714816999999996</v>
      </c>
      <c r="P54" s="42">
        <v>37.696941000000002</v>
      </c>
      <c r="Q54" s="42">
        <v>37.700436000000003</v>
      </c>
      <c r="R54" s="42">
        <v>37.723145000000002</v>
      </c>
      <c r="S54" s="42">
        <v>37.761929000000002</v>
      </c>
      <c r="T54" s="42">
        <v>37.750332</v>
      </c>
      <c r="U54" s="42">
        <v>37.734943000000001</v>
      </c>
      <c r="V54" s="42">
        <v>37.724308000000001</v>
      </c>
      <c r="W54" s="42">
        <v>37.721209999999999</v>
      </c>
      <c r="X54" s="42">
        <v>37.720390000000002</v>
      </c>
      <c r="Y54" s="42">
        <v>37.721992</v>
      </c>
      <c r="Z54" s="42">
        <v>37.725631999999997</v>
      </c>
      <c r="AA54" s="42">
        <v>37.752505999999997</v>
      </c>
      <c r="AB54" s="42">
        <v>37.778168000000001</v>
      </c>
      <c r="AC54" s="42">
        <v>37.806122000000002</v>
      </c>
      <c r="AD54" s="42">
        <v>37.834735999999999</v>
      </c>
      <c r="AE54" s="42">
        <v>37.862892000000002</v>
      </c>
      <c r="AF54" s="42">
        <v>37.890861999999998</v>
      </c>
      <c r="AG54" s="42">
        <v>37.919303999999997</v>
      </c>
      <c r="AH54" s="42">
        <v>37.946357999999996</v>
      </c>
      <c r="AI54" s="42">
        <v>37.974262000000003</v>
      </c>
      <c r="AJ54" s="42">
        <v>37.995308000000001</v>
      </c>
      <c r="AK54" s="43">
        <v>6.0999999999999997E-4</v>
      </c>
    </row>
    <row r="55" spans="1:37" ht="15" customHeight="1" x14ac:dyDescent="0.45">
      <c r="A55" s="19" t="s">
        <v>459</v>
      </c>
      <c r="B55" s="41" t="s">
        <v>414</v>
      </c>
      <c r="C55" s="42">
        <v>37.574103999999998</v>
      </c>
      <c r="D55" s="42">
        <v>37.547286999999997</v>
      </c>
      <c r="E55" s="42">
        <v>37.595222</v>
      </c>
      <c r="F55" s="42">
        <v>37.866497000000003</v>
      </c>
      <c r="G55" s="42">
        <v>38.017184999999998</v>
      </c>
      <c r="H55" s="42">
        <v>38.048133999999997</v>
      </c>
      <c r="I55" s="42">
        <v>38.038207999999997</v>
      </c>
      <c r="J55" s="42">
        <v>37.902802000000001</v>
      </c>
      <c r="K55" s="42">
        <v>38.119765999999998</v>
      </c>
      <c r="L55" s="42">
        <v>37.981650999999999</v>
      </c>
      <c r="M55" s="42">
        <v>37.837676999999999</v>
      </c>
      <c r="N55" s="42">
        <v>37.732536000000003</v>
      </c>
      <c r="O55" s="42">
        <v>37.650345000000002</v>
      </c>
      <c r="P55" s="42">
        <v>37.605961000000001</v>
      </c>
      <c r="Q55" s="42">
        <v>37.588569999999997</v>
      </c>
      <c r="R55" s="42">
        <v>37.595965999999997</v>
      </c>
      <c r="S55" s="42">
        <v>37.622416999999999</v>
      </c>
      <c r="T55" s="42">
        <v>37.600349000000001</v>
      </c>
      <c r="U55" s="42">
        <v>37.576061000000003</v>
      </c>
      <c r="V55" s="42">
        <v>37.557620999999997</v>
      </c>
      <c r="W55" s="42">
        <v>37.546982</v>
      </c>
      <c r="X55" s="42">
        <v>37.539154000000003</v>
      </c>
      <c r="Y55" s="42">
        <v>37.534030999999999</v>
      </c>
      <c r="Z55" s="42">
        <v>37.530918</v>
      </c>
      <c r="AA55" s="42">
        <v>37.554820999999997</v>
      </c>
      <c r="AB55" s="42">
        <v>37.577517999999998</v>
      </c>
      <c r="AC55" s="42">
        <v>37.602116000000002</v>
      </c>
      <c r="AD55" s="42">
        <v>37.627139999999997</v>
      </c>
      <c r="AE55" s="42">
        <v>37.651676000000002</v>
      </c>
      <c r="AF55" s="42">
        <v>37.675930000000001</v>
      </c>
      <c r="AG55" s="42">
        <v>37.700465999999999</v>
      </c>
      <c r="AH55" s="42">
        <v>37.723736000000002</v>
      </c>
      <c r="AI55" s="42">
        <v>37.747616000000001</v>
      </c>
      <c r="AJ55" s="42">
        <v>37.764659999999999</v>
      </c>
      <c r="AK55" s="43">
        <v>1.8000000000000001E-4</v>
      </c>
    </row>
    <row r="56" spans="1:37" ht="15" customHeight="1" x14ac:dyDescent="0.45">
      <c r="B56" s="41" t="s">
        <v>416</v>
      </c>
      <c r="C56" s="42">
        <v>50.422694999999997</v>
      </c>
      <c r="D56" s="42">
        <v>50.328834999999998</v>
      </c>
      <c r="E56" s="42">
        <v>50.331200000000003</v>
      </c>
      <c r="F56" s="42">
        <v>50.424534000000001</v>
      </c>
      <c r="G56" s="42">
        <v>50.424706</v>
      </c>
      <c r="H56" s="42">
        <v>50.423831999999997</v>
      </c>
      <c r="I56" s="42">
        <v>50.324337</v>
      </c>
      <c r="J56" s="42">
        <v>50.037109000000001</v>
      </c>
      <c r="K56" s="42">
        <v>50.149363999999998</v>
      </c>
      <c r="L56" s="42">
        <v>49.907508999999997</v>
      </c>
      <c r="M56" s="42">
        <v>49.665371</v>
      </c>
      <c r="N56" s="42">
        <v>49.473877000000002</v>
      </c>
      <c r="O56" s="42">
        <v>49.321227999999998</v>
      </c>
      <c r="P56" s="42">
        <v>49.219807000000003</v>
      </c>
      <c r="Q56" s="42">
        <v>49.157749000000003</v>
      </c>
      <c r="R56" s="42">
        <v>49.129474999999999</v>
      </c>
      <c r="S56" s="42">
        <v>49.127274</v>
      </c>
      <c r="T56" s="42">
        <v>49.081825000000002</v>
      </c>
      <c r="U56" s="42">
        <v>49.038071000000002</v>
      </c>
      <c r="V56" s="42">
        <v>49.002979000000003</v>
      </c>
      <c r="W56" s="42">
        <v>48.977195999999999</v>
      </c>
      <c r="X56" s="42">
        <v>48.955646999999999</v>
      </c>
      <c r="Y56" s="42">
        <v>48.937840000000001</v>
      </c>
      <c r="Z56" s="42">
        <v>48.922421</v>
      </c>
      <c r="AA56" s="42">
        <v>48.943019999999997</v>
      </c>
      <c r="AB56" s="42">
        <v>48.962605000000003</v>
      </c>
      <c r="AC56" s="42">
        <v>48.983780000000003</v>
      </c>
      <c r="AD56" s="42">
        <v>49.005318000000003</v>
      </c>
      <c r="AE56" s="42">
        <v>49.026398</v>
      </c>
      <c r="AF56" s="42">
        <v>49.047249000000001</v>
      </c>
      <c r="AG56" s="42">
        <v>49.068328999999999</v>
      </c>
      <c r="AH56" s="42">
        <v>49.088321999999998</v>
      </c>
      <c r="AI56" s="42">
        <v>49.108822000000004</v>
      </c>
      <c r="AJ56" s="42">
        <v>49.122554999999998</v>
      </c>
      <c r="AK56" s="43">
        <v>-7.5799999999999999E-4</v>
      </c>
    </row>
    <row r="57" spans="1:37" ht="15" customHeight="1" x14ac:dyDescent="0.45">
      <c r="B57" s="41" t="s">
        <v>418</v>
      </c>
      <c r="C57" s="42">
        <v>81.690146999999996</v>
      </c>
      <c r="D57" s="42">
        <v>81.693520000000007</v>
      </c>
      <c r="E57" s="42">
        <v>81.726768000000007</v>
      </c>
      <c r="F57" s="42">
        <v>81.826888999999994</v>
      </c>
      <c r="G57" s="42">
        <v>81.853354999999993</v>
      </c>
      <c r="H57" s="42">
        <v>81.745911000000007</v>
      </c>
      <c r="I57" s="42">
        <v>81.629622999999995</v>
      </c>
      <c r="J57" s="42">
        <v>81.464523</v>
      </c>
      <c r="K57" s="42">
        <v>81.491455000000002</v>
      </c>
      <c r="L57" s="42">
        <v>81.244438000000002</v>
      </c>
      <c r="M57" s="42">
        <v>81.009345999999994</v>
      </c>
      <c r="N57" s="42">
        <v>80.814621000000002</v>
      </c>
      <c r="O57" s="42">
        <v>80.661240000000006</v>
      </c>
      <c r="P57" s="42">
        <v>80.556976000000006</v>
      </c>
      <c r="Q57" s="42">
        <v>80.492553999999998</v>
      </c>
      <c r="R57" s="42">
        <v>80.461235000000002</v>
      </c>
      <c r="S57" s="42">
        <v>80.456244999999996</v>
      </c>
      <c r="T57" s="42">
        <v>80.406829999999999</v>
      </c>
      <c r="U57" s="42">
        <v>80.358588999999995</v>
      </c>
      <c r="V57" s="42">
        <v>80.319336000000007</v>
      </c>
      <c r="W57" s="42">
        <v>80.288405999999995</v>
      </c>
      <c r="X57" s="42">
        <v>80.261893999999998</v>
      </c>
      <c r="Y57" s="42">
        <v>80.239142999999999</v>
      </c>
      <c r="Z57" s="42">
        <v>80.218543999999994</v>
      </c>
      <c r="AA57" s="42">
        <v>80.232460000000003</v>
      </c>
      <c r="AB57" s="42">
        <v>80.245818999999997</v>
      </c>
      <c r="AC57" s="42">
        <v>80.260101000000006</v>
      </c>
      <c r="AD57" s="42">
        <v>80.274604999999994</v>
      </c>
      <c r="AE57" s="42">
        <v>80.288826</v>
      </c>
      <c r="AF57" s="42">
        <v>80.302955999999995</v>
      </c>
      <c r="AG57" s="42">
        <v>80.317238000000003</v>
      </c>
      <c r="AH57" s="42">
        <v>80.330878999999996</v>
      </c>
      <c r="AI57" s="42">
        <v>80.344818000000004</v>
      </c>
      <c r="AJ57" s="42">
        <v>80.352279999999993</v>
      </c>
      <c r="AK57" s="43">
        <v>-5.1699999999999999E-4</v>
      </c>
    </row>
    <row r="58" spans="1:37" ht="15" customHeight="1" x14ac:dyDescent="0.45">
      <c r="A58" s="19" t="s">
        <v>460</v>
      </c>
      <c r="B58" s="41" t="s">
        <v>420</v>
      </c>
      <c r="C58" s="42">
        <v>32.409053999999998</v>
      </c>
      <c r="D58" s="42">
        <v>32.430537999999999</v>
      </c>
      <c r="E58" s="42">
        <v>32.513297999999999</v>
      </c>
      <c r="F58" s="42">
        <v>32.724335000000004</v>
      </c>
      <c r="G58" s="42">
        <v>32.894877999999999</v>
      </c>
      <c r="H58" s="42">
        <v>32.960915</v>
      </c>
      <c r="I58" s="42">
        <v>33.012782999999999</v>
      </c>
      <c r="J58" s="42">
        <v>32.983893999999999</v>
      </c>
      <c r="K58" s="42">
        <v>33.287289000000001</v>
      </c>
      <c r="L58" s="42">
        <v>33.237492000000003</v>
      </c>
      <c r="M58" s="42">
        <v>33.182003000000002</v>
      </c>
      <c r="N58" s="42">
        <v>33.149844999999999</v>
      </c>
      <c r="O58" s="42">
        <v>33.129069999999999</v>
      </c>
      <c r="P58" s="42">
        <v>33.130009000000001</v>
      </c>
      <c r="Q58" s="42">
        <v>33.147342999999999</v>
      </c>
      <c r="R58" s="42">
        <v>33.178150000000002</v>
      </c>
      <c r="S58" s="42">
        <v>33.220184000000003</v>
      </c>
      <c r="T58" s="42">
        <v>33.208271000000003</v>
      </c>
      <c r="U58" s="42">
        <v>33.190510000000003</v>
      </c>
      <c r="V58" s="42">
        <v>33.176780999999998</v>
      </c>
      <c r="W58" s="42">
        <v>33.168937999999997</v>
      </c>
      <c r="X58" s="42">
        <v>33.163513000000002</v>
      </c>
      <c r="Y58" s="42">
        <v>33.160651999999999</v>
      </c>
      <c r="Z58" s="42">
        <v>33.160060999999999</v>
      </c>
      <c r="AA58" s="42">
        <v>33.178493000000003</v>
      </c>
      <c r="AB58" s="42">
        <v>33.212017000000003</v>
      </c>
      <c r="AC58" s="42">
        <v>33.247356000000003</v>
      </c>
      <c r="AD58" s="42">
        <v>33.282874999999997</v>
      </c>
      <c r="AE58" s="42">
        <v>33.318161000000003</v>
      </c>
      <c r="AF58" s="42">
        <v>33.353344</v>
      </c>
      <c r="AG58" s="42">
        <v>33.388644999999997</v>
      </c>
      <c r="AH58" s="42">
        <v>33.423389</v>
      </c>
      <c r="AI58" s="42">
        <v>33.458412000000003</v>
      </c>
      <c r="AJ58" s="42">
        <v>33.487037999999998</v>
      </c>
      <c r="AK58" s="43">
        <v>1.0020000000000001E-3</v>
      </c>
    </row>
    <row r="59" spans="1:37" ht="15" customHeight="1" x14ac:dyDescent="0.45">
      <c r="A59" s="19" t="s">
        <v>461</v>
      </c>
      <c r="B59" s="41" t="s">
        <v>422</v>
      </c>
      <c r="C59" s="42">
        <v>43.206389999999999</v>
      </c>
      <c r="D59" s="42">
        <v>43.177280000000003</v>
      </c>
      <c r="E59" s="42">
        <v>43.237758999999997</v>
      </c>
      <c r="F59" s="42">
        <v>43.437224999999998</v>
      </c>
      <c r="G59" s="42">
        <v>43.540568999999998</v>
      </c>
      <c r="H59" s="42">
        <v>43.625050000000002</v>
      </c>
      <c r="I59" s="42">
        <v>43.701912</v>
      </c>
      <c r="J59" s="42">
        <v>43.763252000000001</v>
      </c>
      <c r="K59" s="42">
        <v>44.139251999999999</v>
      </c>
      <c r="L59" s="42">
        <v>44.048625999999999</v>
      </c>
      <c r="M59" s="42">
        <v>43.965156999999998</v>
      </c>
      <c r="N59" s="42">
        <v>43.908057999999997</v>
      </c>
      <c r="O59" s="42">
        <v>43.866467</v>
      </c>
      <c r="P59" s="42">
        <v>43.849921999999999</v>
      </c>
      <c r="Q59" s="42">
        <v>43.851551000000001</v>
      </c>
      <c r="R59" s="42">
        <v>43.869388999999998</v>
      </c>
      <c r="S59" s="42">
        <v>43.900660999999999</v>
      </c>
      <c r="T59" s="42">
        <v>43.879176999999999</v>
      </c>
      <c r="U59" s="42">
        <v>43.853188000000003</v>
      </c>
      <c r="V59" s="42">
        <v>43.83231</v>
      </c>
      <c r="W59" s="42">
        <v>43.817985999999998</v>
      </c>
      <c r="X59" s="42">
        <v>43.806828000000003</v>
      </c>
      <c r="Y59" s="42">
        <v>43.798988000000001</v>
      </c>
      <c r="Z59" s="42">
        <v>43.794105999999999</v>
      </c>
      <c r="AA59" s="42">
        <v>43.812550000000002</v>
      </c>
      <c r="AB59" s="42">
        <v>43.830295999999997</v>
      </c>
      <c r="AC59" s="42">
        <v>43.849682000000001</v>
      </c>
      <c r="AD59" s="42">
        <v>43.869605999999997</v>
      </c>
      <c r="AE59" s="42">
        <v>43.889313000000001</v>
      </c>
      <c r="AF59" s="42">
        <v>43.908909000000001</v>
      </c>
      <c r="AG59" s="42">
        <v>43.928879000000002</v>
      </c>
      <c r="AH59" s="42">
        <v>43.947978999999997</v>
      </c>
      <c r="AI59" s="42">
        <v>43.967731000000001</v>
      </c>
      <c r="AJ59" s="42">
        <v>43.980891999999997</v>
      </c>
      <c r="AK59" s="43">
        <v>5.7600000000000001E-4</v>
      </c>
    </row>
    <row r="60" spans="1:37" ht="15" customHeight="1" x14ac:dyDescent="0.45">
      <c r="A60" s="19" t="s">
        <v>462</v>
      </c>
      <c r="B60" s="41" t="s">
        <v>424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3" t="s">
        <v>129</v>
      </c>
    </row>
    <row r="61" spans="1:37" ht="15" customHeight="1" x14ac:dyDescent="0.45">
      <c r="A61" s="19" t="s">
        <v>463</v>
      </c>
      <c r="B61" s="41" t="s">
        <v>426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3" t="s">
        <v>129</v>
      </c>
    </row>
    <row r="62" spans="1:37" ht="15" customHeight="1" x14ac:dyDescent="0.45">
      <c r="A62" s="19" t="s">
        <v>464</v>
      </c>
      <c r="B62" s="41" t="s">
        <v>428</v>
      </c>
      <c r="C62" s="42">
        <v>0</v>
      </c>
      <c r="D62" s="42">
        <v>35.054611000000001</v>
      </c>
      <c r="E62" s="42">
        <v>35.118855000000003</v>
      </c>
      <c r="F62" s="42">
        <v>35.273364999999998</v>
      </c>
      <c r="G62" s="42">
        <v>35.568519999999999</v>
      </c>
      <c r="H62" s="42">
        <v>35.567734000000002</v>
      </c>
      <c r="I62" s="42">
        <v>35.453814999999999</v>
      </c>
      <c r="J62" s="42">
        <v>35.269374999999997</v>
      </c>
      <c r="K62" s="42">
        <v>36.073543999999998</v>
      </c>
      <c r="L62" s="42">
        <v>35.916397000000003</v>
      </c>
      <c r="M62" s="42">
        <v>35.773327000000002</v>
      </c>
      <c r="N62" s="42">
        <v>35.672840000000001</v>
      </c>
      <c r="O62" s="42">
        <v>35.603821000000003</v>
      </c>
      <c r="P62" s="42">
        <v>35.568848000000003</v>
      </c>
      <c r="Q62" s="42">
        <v>35.560566000000001</v>
      </c>
      <c r="R62" s="42">
        <v>35.587634999999999</v>
      </c>
      <c r="S62" s="42">
        <v>35.642498000000003</v>
      </c>
      <c r="T62" s="42">
        <v>35.633862000000001</v>
      </c>
      <c r="U62" s="42">
        <v>35.662094000000003</v>
      </c>
      <c r="V62" s="42">
        <v>35.697575000000001</v>
      </c>
      <c r="W62" s="42">
        <v>35.738956000000002</v>
      </c>
      <c r="X62" s="42">
        <v>35.789679999999997</v>
      </c>
      <c r="Y62" s="42">
        <v>35.839939000000001</v>
      </c>
      <c r="Z62" s="42">
        <v>35.891804</v>
      </c>
      <c r="AA62" s="42">
        <v>35.989871999999998</v>
      </c>
      <c r="AB62" s="42">
        <v>36.069732999999999</v>
      </c>
      <c r="AC62" s="42">
        <v>36.14875</v>
      </c>
      <c r="AD62" s="42">
        <v>36.227908999999997</v>
      </c>
      <c r="AE62" s="42">
        <v>36.306953</v>
      </c>
      <c r="AF62" s="42">
        <v>36.338779000000002</v>
      </c>
      <c r="AG62" s="42">
        <v>36.369934000000001</v>
      </c>
      <c r="AH62" s="42">
        <v>36.400337</v>
      </c>
      <c r="AI62" s="42">
        <v>36.431103</v>
      </c>
      <c r="AJ62" s="42">
        <v>36.455353000000002</v>
      </c>
      <c r="AK62" s="43">
        <v>1.225E-3</v>
      </c>
    </row>
    <row r="63" spans="1:37" ht="15" customHeight="1" x14ac:dyDescent="0.45">
      <c r="A63" s="19" t="s">
        <v>465</v>
      </c>
      <c r="B63" s="41" t="s">
        <v>430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3" t="s">
        <v>129</v>
      </c>
    </row>
    <row r="64" spans="1:37" ht="15" customHeight="1" x14ac:dyDescent="0.45">
      <c r="A64" s="19" t="s">
        <v>466</v>
      </c>
      <c r="B64" s="41" t="s">
        <v>431</v>
      </c>
      <c r="C64" s="42">
        <v>0</v>
      </c>
      <c r="D64" s="42">
        <v>0</v>
      </c>
      <c r="E64" s="42">
        <v>0</v>
      </c>
      <c r="F64" s="42">
        <v>47.655833999999999</v>
      </c>
      <c r="G64" s="42">
        <v>47.952080000000002</v>
      </c>
      <c r="H64" s="42">
        <v>48.174053000000001</v>
      </c>
      <c r="I64" s="42">
        <v>48.162567000000003</v>
      </c>
      <c r="J64" s="42">
        <v>48.031658</v>
      </c>
      <c r="K64" s="42">
        <v>48.461253999999997</v>
      </c>
      <c r="L64" s="42">
        <v>48.299438000000002</v>
      </c>
      <c r="M64" s="42">
        <v>48.152026999999997</v>
      </c>
      <c r="N64" s="42">
        <v>48.040107999999996</v>
      </c>
      <c r="O64" s="42">
        <v>47.953865</v>
      </c>
      <c r="P64" s="42">
        <v>47.902892999999999</v>
      </c>
      <c r="Q64" s="42">
        <v>47.878551000000002</v>
      </c>
      <c r="R64" s="42">
        <v>47.928424999999997</v>
      </c>
      <c r="S64" s="42">
        <v>48.040058000000002</v>
      </c>
      <c r="T64" s="42">
        <v>48.013244999999998</v>
      </c>
      <c r="U64" s="42">
        <v>47.979576000000002</v>
      </c>
      <c r="V64" s="42">
        <v>47.952582999999997</v>
      </c>
      <c r="W64" s="42">
        <v>47.933425999999997</v>
      </c>
      <c r="X64" s="42">
        <v>47.941467000000003</v>
      </c>
      <c r="Y64" s="42">
        <v>47.932938</v>
      </c>
      <c r="Z64" s="42">
        <v>47.923893</v>
      </c>
      <c r="AA64" s="42">
        <v>48.002006999999999</v>
      </c>
      <c r="AB64" s="42">
        <v>48.024799000000002</v>
      </c>
      <c r="AC64" s="42">
        <v>48.045127999999998</v>
      </c>
      <c r="AD64" s="42">
        <v>48.065975000000002</v>
      </c>
      <c r="AE64" s="42">
        <v>48.086841999999997</v>
      </c>
      <c r="AF64" s="42">
        <v>48.107460000000003</v>
      </c>
      <c r="AG64" s="42">
        <v>48.128494000000003</v>
      </c>
      <c r="AH64" s="42">
        <v>48.148628000000002</v>
      </c>
      <c r="AI64" s="42">
        <v>48.179684000000002</v>
      </c>
      <c r="AJ64" s="42">
        <v>48.215591000000003</v>
      </c>
      <c r="AK64" s="43" t="s">
        <v>129</v>
      </c>
    </row>
    <row r="65" spans="1:37" ht="15" customHeight="1" x14ac:dyDescent="0.45">
      <c r="A65" s="19" t="s">
        <v>467</v>
      </c>
      <c r="B65" s="41" t="s">
        <v>432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3" t="s">
        <v>129</v>
      </c>
    </row>
    <row r="66" spans="1:37" ht="15" customHeight="1" x14ac:dyDescent="0.45">
      <c r="A66" s="19" t="s">
        <v>468</v>
      </c>
      <c r="B66" s="41" t="s">
        <v>434</v>
      </c>
      <c r="C66" s="42">
        <v>36.350403</v>
      </c>
      <c r="D66" s="42">
        <v>36.360874000000003</v>
      </c>
      <c r="E66" s="42">
        <v>36.483466999999997</v>
      </c>
      <c r="F66" s="42">
        <v>36.696559999999998</v>
      </c>
      <c r="G66" s="42">
        <v>36.893120000000003</v>
      </c>
      <c r="H66" s="42">
        <v>36.939307999999997</v>
      </c>
      <c r="I66" s="42">
        <v>36.911163000000002</v>
      </c>
      <c r="J66" s="42">
        <v>36.954295999999999</v>
      </c>
      <c r="K66" s="42">
        <v>37.602978</v>
      </c>
      <c r="L66" s="42">
        <v>37.551220000000001</v>
      </c>
      <c r="M66" s="42">
        <v>37.491863000000002</v>
      </c>
      <c r="N66" s="42">
        <v>37.455916999999999</v>
      </c>
      <c r="O66" s="42">
        <v>37.432507000000001</v>
      </c>
      <c r="P66" s="42">
        <v>37.431072</v>
      </c>
      <c r="Q66" s="42">
        <v>37.444893</v>
      </c>
      <c r="R66" s="42">
        <v>37.479759000000001</v>
      </c>
      <c r="S66" s="42">
        <v>37.549126000000001</v>
      </c>
      <c r="T66" s="42">
        <v>37.556190000000001</v>
      </c>
      <c r="U66" s="42">
        <v>37.557056000000003</v>
      </c>
      <c r="V66" s="42">
        <v>37.562930999999999</v>
      </c>
      <c r="W66" s="42">
        <v>37.575481000000003</v>
      </c>
      <c r="X66" s="42">
        <v>37.592098</v>
      </c>
      <c r="Y66" s="42">
        <v>37.610675999999998</v>
      </c>
      <c r="Z66" s="42">
        <v>37.631515999999998</v>
      </c>
      <c r="AA66" s="42">
        <v>37.680874000000003</v>
      </c>
      <c r="AB66" s="42">
        <v>37.721527000000002</v>
      </c>
      <c r="AC66" s="42">
        <v>37.762878000000001</v>
      </c>
      <c r="AD66" s="42">
        <v>37.804507999999998</v>
      </c>
      <c r="AE66" s="42">
        <v>37.848258999999999</v>
      </c>
      <c r="AF66" s="42">
        <v>37.888302000000003</v>
      </c>
      <c r="AG66" s="42">
        <v>37.928204000000001</v>
      </c>
      <c r="AH66" s="42">
        <v>37.967461</v>
      </c>
      <c r="AI66" s="42">
        <v>38.007057000000003</v>
      </c>
      <c r="AJ66" s="42">
        <v>38.040225999999997</v>
      </c>
      <c r="AK66" s="43">
        <v>1.4120000000000001E-3</v>
      </c>
    </row>
    <row r="67" spans="1:37" ht="15" customHeight="1" x14ac:dyDescent="0.45">
      <c r="A67" s="19" t="s">
        <v>469</v>
      </c>
      <c r="B67" s="41" t="s">
        <v>436</v>
      </c>
      <c r="C67" s="42">
        <v>53.623013</v>
      </c>
      <c r="D67" s="42">
        <v>53.573211999999998</v>
      </c>
      <c r="E67" s="42">
        <v>53.611164000000002</v>
      </c>
      <c r="F67" s="42">
        <v>53.766277000000002</v>
      </c>
      <c r="G67" s="42">
        <v>54.014198</v>
      </c>
      <c r="H67" s="42">
        <v>54.004626999999999</v>
      </c>
      <c r="I67" s="42">
        <v>53.934719000000001</v>
      </c>
      <c r="J67" s="42">
        <v>53.874034999999999</v>
      </c>
      <c r="K67" s="42">
        <v>54.103394000000002</v>
      </c>
      <c r="L67" s="42">
        <v>54.033321000000001</v>
      </c>
      <c r="M67" s="42">
        <v>53.946609000000002</v>
      </c>
      <c r="N67" s="42">
        <v>53.886561999999998</v>
      </c>
      <c r="O67" s="42">
        <v>53.842013999999999</v>
      </c>
      <c r="P67" s="42">
        <v>53.823563</v>
      </c>
      <c r="Q67" s="42">
        <v>53.823054999999997</v>
      </c>
      <c r="R67" s="42">
        <v>53.850352999999998</v>
      </c>
      <c r="S67" s="42">
        <v>53.892288000000001</v>
      </c>
      <c r="T67" s="42">
        <v>53.870055999999998</v>
      </c>
      <c r="U67" s="42">
        <v>53.842616999999997</v>
      </c>
      <c r="V67" s="42">
        <v>53.820618000000003</v>
      </c>
      <c r="W67" s="42">
        <v>53.805916000000003</v>
      </c>
      <c r="X67" s="42">
        <v>53.795628000000001</v>
      </c>
      <c r="Y67" s="42">
        <v>53.788479000000002</v>
      </c>
      <c r="Z67" s="42">
        <v>53.783802000000001</v>
      </c>
      <c r="AA67" s="42">
        <v>53.808601000000003</v>
      </c>
      <c r="AB67" s="42">
        <v>53.828487000000003</v>
      </c>
      <c r="AC67" s="42">
        <v>53.849379999999996</v>
      </c>
      <c r="AD67" s="42">
        <v>53.870730999999999</v>
      </c>
      <c r="AE67" s="42">
        <v>53.914009</v>
      </c>
      <c r="AF67" s="42">
        <v>53.936641999999999</v>
      </c>
      <c r="AG67" s="42">
        <v>53.957889999999999</v>
      </c>
      <c r="AH67" s="42">
        <v>53.980198000000001</v>
      </c>
      <c r="AI67" s="42">
        <v>54.009830000000001</v>
      </c>
      <c r="AJ67" s="42">
        <v>54.032764</v>
      </c>
      <c r="AK67" s="43">
        <v>2.6699999999999998E-4</v>
      </c>
    </row>
    <row r="68" spans="1:37" ht="15" customHeight="1" x14ac:dyDescent="0.35">
      <c r="A68" s="19" t="s">
        <v>470</v>
      </c>
    </row>
    <row r="69" spans="1:37" ht="15" customHeight="1" x14ac:dyDescent="0.35">
      <c r="A69" s="19" t="s">
        <v>471</v>
      </c>
      <c r="B69" s="40" t="s">
        <v>126</v>
      </c>
    </row>
    <row r="70" spans="1:37" ht="15" customHeight="1" x14ac:dyDescent="0.45">
      <c r="B70" s="41" t="s">
        <v>408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3" t="s">
        <v>129</v>
      </c>
    </row>
    <row r="71" spans="1:37" ht="15" customHeight="1" x14ac:dyDescent="0.45">
      <c r="B71" s="41" t="s">
        <v>410</v>
      </c>
      <c r="C71" s="42">
        <v>0</v>
      </c>
      <c r="D71" s="42">
        <v>46.943161000000003</v>
      </c>
      <c r="E71" s="42">
        <v>46.791542</v>
      </c>
      <c r="F71" s="42">
        <v>46.811970000000002</v>
      </c>
      <c r="G71" s="42">
        <v>46.837505</v>
      </c>
      <c r="H71" s="42">
        <v>46.818976999999997</v>
      </c>
      <c r="I71" s="42">
        <v>46.631675999999999</v>
      </c>
      <c r="J71" s="42">
        <v>46.407477999999998</v>
      </c>
      <c r="K71" s="42">
        <v>46.474379999999996</v>
      </c>
      <c r="L71" s="42">
        <v>46.318004999999999</v>
      </c>
      <c r="M71" s="42">
        <v>46.157173</v>
      </c>
      <c r="N71" s="42">
        <v>46.033912999999998</v>
      </c>
      <c r="O71" s="42">
        <v>45.931831000000003</v>
      </c>
      <c r="P71" s="42">
        <v>45.864891</v>
      </c>
      <c r="Q71" s="42">
        <v>45.823059000000001</v>
      </c>
      <c r="R71" s="42">
        <v>45.804336999999997</v>
      </c>
      <c r="S71" s="42">
        <v>45.804996000000003</v>
      </c>
      <c r="T71" s="42">
        <v>45.757412000000002</v>
      </c>
      <c r="U71" s="42">
        <v>45.708710000000004</v>
      </c>
      <c r="V71" s="42">
        <v>45.668018000000004</v>
      </c>
      <c r="W71" s="42">
        <v>45.637729999999998</v>
      </c>
      <c r="X71" s="42">
        <v>45.612918999999998</v>
      </c>
      <c r="Y71" s="42">
        <v>45.593688999999998</v>
      </c>
      <c r="Z71" s="42">
        <v>45.579582000000002</v>
      </c>
      <c r="AA71" s="42">
        <v>45.602116000000002</v>
      </c>
      <c r="AB71" s="42">
        <v>45.623615000000001</v>
      </c>
      <c r="AC71" s="42">
        <v>45.647311999999999</v>
      </c>
      <c r="AD71" s="42">
        <v>45.671706999999998</v>
      </c>
      <c r="AE71" s="42">
        <v>45.695762999999999</v>
      </c>
      <c r="AF71" s="42">
        <v>45.719771999999999</v>
      </c>
      <c r="AG71" s="42">
        <v>45.744292999999999</v>
      </c>
      <c r="AH71" s="42">
        <v>45.767620000000001</v>
      </c>
      <c r="AI71" s="42">
        <v>45.791794000000003</v>
      </c>
      <c r="AJ71" s="42">
        <v>45.809230999999997</v>
      </c>
      <c r="AK71" s="43">
        <v>-7.6400000000000003E-4</v>
      </c>
    </row>
    <row r="72" spans="1:37" ht="15" customHeight="1" x14ac:dyDescent="0.45">
      <c r="A72" s="19" t="s">
        <v>472</v>
      </c>
      <c r="B72" s="41" t="s">
        <v>412</v>
      </c>
      <c r="C72" s="42">
        <v>41.796726</v>
      </c>
      <c r="D72" s="42">
        <v>41.522511000000002</v>
      </c>
      <c r="E72" s="42">
        <v>41.334792999999998</v>
      </c>
      <c r="F72" s="42">
        <v>41.328293000000002</v>
      </c>
      <c r="G72" s="42">
        <v>41.328949000000001</v>
      </c>
      <c r="H72" s="42">
        <v>41.242972999999999</v>
      </c>
      <c r="I72" s="42">
        <v>41.090339999999998</v>
      </c>
      <c r="J72" s="42">
        <v>40.920856000000001</v>
      </c>
      <c r="K72" s="42">
        <v>41.120868999999999</v>
      </c>
      <c r="L72" s="42">
        <v>40.960659</v>
      </c>
      <c r="M72" s="42">
        <v>40.805819999999997</v>
      </c>
      <c r="N72" s="42">
        <v>40.687908</v>
      </c>
      <c r="O72" s="42">
        <v>40.58963</v>
      </c>
      <c r="P72" s="42">
        <v>40.526417000000002</v>
      </c>
      <c r="Q72" s="42">
        <v>40.487834999999997</v>
      </c>
      <c r="R72" s="42">
        <v>40.471663999999997</v>
      </c>
      <c r="S72" s="42">
        <v>40.474688999999998</v>
      </c>
      <c r="T72" s="42">
        <v>40.429802000000002</v>
      </c>
      <c r="U72" s="42">
        <v>40.384045</v>
      </c>
      <c r="V72" s="42">
        <v>40.346049999999998</v>
      </c>
      <c r="W72" s="42">
        <v>40.318615000000001</v>
      </c>
      <c r="X72" s="42">
        <v>40.296489999999999</v>
      </c>
      <c r="Y72" s="42">
        <v>40.279792999999998</v>
      </c>
      <c r="Z72" s="42">
        <v>40.268127</v>
      </c>
      <c r="AA72" s="42">
        <v>40.292735999999998</v>
      </c>
      <c r="AB72" s="42">
        <v>40.316208000000003</v>
      </c>
      <c r="AC72" s="42">
        <v>40.342059999999996</v>
      </c>
      <c r="AD72" s="42">
        <v>40.368645000000001</v>
      </c>
      <c r="AE72" s="42">
        <v>40.394858999999997</v>
      </c>
      <c r="AF72" s="42">
        <v>40.420955999999997</v>
      </c>
      <c r="AG72" s="42">
        <v>40.447578</v>
      </c>
      <c r="AH72" s="42">
        <v>40.472878000000001</v>
      </c>
      <c r="AI72" s="42">
        <v>40.499091999999997</v>
      </c>
      <c r="AJ72" s="42">
        <v>40.518470999999998</v>
      </c>
      <c r="AK72" s="43">
        <v>-7.6499999999999995E-4</v>
      </c>
    </row>
    <row r="73" spans="1:37" ht="15" customHeight="1" x14ac:dyDescent="0.45">
      <c r="A73" s="19" t="s">
        <v>473</v>
      </c>
      <c r="B73" s="41" t="s">
        <v>414</v>
      </c>
      <c r="C73" s="42">
        <v>42.439776999999999</v>
      </c>
      <c r="D73" s="42">
        <v>42.117016</v>
      </c>
      <c r="E73" s="42">
        <v>41.891792000000002</v>
      </c>
      <c r="F73" s="42">
        <v>41.907387</v>
      </c>
      <c r="G73" s="42">
        <v>41.852508999999998</v>
      </c>
      <c r="H73" s="42">
        <v>41.694031000000003</v>
      </c>
      <c r="I73" s="42">
        <v>41.50938</v>
      </c>
      <c r="J73" s="42">
        <v>41.278815999999999</v>
      </c>
      <c r="K73" s="42">
        <v>41.400646000000002</v>
      </c>
      <c r="L73" s="42">
        <v>41.194083999999997</v>
      </c>
      <c r="M73" s="42">
        <v>40.989986000000002</v>
      </c>
      <c r="N73" s="42">
        <v>40.828659000000002</v>
      </c>
      <c r="O73" s="42">
        <v>40.694180000000003</v>
      </c>
      <c r="P73" s="42">
        <v>40.601253999999997</v>
      </c>
      <c r="Q73" s="42">
        <v>40.538505999999998</v>
      </c>
      <c r="R73" s="42">
        <v>40.503898999999997</v>
      </c>
      <c r="S73" s="42">
        <v>40.491852000000002</v>
      </c>
      <c r="T73" s="42">
        <v>40.433979000000001</v>
      </c>
      <c r="U73" s="42">
        <v>40.377018</v>
      </c>
      <c r="V73" s="42">
        <v>40.329182000000003</v>
      </c>
      <c r="W73" s="42">
        <v>40.292385000000003</v>
      </c>
      <c r="X73" s="42">
        <v>40.261615999999997</v>
      </c>
      <c r="Y73" s="42">
        <v>40.236786000000002</v>
      </c>
      <c r="Z73" s="42">
        <v>40.217148000000002</v>
      </c>
      <c r="AA73" s="42">
        <v>40.238486999999999</v>
      </c>
      <c r="AB73" s="42">
        <v>40.258719999999997</v>
      </c>
      <c r="AC73" s="42">
        <v>40.280921999999997</v>
      </c>
      <c r="AD73" s="42">
        <v>40.303635</v>
      </c>
      <c r="AE73" s="42">
        <v>40.325935000000001</v>
      </c>
      <c r="AF73" s="42">
        <v>40.348022</v>
      </c>
      <c r="AG73" s="42">
        <v>40.370457000000002</v>
      </c>
      <c r="AH73" s="42">
        <v>40.391682000000003</v>
      </c>
      <c r="AI73" s="42">
        <v>40.413581999999998</v>
      </c>
      <c r="AJ73" s="42">
        <v>40.428696000000002</v>
      </c>
      <c r="AK73" s="43">
        <v>-1.2780000000000001E-3</v>
      </c>
    </row>
    <row r="74" spans="1:37" ht="15" customHeight="1" x14ac:dyDescent="0.45">
      <c r="A74" s="19" t="s">
        <v>474</v>
      </c>
      <c r="B74" s="41" t="s">
        <v>416</v>
      </c>
      <c r="C74" s="42">
        <v>56.038527999999999</v>
      </c>
      <c r="D74" s="42">
        <v>55.601706999999998</v>
      </c>
      <c r="E74" s="42">
        <v>55.287269999999999</v>
      </c>
      <c r="F74" s="42">
        <v>55.079329999999999</v>
      </c>
      <c r="G74" s="42">
        <v>54.899887</v>
      </c>
      <c r="H74" s="42">
        <v>54.684787999999998</v>
      </c>
      <c r="I74" s="42">
        <v>54.365856000000001</v>
      </c>
      <c r="J74" s="42">
        <v>53.908768000000002</v>
      </c>
      <c r="K74" s="42">
        <v>53.931548999999997</v>
      </c>
      <c r="L74" s="42">
        <v>53.609645999999998</v>
      </c>
      <c r="M74" s="42">
        <v>53.295864000000002</v>
      </c>
      <c r="N74" s="42">
        <v>53.037609000000003</v>
      </c>
      <c r="O74" s="42">
        <v>52.822707999999999</v>
      </c>
      <c r="P74" s="42">
        <v>52.663296000000003</v>
      </c>
      <c r="Q74" s="42">
        <v>52.547474000000001</v>
      </c>
      <c r="R74" s="42">
        <v>52.469768999999999</v>
      </c>
      <c r="S74" s="42">
        <v>52.422108000000001</v>
      </c>
      <c r="T74" s="42">
        <v>52.334530000000001</v>
      </c>
      <c r="U74" s="42">
        <v>52.252434000000001</v>
      </c>
      <c r="V74" s="42">
        <v>52.182861000000003</v>
      </c>
      <c r="W74" s="42">
        <v>52.126404000000001</v>
      </c>
      <c r="X74" s="42">
        <v>52.077961000000002</v>
      </c>
      <c r="Y74" s="42">
        <v>52.037047999999999</v>
      </c>
      <c r="Z74" s="42">
        <v>52.002285000000001</v>
      </c>
      <c r="AA74" s="42">
        <v>52.019936000000001</v>
      </c>
      <c r="AB74" s="42">
        <v>52.036678000000002</v>
      </c>
      <c r="AC74" s="42">
        <v>52.055110999999997</v>
      </c>
      <c r="AD74" s="42">
        <v>52.074001000000003</v>
      </c>
      <c r="AE74" s="42">
        <v>52.092509999999997</v>
      </c>
      <c r="AF74" s="42">
        <v>52.110892999999997</v>
      </c>
      <c r="AG74" s="42">
        <v>52.129589000000003</v>
      </c>
      <c r="AH74" s="42">
        <v>52.147263000000002</v>
      </c>
      <c r="AI74" s="42">
        <v>52.165512</v>
      </c>
      <c r="AJ74" s="42">
        <v>52.177067000000001</v>
      </c>
      <c r="AK74" s="43">
        <v>-1.9849999999999998E-3</v>
      </c>
    </row>
    <row r="75" spans="1:37" ht="15" customHeight="1" x14ac:dyDescent="0.45">
      <c r="A75" s="19" t="s">
        <v>475</v>
      </c>
      <c r="B75" s="41" t="s">
        <v>418</v>
      </c>
      <c r="C75" s="42">
        <v>0</v>
      </c>
      <c r="D75" s="42">
        <v>0</v>
      </c>
      <c r="E75" s="42">
        <v>0</v>
      </c>
      <c r="F75" s="42">
        <v>85.504738000000003</v>
      </c>
      <c r="G75" s="42">
        <v>85.324944000000002</v>
      </c>
      <c r="H75" s="42">
        <v>85.02037</v>
      </c>
      <c r="I75" s="42">
        <v>84.707588000000001</v>
      </c>
      <c r="J75" s="42">
        <v>84.397400000000005</v>
      </c>
      <c r="K75" s="42">
        <v>84.399260999999996</v>
      </c>
      <c r="L75" s="42">
        <v>84.087401999999997</v>
      </c>
      <c r="M75" s="42">
        <v>83.793633</v>
      </c>
      <c r="N75" s="42">
        <v>83.544494999999998</v>
      </c>
      <c r="O75" s="42">
        <v>83.338783000000006</v>
      </c>
      <c r="P75" s="42">
        <v>83.185317999999995</v>
      </c>
      <c r="Q75" s="42">
        <v>83.074698999999995</v>
      </c>
      <c r="R75" s="42">
        <v>83.000984000000003</v>
      </c>
      <c r="S75" s="42">
        <v>82.956749000000002</v>
      </c>
      <c r="T75" s="42">
        <v>82.870429999999999</v>
      </c>
      <c r="U75" s="42">
        <v>82.788634999999999</v>
      </c>
      <c r="V75" s="42">
        <v>82.719177000000002</v>
      </c>
      <c r="W75" s="42">
        <v>82.661445999999998</v>
      </c>
      <c r="X75" s="42">
        <v>82.611350999999999</v>
      </c>
      <c r="Y75" s="42">
        <v>82.568366999999995</v>
      </c>
      <c r="Z75" s="42">
        <v>82.530845999999997</v>
      </c>
      <c r="AA75" s="42">
        <v>82.542084000000003</v>
      </c>
      <c r="AB75" s="42">
        <v>82.552864</v>
      </c>
      <c r="AC75" s="42">
        <v>82.564644000000001</v>
      </c>
      <c r="AD75" s="42">
        <v>82.576758999999996</v>
      </c>
      <c r="AE75" s="42">
        <v>82.5886</v>
      </c>
      <c r="AF75" s="42">
        <v>82.600479000000007</v>
      </c>
      <c r="AG75" s="42">
        <v>82.612610000000004</v>
      </c>
      <c r="AH75" s="42">
        <v>82.624190999999996</v>
      </c>
      <c r="AI75" s="42">
        <v>82.636116000000001</v>
      </c>
      <c r="AJ75" s="42">
        <v>82.641616999999997</v>
      </c>
      <c r="AK75" s="43" t="s">
        <v>129</v>
      </c>
    </row>
    <row r="76" spans="1:37" ht="15" customHeight="1" x14ac:dyDescent="0.45">
      <c r="A76" s="19" t="s">
        <v>476</v>
      </c>
      <c r="B76" s="41" t="s">
        <v>420</v>
      </c>
      <c r="C76" s="42">
        <v>37.270130000000002</v>
      </c>
      <c r="D76" s="42">
        <v>36.981979000000003</v>
      </c>
      <c r="E76" s="42">
        <v>36.792175</v>
      </c>
      <c r="F76" s="42">
        <v>36.741272000000002</v>
      </c>
      <c r="G76" s="42">
        <v>36.740864000000002</v>
      </c>
      <c r="H76" s="42">
        <v>36.653422999999997</v>
      </c>
      <c r="I76" s="42">
        <v>36.531196999999999</v>
      </c>
      <c r="J76" s="42">
        <v>36.377800000000001</v>
      </c>
      <c r="K76" s="42">
        <v>36.609138000000002</v>
      </c>
      <c r="L76" s="42">
        <v>36.491081000000001</v>
      </c>
      <c r="M76" s="42">
        <v>36.374637999999997</v>
      </c>
      <c r="N76" s="42">
        <v>36.285366000000003</v>
      </c>
      <c r="O76" s="42">
        <v>36.211502000000003</v>
      </c>
      <c r="P76" s="42">
        <v>36.162823000000003</v>
      </c>
      <c r="Q76" s="42">
        <v>36.133277999999997</v>
      </c>
      <c r="R76" s="42">
        <v>36.121333999999997</v>
      </c>
      <c r="S76" s="42">
        <v>36.124008000000003</v>
      </c>
      <c r="T76" s="42">
        <v>36.075465999999999</v>
      </c>
      <c r="U76" s="42">
        <v>36.024307</v>
      </c>
      <c r="V76" s="42">
        <v>35.980530000000002</v>
      </c>
      <c r="W76" s="42">
        <v>35.945942000000002</v>
      </c>
      <c r="X76" s="42">
        <v>35.917065000000001</v>
      </c>
      <c r="Y76" s="42">
        <v>35.894053999999997</v>
      </c>
      <c r="Z76" s="42">
        <v>35.876606000000002</v>
      </c>
      <c r="AA76" s="42">
        <v>35.892508999999997</v>
      </c>
      <c r="AB76" s="42">
        <v>35.907710999999999</v>
      </c>
      <c r="AC76" s="42">
        <v>35.938178999999998</v>
      </c>
      <c r="AD76" s="42">
        <v>35.971310000000003</v>
      </c>
      <c r="AE76" s="42">
        <v>36.004280000000001</v>
      </c>
      <c r="AF76" s="42">
        <v>36.037235000000003</v>
      </c>
      <c r="AG76" s="42">
        <v>36.070385000000002</v>
      </c>
      <c r="AH76" s="42">
        <v>36.103057999999997</v>
      </c>
      <c r="AI76" s="42">
        <v>36.136051000000002</v>
      </c>
      <c r="AJ76" s="42">
        <v>36.162708000000002</v>
      </c>
      <c r="AK76" s="43">
        <v>-6.9999999999999999E-4</v>
      </c>
    </row>
    <row r="77" spans="1:37" ht="15" customHeight="1" x14ac:dyDescent="0.45">
      <c r="A77" s="19" t="s">
        <v>477</v>
      </c>
      <c r="B77" s="41" t="s">
        <v>422</v>
      </c>
      <c r="C77" s="42">
        <v>0</v>
      </c>
      <c r="D77" s="42">
        <v>0</v>
      </c>
      <c r="E77" s="42">
        <v>0</v>
      </c>
      <c r="F77" s="42">
        <v>48.149169999999998</v>
      </c>
      <c r="G77" s="42">
        <v>47.952376999999998</v>
      </c>
      <c r="H77" s="42">
        <v>47.719951999999999</v>
      </c>
      <c r="I77" s="42">
        <v>47.527084000000002</v>
      </c>
      <c r="J77" s="42">
        <v>47.405833999999999</v>
      </c>
      <c r="K77" s="42">
        <v>47.641303999999998</v>
      </c>
      <c r="L77" s="42">
        <v>47.468105000000001</v>
      </c>
      <c r="M77" s="42">
        <v>47.309249999999999</v>
      </c>
      <c r="N77" s="42">
        <v>47.181618</v>
      </c>
      <c r="O77" s="42">
        <v>47.074444</v>
      </c>
      <c r="P77" s="42">
        <v>46.996428999999999</v>
      </c>
      <c r="Q77" s="42">
        <v>46.941367999999997</v>
      </c>
      <c r="R77" s="42">
        <v>46.906981999999999</v>
      </c>
      <c r="S77" s="42">
        <v>46.890182000000003</v>
      </c>
      <c r="T77" s="42">
        <v>46.824005</v>
      </c>
      <c r="U77" s="42">
        <v>46.757289999999998</v>
      </c>
      <c r="V77" s="42">
        <v>46.699759999999998</v>
      </c>
      <c r="W77" s="42">
        <v>46.652931000000002</v>
      </c>
      <c r="X77" s="42">
        <v>46.613342000000003</v>
      </c>
      <c r="Y77" s="42">
        <v>46.581017000000003</v>
      </c>
      <c r="Z77" s="42">
        <v>46.555531000000002</v>
      </c>
      <c r="AA77" s="42">
        <v>46.570591</v>
      </c>
      <c r="AB77" s="42">
        <v>46.585059999999999</v>
      </c>
      <c r="AC77" s="42">
        <v>46.601188999999998</v>
      </c>
      <c r="AD77" s="42">
        <v>46.617885999999999</v>
      </c>
      <c r="AE77" s="42">
        <v>46.634456999999998</v>
      </c>
      <c r="AF77" s="42">
        <v>46.651062000000003</v>
      </c>
      <c r="AG77" s="42">
        <v>46.668125000000003</v>
      </c>
      <c r="AH77" s="42">
        <v>46.684429000000002</v>
      </c>
      <c r="AI77" s="42">
        <v>46.701434999999996</v>
      </c>
      <c r="AJ77" s="42">
        <v>46.711941000000003</v>
      </c>
      <c r="AK77" s="43" t="s">
        <v>129</v>
      </c>
    </row>
    <row r="78" spans="1:37" ht="15" customHeight="1" x14ac:dyDescent="0.45">
      <c r="A78" s="19" t="s">
        <v>478</v>
      </c>
      <c r="B78" s="41" t="s">
        <v>424</v>
      </c>
      <c r="C78" s="42">
        <v>0</v>
      </c>
      <c r="D78" s="42">
        <v>0</v>
      </c>
      <c r="E78" s="42">
        <v>46.226706999999998</v>
      </c>
      <c r="F78" s="42">
        <v>46.075049999999997</v>
      </c>
      <c r="G78" s="42">
        <v>46.000618000000003</v>
      </c>
      <c r="H78" s="42">
        <v>45.660961</v>
      </c>
      <c r="I78" s="42">
        <v>45.160572000000002</v>
      </c>
      <c r="J78" s="42">
        <v>44.714264</v>
      </c>
      <c r="K78" s="42">
        <v>45.190193000000001</v>
      </c>
      <c r="L78" s="42">
        <v>44.950775</v>
      </c>
      <c r="M78" s="42">
        <v>44.732933000000003</v>
      </c>
      <c r="N78" s="42">
        <v>44.554783</v>
      </c>
      <c r="O78" s="42">
        <v>44.407623000000001</v>
      </c>
      <c r="P78" s="42">
        <v>44.299782</v>
      </c>
      <c r="Q78" s="42">
        <v>44.222900000000003</v>
      </c>
      <c r="R78" s="42">
        <v>44.173172000000001</v>
      </c>
      <c r="S78" s="42">
        <v>44.146228999999998</v>
      </c>
      <c r="T78" s="42">
        <v>44.073977999999997</v>
      </c>
      <c r="U78" s="42">
        <v>44.003467999999998</v>
      </c>
      <c r="V78" s="42">
        <v>43.943665000000003</v>
      </c>
      <c r="W78" s="42">
        <v>43.895789999999998</v>
      </c>
      <c r="X78" s="42">
        <v>43.855643999999998</v>
      </c>
      <c r="Y78" s="42">
        <v>43.822983000000001</v>
      </c>
      <c r="Z78" s="42">
        <v>43.797038999999998</v>
      </c>
      <c r="AA78" s="42">
        <v>43.815586000000003</v>
      </c>
      <c r="AB78" s="42">
        <v>43.833587999999999</v>
      </c>
      <c r="AC78" s="42">
        <v>43.85331</v>
      </c>
      <c r="AD78" s="42">
        <v>43.912106000000001</v>
      </c>
      <c r="AE78" s="42">
        <v>44.011642000000002</v>
      </c>
      <c r="AF78" s="42">
        <v>44.075465999999999</v>
      </c>
      <c r="AG78" s="42">
        <v>44.141052000000002</v>
      </c>
      <c r="AH78" s="42">
        <v>44.212150999999999</v>
      </c>
      <c r="AI78" s="42">
        <v>44.283378999999996</v>
      </c>
      <c r="AJ78" s="42">
        <v>44.348633</v>
      </c>
      <c r="AK78" s="43" t="s">
        <v>129</v>
      </c>
    </row>
    <row r="79" spans="1:37" ht="15" customHeight="1" x14ac:dyDescent="0.45">
      <c r="A79" s="19" t="s">
        <v>479</v>
      </c>
      <c r="B79" s="41" t="s">
        <v>426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3" t="s">
        <v>129</v>
      </c>
    </row>
    <row r="80" spans="1:37" ht="15" customHeight="1" x14ac:dyDescent="0.45">
      <c r="A80" s="19" t="s">
        <v>480</v>
      </c>
      <c r="B80" s="41" t="s">
        <v>428</v>
      </c>
      <c r="C80" s="42">
        <v>0</v>
      </c>
      <c r="D80" s="42">
        <v>0</v>
      </c>
      <c r="E80" s="42">
        <v>0</v>
      </c>
      <c r="F80" s="42">
        <v>39.635860000000001</v>
      </c>
      <c r="G80" s="42">
        <v>39.586514000000001</v>
      </c>
      <c r="H80" s="42">
        <v>39.348232000000003</v>
      </c>
      <c r="I80" s="42">
        <v>39.026797999999999</v>
      </c>
      <c r="J80" s="42">
        <v>38.650371999999997</v>
      </c>
      <c r="K80" s="42">
        <v>39.398232</v>
      </c>
      <c r="L80" s="42">
        <v>39.168213000000002</v>
      </c>
      <c r="M80" s="42">
        <v>38.958762999999998</v>
      </c>
      <c r="N80" s="42">
        <v>38.794598000000001</v>
      </c>
      <c r="O80" s="42">
        <v>38.667758999999997</v>
      </c>
      <c r="P80" s="42">
        <v>38.578896</v>
      </c>
      <c r="Q80" s="42">
        <v>38.520699</v>
      </c>
      <c r="R80" s="42">
        <v>38.509228</v>
      </c>
      <c r="S80" s="42">
        <v>38.525466999999999</v>
      </c>
      <c r="T80" s="42">
        <v>38.472369999999998</v>
      </c>
      <c r="U80" s="42">
        <v>38.464309999999998</v>
      </c>
      <c r="V80" s="42">
        <v>38.467125000000003</v>
      </c>
      <c r="W80" s="42">
        <v>38.479446000000003</v>
      </c>
      <c r="X80" s="42">
        <v>38.505718000000002</v>
      </c>
      <c r="Y80" s="42">
        <v>38.534045999999996</v>
      </c>
      <c r="Z80" s="42">
        <v>38.567791</v>
      </c>
      <c r="AA80" s="42">
        <v>38.664661000000002</v>
      </c>
      <c r="AB80" s="42">
        <v>38.741900999999999</v>
      </c>
      <c r="AC80" s="42">
        <v>38.818644999999997</v>
      </c>
      <c r="AD80" s="42">
        <v>38.895580000000002</v>
      </c>
      <c r="AE80" s="42">
        <v>38.972580000000001</v>
      </c>
      <c r="AF80" s="42">
        <v>39.002265999999999</v>
      </c>
      <c r="AG80" s="42">
        <v>39.031241999999999</v>
      </c>
      <c r="AH80" s="42">
        <v>39.059565999999997</v>
      </c>
      <c r="AI80" s="42">
        <v>39.088295000000002</v>
      </c>
      <c r="AJ80" s="42">
        <v>39.110579999999999</v>
      </c>
      <c r="AK80" s="43" t="s">
        <v>129</v>
      </c>
    </row>
    <row r="81" spans="1:37" ht="15" customHeight="1" x14ac:dyDescent="0.45">
      <c r="A81" s="19" t="s">
        <v>481</v>
      </c>
      <c r="B81" s="41" t="s">
        <v>430</v>
      </c>
      <c r="C81" s="42">
        <v>46.971789999999999</v>
      </c>
      <c r="D81" s="42">
        <v>46.576191000000001</v>
      </c>
      <c r="E81" s="42">
        <v>46.319018999999997</v>
      </c>
      <c r="F81" s="42">
        <v>46.251216999999997</v>
      </c>
      <c r="G81" s="42">
        <v>46.348087</v>
      </c>
      <c r="H81" s="42">
        <v>46.344498000000002</v>
      </c>
      <c r="I81" s="42">
        <v>46.275536000000002</v>
      </c>
      <c r="J81" s="42">
        <v>46.283619000000002</v>
      </c>
      <c r="K81" s="42">
        <v>46.723694000000002</v>
      </c>
      <c r="L81" s="42">
        <v>46.676743000000002</v>
      </c>
      <c r="M81" s="42">
        <v>46.622836999999997</v>
      </c>
      <c r="N81" s="42">
        <v>46.584601999999997</v>
      </c>
      <c r="O81" s="42">
        <v>46.549205999999998</v>
      </c>
      <c r="P81" s="42">
        <v>46.526142</v>
      </c>
      <c r="Q81" s="42">
        <v>46.510204000000002</v>
      </c>
      <c r="R81" s="42">
        <v>46.543301</v>
      </c>
      <c r="S81" s="42">
        <v>46.600048000000001</v>
      </c>
      <c r="T81" s="42">
        <v>46.548797999999998</v>
      </c>
      <c r="U81" s="42">
        <v>46.490867999999999</v>
      </c>
      <c r="V81" s="42">
        <v>46.440055999999998</v>
      </c>
      <c r="W81" s="42">
        <v>46.399044000000004</v>
      </c>
      <c r="X81" s="42">
        <v>46.376784999999998</v>
      </c>
      <c r="Y81" s="42">
        <v>46.351906</v>
      </c>
      <c r="Z81" s="42">
        <v>46.333035000000002</v>
      </c>
      <c r="AA81" s="42">
        <v>46.389355000000002</v>
      </c>
      <c r="AB81" s="42">
        <v>46.406497999999999</v>
      </c>
      <c r="AC81" s="42">
        <v>46.423366999999999</v>
      </c>
      <c r="AD81" s="42">
        <v>46.440907000000003</v>
      </c>
      <c r="AE81" s="42">
        <v>46.462066999999998</v>
      </c>
      <c r="AF81" s="42">
        <v>46.488880000000002</v>
      </c>
      <c r="AG81" s="42">
        <v>46.515965000000001</v>
      </c>
      <c r="AH81" s="42">
        <v>46.542301000000002</v>
      </c>
      <c r="AI81" s="42">
        <v>46.569164000000001</v>
      </c>
      <c r="AJ81" s="42">
        <v>46.589478</v>
      </c>
      <c r="AK81" s="43">
        <v>9.0000000000000002E-6</v>
      </c>
    </row>
    <row r="82" spans="1:37" ht="15" customHeight="1" x14ac:dyDescent="0.45">
      <c r="A82" s="19" t="s">
        <v>482</v>
      </c>
      <c r="B82" s="41" t="s">
        <v>431</v>
      </c>
      <c r="C82" s="42">
        <v>0</v>
      </c>
      <c r="D82" s="42">
        <v>0</v>
      </c>
      <c r="E82" s="42">
        <v>0</v>
      </c>
      <c r="F82" s="42">
        <v>52.882404000000001</v>
      </c>
      <c r="G82" s="42">
        <v>52.851246000000003</v>
      </c>
      <c r="H82" s="42">
        <v>52.708519000000003</v>
      </c>
      <c r="I82" s="42">
        <v>52.423050000000003</v>
      </c>
      <c r="J82" s="42">
        <v>52.103039000000003</v>
      </c>
      <c r="K82" s="42">
        <v>52.409481</v>
      </c>
      <c r="L82" s="42">
        <v>52.166553</v>
      </c>
      <c r="M82" s="42">
        <v>51.944732999999999</v>
      </c>
      <c r="N82" s="42">
        <v>51.763367000000002</v>
      </c>
      <c r="O82" s="42">
        <v>51.612389</v>
      </c>
      <c r="P82" s="42">
        <v>51.501099000000004</v>
      </c>
      <c r="Q82" s="42">
        <v>51.420783999999998</v>
      </c>
      <c r="R82" s="42">
        <v>51.425400000000003</v>
      </c>
      <c r="S82" s="42">
        <v>51.467545000000001</v>
      </c>
      <c r="T82" s="42">
        <v>51.395614999999999</v>
      </c>
      <c r="U82" s="42">
        <v>51.322192999999999</v>
      </c>
      <c r="V82" s="42">
        <v>51.259475999999999</v>
      </c>
      <c r="W82" s="42">
        <v>51.208565</v>
      </c>
      <c r="X82" s="42">
        <v>51.179805999999999</v>
      </c>
      <c r="Y82" s="42">
        <v>51.146541999999997</v>
      </c>
      <c r="Z82" s="42">
        <v>51.117561000000002</v>
      </c>
      <c r="AA82" s="42">
        <v>51.175358000000003</v>
      </c>
      <c r="AB82" s="42">
        <v>51.194114999999996</v>
      </c>
      <c r="AC82" s="42">
        <v>51.211750000000002</v>
      </c>
      <c r="AD82" s="42">
        <v>51.230015000000002</v>
      </c>
      <c r="AE82" s="42">
        <v>51.248305999999999</v>
      </c>
      <c r="AF82" s="42">
        <v>51.266525000000001</v>
      </c>
      <c r="AG82" s="42">
        <v>51.285252</v>
      </c>
      <c r="AH82" s="42">
        <v>51.303158000000003</v>
      </c>
      <c r="AI82" s="42">
        <v>51.321655</v>
      </c>
      <c r="AJ82" s="42">
        <v>51.353619000000002</v>
      </c>
      <c r="AK82" s="43" t="s">
        <v>129</v>
      </c>
    </row>
    <row r="83" spans="1:37" ht="15" customHeight="1" x14ac:dyDescent="0.45">
      <c r="A83" s="19" t="s">
        <v>483</v>
      </c>
      <c r="B83" s="41" t="s">
        <v>432</v>
      </c>
      <c r="C83" s="42">
        <v>0</v>
      </c>
      <c r="D83" s="42">
        <v>0</v>
      </c>
      <c r="E83" s="42">
        <v>0</v>
      </c>
      <c r="F83" s="42">
        <v>77.413200000000003</v>
      </c>
      <c r="G83" s="42">
        <v>77.217911000000001</v>
      </c>
      <c r="H83" s="42">
        <v>76.788291999999998</v>
      </c>
      <c r="I83" s="42">
        <v>76.332138</v>
      </c>
      <c r="J83" s="42">
        <v>75.964752000000004</v>
      </c>
      <c r="K83" s="42">
        <v>76.742881999999994</v>
      </c>
      <c r="L83" s="42">
        <v>76.636702999999997</v>
      </c>
      <c r="M83" s="42">
        <v>76.539580999999998</v>
      </c>
      <c r="N83" s="42">
        <v>76.458054000000004</v>
      </c>
      <c r="O83" s="42">
        <v>76.384483000000003</v>
      </c>
      <c r="P83" s="42">
        <v>76.323639</v>
      </c>
      <c r="Q83" s="42">
        <v>76.272666999999998</v>
      </c>
      <c r="R83" s="42">
        <v>76.232001999999994</v>
      </c>
      <c r="S83" s="42">
        <v>76.202026000000004</v>
      </c>
      <c r="T83" s="42">
        <v>76.118492000000003</v>
      </c>
      <c r="U83" s="42">
        <v>76.032829000000007</v>
      </c>
      <c r="V83" s="42">
        <v>75.956778999999997</v>
      </c>
      <c r="W83" s="42">
        <v>75.892250000000004</v>
      </c>
      <c r="X83" s="42">
        <v>75.837006000000002</v>
      </c>
      <c r="Y83" s="42">
        <v>75.791595000000001</v>
      </c>
      <c r="Z83" s="42">
        <v>75.756164999999996</v>
      </c>
      <c r="AA83" s="42">
        <v>75.763915999999995</v>
      </c>
      <c r="AB83" s="42">
        <v>75.771584000000004</v>
      </c>
      <c r="AC83" s="42">
        <v>75.780602000000002</v>
      </c>
      <c r="AD83" s="42">
        <v>75.790290999999996</v>
      </c>
      <c r="AE83" s="42">
        <v>75.951392999999996</v>
      </c>
      <c r="AF83" s="42">
        <v>75.966988000000001</v>
      </c>
      <c r="AG83" s="42">
        <v>75.977538999999993</v>
      </c>
      <c r="AH83" s="42">
        <v>75.987671000000006</v>
      </c>
      <c r="AI83" s="42">
        <v>75.998420999999993</v>
      </c>
      <c r="AJ83" s="42">
        <v>76.002860999999996</v>
      </c>
      <c r="AK83" s="43" t="s">
        <v>129</v>
      </c>
    </row>
    <row r="84" spans="1:37" ht="15" customHeight="1" x14ac:dyDescent="0.45">
      <c r="B84" s="41" t="s">
        <v>434</v>
      </c>
      <c r="C84" s="42">
        <v>41.754371999999996</v>
      </c>
      <c r="D84" s="42">
        <v>41.420772999999997</v>
      </c>
      <c r="E84" s="42">
        <v>41.197693000000001</v>
      </c>
      <c r="F84" s="42">
        <v>41.102932000000003</v>
      </c>
      <c r="G84" s="42">
        <v>41.036388000000002</v>
      </c>
      <c r="H84" s="42">
        <v>40.885795999999999</v>
      </c>
      <c r="I84" s="42">
        <v>40.700873999999999</v>
      </c>
      <c r="J84" s="42">
        <v>40.596812999999997</v>
      </c>
      <c r="K84" s="42">
        <v>41.103344</v>
      </c>
      <c r="L84" s="42">
        <v>40.97916</v>
      </c>
      <c r="M84" s="42">
        <v>40.854785999999997</v>
      </c>
      <c r="N84" s="42">
        <v>40.757899999999999</v>
      </c>
      <c r="O84" s="42">
        <v>40.677684999999997</v>
      </c>
      <c r="P84" s="42">
        <v>40.623314000000001</v>
      </c>
      <c r="Q84" s="42">
        <v>40.587975</v>
      </c>
      <c r="R84" s="42">
        <v>40.571854000000002</v>
      </c>
      <c r="S84" s="42">
        <v>40.598166999999997</v>
      </c>
      <c r="T84" s="42">
        <v>40.566040000000001</v>
      </c>
      <c r="U84" s="42">
        <v>40.531353000000003</v>
      </c>
      <c r="V84" s="42">
        <v>40.504738000000003</v>
      </c>
      <c r="W84" s="42">
        <v>40.488112999999998</v>
      </c>
      <c r="X84" s="42">
        <v>40.479728999999999</v>
      </c>
      <c r="Y84" s="42">
        <v>40.476768</v>
      </c>
      <c r="Z84" s="42">
        <v>40.479675</v>
      </c>
      <c r="AA84" s="42">
        <v>40.517136000000001</v>
      </c>
      <c r="AB84" s="42">
        <v>40.555084000000001</v>
      </c>
      <c r="AC84" s="42">
        <v>40.593936999999997</v>
      </c>
      <c r="AD84" s="42">
        <v>40.633159999999997</v>
      </c>
      <c r="AE84" s="42">
        <v>40.675654999999999</v>
      </c>
      <c r="AF84" s="42">
        <v>40.713352</v>
      </c>
      <c r="AG84" s="42">
        <v>40.751067999999997</v>
      </c>
      <c r="AH84" s="42">
        <v>40.788218999999998</v>
      </c>
      <c r="AI84" s="42">
        <v>40.825775</v>
      </c>
      <c r="AJ84" s="42">
        <v>40.856940999999999</v>
      </c>
      <c r="AK84" s="43">
        <v>-4.28E-4</v>
      </c>
    </row>
    <row r="85" spans="1:37" ht="15" customHeight="1" x14ac:dyDescent="0.45">
      <c r="A85" s="19" t="s">
        <v>484</v>
      </c>
      <c r="B85" s="41" t="s">
        <v>436</v>
      </c>
      <c r="C85" s="42">
        <v>0</v>
      </c>
      <c r="D85" s="42">
        <v>0</v>
      </c>
      <c r="E85" s="42">
        <v>0</v>
      </c>
      <c r="F85" s="42">
        <v>59.018478000000002</v>
      </c>
      <c r="G85" s="42">
        <v>58.905681999999999</v>
      </c>
      <c r="H85" s="42">
        <v>58.671332999999997</v>
      </c>
      <c r="I85" s="42">
        <v>58.397202</v>
      </c>
      <c r="J85" s="42">
        <v>58.133595</v>
      </c>
      <c r="K85" s="42">
        <v>58.320900000000002</v>
      </c>
      <c r="L85" s="42">
        <v>58.159968999999997</v>
      </c>
      <c r="M85" s="42">
        <v>57.986880999999997</v>
      </c>
      <c r="N85" s="42">
        <v>57.847617999999997</v>
      </c>
      <c r="O85" s="42">
        <v>57.730141000000003</v>
      </c>
      <c r="P85" s="42">
        <v>57.643237999999997</v>
      </c>
      <c r="Q85" s="42">
        <v>57.579132000000001</v>
      </c>
      <c r="R85" s="42">
        <v>57.550220000000003</v>
      </c>
      <c r="S85" s="42">
        <v>57.532950999999997</v>
      </c>
      <c r="T85" s="42">
        <v>57.460414999999998</v>
      </c>
      <c r="U85" s="42">
        <v>57.387127</v>
      </c>
      <c r="V85" s="42">
        <v>57.323836999999997</v>
      </c>
      <c r="W85" s="42">
        <v>57.271954000000001</v>
      </c>
      <c r="X85" s="42">
        <v>57.229064999999999</v>
      </c>
      <c r="Y85" s="42">
        <v>57.193634000000003</v>
      </c>
      <c r="Z85" s="42">
        <v>57.165146</v>
      </c>
      <c r="AA85" s="42">
        <v>57.184306999999997</v>
      </c>
      <c r="AB85" s="42">
        <v>57.199505000000002</v>
      </c>
      <c r="AC85" s="42">
        <v>57.215843</v>
      </c>
      <c r="AD85" s="42">
        <v>57.232708000000002</v>
      </c>
      <c r="AE85" s="42">
        <v>57.275539000000002</v>
      </c>
      <c r="AF85" s="42">
        <v>57.293320000000001</v>
      </c>
      <c r="AG85" s="42">
        <v>57.312370000000001</v>
      </c>
      <c r="AH85" s="42">
        <v>57.337966999999999</v>
      </c>
      <c r="AI85" s="42">
        <v>57.364105000000002</v>
      </c>
      <c r="AJ85" s="42">
        <v>57.383682</v>
      </c>
      <c r="AK85" s="43" t="s">
        <v>129</v>
      </c>
    </row>
    <row r="86" spans="1:37" ht="15" customHeight="1" x14ac:dyDescent="0.35">
      <c r="A86" s="19" t="s">
        <v>485</v>
      </c>
    </row>
    <row r="87" spans="1:37" ht="15" customHeight="1" x14ac:dyDescent="0.35">
      <c r="A87" s="19" t="s">
        <v>486</v>
      </c>
      <c r="B87" s="40" t="s">
        <v>487</v>
      </c>
    </row>
    <row r="88" spans="1:37" ht="15" customHeight="1" x14ac:dyDescent="0.45">
      <c r="A88" s="19" t="s">
        <v>488</v>
      </c>
      <c r="B88" s="41" t="s">
        <v>408</v>
      </c>
      <c r="C88" s="42">
        <v>42.858021000000001</v>
      </c>
      <c r="D88" s="42">
        <v>43.227229999999999</v>
      </c>
      <c r="E88" s="42">
        <v>43.629761000000002</v>
      </c>
      <c r="F88" s="42">
        <v>44.155208999999999</v>
      </c>
      <c r="G88" s="42">
        <v>44.554656999999999</v>
      </c>
      <c r="H88" s="42">
        <v>44.875335999999997</v>
      </c>
      <c r="I88" s="42">
        <v>45.213379000000003</v>
      </c>
      <c r="J88" s="42">
        <v>45.532192000000002</v>
      </c>
      <c r="K88" s="42">
        <v>46.023724000000001</v>
      </c>
      <c r="L88" s="42">
        <v>46.157325999999998</v>
      </c>
      <c r="M88" s="42">
        <v>46.276459000000003</v>
      </c>
      <c r="N88" s="42">
        <v>46.386059000000003</v>
      </c>
      <c r="O88" s="42">
        <v>46.483437000000002</v>
      </c>
      <c r="P88" s="42">
        <v>46.579200999999998</v>
      </c>
      <c r="Q88" s="42">
        <v>46.672809999999998</v>
      </c>
      <c r="R88" s="42">
        <v>46.766570999999999</v>
      </c>
      <c r="S88" s="42">
        <v>46.860123000000002</v>
      </c>
      <c r="T88" s="42">
        <v>46.891758000000003</v>
      </c>
      <c r="U88" s="42">
        <v>46.910446</v>
      </c>
      <c r="V88" s="42">
        <v>46.928474000000001</v>
      </c>
      <c r="W88" s="42">
        <v>46.947043999999998</v>
      </c>
      <c r="X88" s="42">
        <v>46.965060999999999</v>
      </c>
      <c r="Y88" s="42">
        <v>46.982635000000002</v>
      </c>
      <c r="Z88" s="42">
        <v>46.999946999999999</v>
      </c>
      <c r="AA88" s="42">
        <v>47.017696000000001</v>
      </c>
      <c r="AB88" s="42">
        <v>47.034247999999998</v>
      </c>
      <c r="AC88" s="42">
        <v>47.051960000000001</v>
      </c>
      <c r="AD88" s="42">
        <v>47.072327000000001</v>
      </c>
      <c r="AE88" s="42">
        <v>47.095306000000001</v>
      </c>
      <c r="AF88" s="42">
        <v>47.117930999999999</v>
      </c>
      <c r="AG88" s="42">
        <v>47.140636000000001</v>
      </c>
      <c r="AH88" s="42">
        <v>47.162785</v>
      </c>
      <c r="AI88" s="42">
        <v>47.185302999999998</v>
      </c>
      <c r="AJ88" s="42">
        <v>47.201374000000001</v>
      </c>
      <c r="AK88" s="43">
        <v>2.7520000000000001E-3</v>
      </c>
    </row>
    <row r="89" spans="1:37" ht="15" customHeight="1" x14ac:dyDescent="0.45">
      <c r="A89" s="19" t="s">
        <v>489</v>
      </c>
      <c r="B89" s="41" t="s">
        <v>410</v>
      </c>
      <c r="C89" s="42">
        <v>33.750678999999998</v>
      </c>
      <c r="D89" s="42">
        <v>34.094872000000002</v>
      </c>
      <c r="E89" s="42">
        <v>34.549522000000003</v>
      </c>
      <c r="F89" s="42">
        <v>35.095005</v>
      </c>
      <c r="G89" s="42">
        <v>35.495361000000003</v>
      </c>
      <c r="H89" s="42">
        <v>35.978839999999998</v>
      </c>
      <c r="I89" s="42">
        <v>36.399844999999999</v>
      </c>
      <c r="J89" s="42">
        <v>36.693156999999999</v>
      </c>
      <c r="K89" s="42">
        <v>37.088070000000002</v>
      </c>
      <c r="L89" s="42">
        <v>37.215363000000004</v>
      </c>
      <c r="M89" s="42">
        <v>37.312347000000003</v>
      </c>
      <c r="N89" s="42">
        <v>37.418529999999997</v>
      </c>
      <c r="O89" s="42">
        <v>37.515694000000003</v>
      </c>
      <c r="P89" s="42">
        <v>37.619174999999998</v>
      </c>
      <c r="Q89" s="42">
        <v>37.719704</v>
      </c>
      <c r="R89" s="42">
        <v>37.820061000000003</v>
      </c>
      <c r="S89" s="42">
        <v>37.921630999999998</v>
      </c>
      <c r="T89" s="42">
        <v>37.961933000000002</v>
      </c>
      <c r="U89" s="42">
        <v>37.990161999999998</v>
      </c>
      <c r="V89" s="42">
        <v>38.016972000000003</v>
      </c>
      <c r="W89" s="42">
        <v>38.046604000000002</v>
      </c>
      <c r="X89" s="42">
        <v>38.074706999999997</v>
      </c>
      <c r="Y89" s="42">
        <v>38.102145999999998</v>
      </c>
      <c r="Z89" s="42">
        <v>38.129432999999999</v>
      </c>
      <c r="AA89" s="42">
        <v>38.157482000000002</v>
      </c>
      <c r="AB89" s="42">
        <v>38.184147000000003</v>
      </c>
      <c r="AC89" s="42">
        <v>38.213107999999998</v>
      </c>
      <c r="AD89" s="42">
        <v>38.242584000000001</v>
      </c>
      <c r="AE89" s="42">
        <v>38.271605999999998</v>
      </c>
      <c r="AF89" s="42">
        <v>38.300387999999998</v>
      </c>
      <c r="AG89" s="42">
        <v>38.329563</v>
      </c>
      <c r="AH89" s="42">
        <v>38.357287999999997</v>
      </c>
      <c r="AI89" s="42">
        <v>38.385905999999999</v>
      </c>
      <c r="AJ89" s="42">
        <v>38.407566000000003</v>
      </c>
      <c r="AK89" s="43">
        <v>3.7290000000000001E-3</v>
      </c>
    </row>
    <row r="90" spans="1:37" ht="15" customHeight="1" x14ac:dyDescent="0.45">
      <c r="A90" s="19" t="s">
        <v>490</v>
      </c>
      <c r="B90" s="41" t="s">
        <v>412</v>
      </c>
      <c r="C90" s="42">
        <v>28.732282999999999</v>
      </c>
      <c r="D90" s="42">
        <v>29.037175999999999</v>
      </c>
      <c r="E90" s="42">
        <v>29.41197</v>
      </c>
      <c r="F90" s="42">
        <v>29.925961999999998</v>
      </c>
      <c r="G90" s="42">
        <v>30.300208999999999</v>
      </c>
      <c r="H90" s="42">
        <v>30.658169000000001</v>
      </c>
      <c r="I90" s="42">
        <v>30.949078</v>
      </c>
      <c r="J90" s="42">
        <v>31.167213</v>
      </c>
      <c r="K90" s="42">
        <v>31.630787000000002</v>
      </c>
      <c r="L90" s="42">
        <v>31.744204</v>
      </c>
      <c r="M90" s="42">
        <v>31.842030999999999</v>
      </c>
      <c r="N90" s="42">
        <v>31.949836999999999</v>
      </c>
      <c r="O90" s="42">
        <v>32.045692000000003</v>
      </c>
      <c r="P90" s="42">
        <v>32.149521</v>
      </c>
      <c r="Q90" s="42">
        <v>32.250950000000003</v>
      </c>
      <c r="R90" s="42">
        <v>32.352317999999997</v>
      </c>
      <c r="S90" s="42">
        <v>32.454738999999996</v>
      </c>
      <c r="T90" s="42">
        <v>32.495601999999998</v>
      </c>
      <c r="U90" s="42">
        <v>32.524723000000002</v>
      </c>
      <c r="V90" s="42">
        <v>32.552672999999999</v>
      </c>
      <c r="W90" s="42">
        <v>32.583817000000003</v>
      </c>
      <c r="X90" s="42">
        <v>32.613098000000001</v>
      </c>
      <c r="Y90" s="42">
        <v>32.641598000000002</v>
      </c>
      <c r="Z90" s="42">
        <v>32.670048000000001</v>
      </c>
      <c r="AA90" s="42">
        <v>32.699184000000002</v>
      </c>
      <c r="AB90" s="42">
        <v>32.726913000000003</v>
      </c>
      <c r="AC90" s="42">
        <v>32.757041999999998</v>
      </c>
      <c r="AD90" s="42">
        <v>32.787807000000001</v>
      </c>
      <c r="AE90" s="42">
        <v>32.817860000000003</v>
      </c>
      <c r="AF90" s="42">
        <v>32.847855000000003</v>
      </c>
      <c r="AG90" s="42">
        <v>32.878357000000001</v>
      </c>
      <c r="AH90" s="42">
        <v>32.907299000000002</v>
      </c>
      <c r="AI90" s="42">
        <v>32.937119000000003</v>
      </c>
      <c r="AJ90" s="42">
        <v>32.960064000000003</v>
      </c>
      <c r="AK90" s="43">
        <v>3.9680000000000002E-3</v>
      </c>
    </row>
    <row r="91" spans="1:37" ht="15" customHeight="1" x14ac:dyDescent="0.45">
      <c r="A91" s="19" t="s">
        <v>491</v>
      </c>
      <c r="B91" s="41" t="s">
        <v>414</v>
      </c>
      <c r="C91" s="42">
        <v>27.473970000000001</v>
      </c>
      <c r="D91" s="42">
        <v>27.772856000000001</v>
      </c>
      <c r="E91" s="42">
        <v>28.145154999999999</v>
      </c>
      <c r="F91" s="42">
        <v>28.730913000000001</v>
      </c>
      <c r="G91" s="42">
        <v>29.163595000000001</v>
      </c>
      <c r="H91" s="42">
        <v>29.504698000000001</v>
      </c>
      <c r="I91" s="42">
        <v>29.831786999999998</v>
      </c>
      <c r="J91" s="42">
        <v>29.994662999999999</v>
      </c>
      <c r="K91" s="42">
        <v>30.421296999999999</v>
      </c>
      <c r="L91" s="42">
        <v>30.539300999999998</v>
      </c>
      <c r="M91" s="42">
        <v>30.635028999999999</v>
      </c>
      <c r="N91" s="42">
        <v>30.740423</v>
      </c>
      <c r="O91" s="42">
        <v>30.834503000000002</v>
      </c>
      <c r="P91" s="42">
        <v>30.937750000000001</v>
      </c>
      <c r="Q91" s="42">
        <v>31.040019999999998</v>
      </c>
      <c r="R91" s="42">
        <v>31.141687000000001</v>
      </c>
      <c r="S91" s="42">
        <v>31.244071999999999</v>
      </c>
      <c r="T91" s="42">
        <v>31.285001999999999</v>
      </c>
      <c r="U91" s="42">
        <v>31.312899000000002</v>
      </c>
      <c r="V91" s="42">
        <v>31.339030999999999</v>
      </c>
      <c r="W91" s="42">
        <v>31.367889000000002</v>
      </c>
      <c r="X91" s="42">
        <v>31.394850000000002</v>
      </c>
      <c r="Y91" s="42">
        <v>31.421049</v>
      </c>
      <c r="Z91" s="42">
        <v>31.447067000000001</v>
      </c>
      <c r="AA91" s="42">
        <v>31.473568</v>
      </c>
      <c r="AB91" s="42">
        <v>31.498684000000001</v>
      </c>
      <c r="AC91" s="42">
        <v>31.525789</v>
      </c>
      <c r="AD91" s="42">
        <v>31.553308000000001</v>
      </c>
      <c r="AE91" s="42">
        <v>31.580113999999998</v>
      </c>
      <c r="AF91" s="42">
        <v>31.606741</v>
      </c>
      <c r="AG91" s="42">
        <v>31.633682</v>
      </c>
      <c r="AH91" s="42">
        <v>31.659189000000001</v>
      </c>
      <c r="AI91" s="42">
        <v>31.685328999999999</v>
      </c>
      <c r="AJ91" s="42">
        <v>31.704612999999998</v>
      </c>
      <c r="AK91" s="43">
        <v>4.1460000000000004E-3</v>
      </c>
    </row>
    <row r="92" spans="1:37" ht="15" customHeight="1" x14ac:dyDescent="0.45">
      <c r="A92" s="19" t="s">
        <v>492</v>
      </c>
      <c r="B92" s="41" t="s">
        <v>416</v>
      </c>
      <c r="C92" s="42">
        <v>36.941299000000001</v>
      </c>
      <c r="D92" s="42">
        <v>37.248871000000001</v>
      </c>
      <c r="E92" s="42">
        <v>37.654068000000002</v>
      </c>
      <c r="F92" s="42">
        <v>38.156551</v>
      </c>
      <c r="G92" s="42">
        <v>38.515479999999997</v>
      </c>
      <c r="H92" s="42">
        <v>38.961094000000003</v>
      </c>
      <c r="I92" s="42">
        <v>39.373286999999998</v>
      </c>
      <c r="J92" s="42">
        <v>39.564796000000001</v>
      </c>
      <c r="K92" s="42">
        <v>39.962772000000001</v>
      </c>
      <c r="L92" s="42">
        <v>40.083526999999997</v>
      </c>
      <c r="M92" s="42">
        <v>40.180832000000002</v>
      </c>
      <c r="N92" s="42">
        <v>40.286845999999997</v>
      </c>
      <c r="O92" s="42">
        <v>40.384270000000001</v>
      </c>
      <c r="P92" s="42">
        <v>40.486721000000003</v>
      </c>
      <c r="Q92" s="42">
        <v>40.586685000000003</v>
      </c>
      <c r="R92" s="42">
        <v>40.685611999999999</v>
      </c>
      <c r="S92" s="42">
        <v>40.785313000000002</v>
      </c>
      <c r="T92" s="42">
        <v>40.823352999999997</v>
      </c>
      <c r="U92" s="42">
        <v>40.849251000000002</v>
      </c>
      <c r="V92" s="42">
        <v>40.873565999999997</v>
      </c>
      <c r="W92" s="42">
        <v>40.899590000000003</v>
      </c>
      <c r="X92" s="42">
        <v>40.924140999999999</v>
      </c>
      <c r="Y92" s="42">
        <v>40.947994000000001</v>
      </c>
      <c r="Z92" s="42">
        <v>40.971550000000001</v>
      </c>
      <c r="AA92" s="42">
        <v>40.995598000000001</v>
      </c>
      <c r="AB92" s="42">
        <v>41.018352999999998</v>
      </c>
      <c r="AC92" s="42">
        <v>41.042811999999998</v>
      </c>
      <c r="AD92" s="42">
        <v>41.067504999999997</v>
      </c>
      <c r="AE92" s="42">
        <v>41.091746999999998</v>
      </c>
      <c r="AF92" s="42">
        <v>41.115532000000002</v>
      </c>
      <c r="AG92" s="42">
        <v>41.139481000000004</v>
      </c>
      <c r="AH92" s="42">
        <v>41.162170000000003</v>
      </c>
      <c r="AI92" s="42">
        <v>41.185428999999999</v>
      </c>
      <c r="AJ92" s="42">
        <v>41.201771000000001</v>
      </c>
      <c r="AK92" s="43">
        <v>3.1570000000000001E-3</v>
      </c>
    </row>
    <row r="93" spans="1:37" ht="15" customHeight="1" x14ac:dyDescent="0.45">
      <c r="A93" s="19" t="s">
        <v>493</v>
      </c>
      <c r="B93" s="41" t="s">
        <v>418</v>
      </c>
      <c r="C93" s="42">
        <v>68.925735000000003</v>
      </c>
      <c r="D93" s="42">
        <v>69.299980000000005</v>
      </c>
      <c r="E93" s="42">
        <v>69.701920000000001</v>
      </c>
      <c r="F93" s="42">
        <v>70.188416000000004</v>
      </c>
      <c r="G93" s="42">
        <v>70.557548999999995</v>
      </c>
      <c r="H93" s="42">
        <v>70.848129</v>
      </c>
      <c r="I93" s="42">
        <v>71.168807999999999</v>
      </c>
      <c r="J93" s="42">
        <v>71.473563999999996</v>
      </c>
      <c r="K93" s="42">
        <v>71.725853000000001</v>
      </c>
      <c r="L93" s="42">
        <v>71.845710999999994</v>
      </c>
      <c r="M93" s="42">
        <v>71.951201999999995</v>
      </c>
      <c r="N93" s="42">
        <v>72.055756000000002</v>
      </c>
      <c r="O93" s="42">
        <v>72.152175999999997</v>
      </c>
      <c r="P93" s="42">
        <v>72.249054000000001</v>
      </c>
      <c r="Q93" s="42">
        <v>72.342392000000004</v>
      </c>
      <c r="R93" s="42">
        <v>72.436211</v>
      </c>
      <c r="S93" s="42">
        <v>72.530158999999998</v>
      </c>
      <c r="T93" s="42">
        <v>72.561317000000003</v>
      </c>
      <c r="U93" s="42">
        <v>72.579284999999999</v>
      </c>
      <c r="V93" s="42">
        <v>72.596207000000007</v>
      </c>
      <c r="W93" s="42">
        <v>72.614204000000001</v>
      </c>
      <c r="X93" s="42">
        <v>72.631493000000006</v>
      </c>
      <c r="Y93" s="42">
        <v>72.648330999999999</v>
      </c>
      <c r="Z93" s="42">
        <v>72.664924999999997</v>
      </c>
      <c r="AA93" s="42">
        <v>72.681808000000004</v>
      </c>
      <c r="AB93" s="42">
        <v>72.697624000000005</v>
      </c>
      <c r="AC93" s="42">
        <v>72.714416999999997</v>
      </c>
      <c r="AD93" s="42">
        <v>72.731200999999999</v>
      </c>
      <c r="AE93" s="42">
        <v>72.747894000000002</v>
      </c>
      <c r="AF93" s="42">
        <v>72.764037999999999</v>
      </c>
      <c r="AG93" s="42">
        <v>72.780197000000001</v>
      </c>
      <c r="AH93" s="42">
        <v>72.795624000000004</v>
      </c>
      <c r="AI93" s="42">
        <v>72.811408999999998</v>
      </c>
      <c r="AJ93" s="42">
        <v>72.820526000000001</v>
      </c>
      <c r="AK93" s="43">
        <v>1.5499999999999999E-3</v>
      </c>
    </row>
    <row r="94" spans="1:37" ht="15" customHeight="1" x14ac:dyDescent="0.45">
      <c r="A94" s="19" t="s">
        <v>494</v>
      </c>
      <c r="B94" s="41" t="s">
        <v>420</v>
      </c>
      <c r="C94" s="42">
        <v>25.539853999999998</v>
      </c>
      <c r="D94" s="42">
        <v>25.858817999999999</v>
      </c>
      <c r="E94" s="42">
        <v>26.210277999999999</v>
      </c>
      <c r="F94" s="42">
        <v>26.702251</v>
      </c>
      <c r="G94" s="42">
        <v>27.064543</v>
      </c>
      <c r="H94" s="42">
        <v>27.352644000000002</v>
      </c>
      <c r="I94" s="42">
        <v>27.657726</v>
      </c>
      <c r="J94" s="42">
        <v>27.852701</v>
      </c>
      <c r="K94" s="42">
        <v>28.222467000000002</v>
      </c>
      <c r="L94" s="42">
        <v>28.326212000000002</v>
      </c>
      <c r="M94" s="42">
        <v>28.417168</v>
      </c>
      <c r="N94" s="42">
        <v>28.514585</v>
      </c>
      <c r="O94" s="42">
        <v>28.606026</v>
      </c>
      <c r="P94" s="42">
        <v>28.704939</v>
      </c>
      <c r="Q94" s="42">
        <v>28.802073</v>
      </c>
      <c r="R94" s="42">
        <v>28.899031000000001</v>
      </c>
      <c r="S94" s="42">
        <v>28.995920000000002</v>
      </c>
      <c r="T94" s="42">
        <v>29.030892999999999</v>
      </c>
      <c r="U94" s="42">
        <v>29.053502999999999</v>
      </c>
      <c r="V94" s="42">
        <v>29.074974000000001</v>
      </c>
      <c r="W94" s="42">
        <v>29.098144999999999</v>
      </c>
      <c r="X94" s="42">
        <v>29.120134</v>
      </c>
      <c r="Y94" s="42">
        <v>29.141558</v>
      </c>
      <c r="Z94" s="42">
        <v>29.162758</v>
      </c>
      <c r="AA94" s="42">
        <v>29.194241999999999</v>
      </c>
      <c r="AB94" s="42">
        <v>29.231173999999999</v>
      </c>
      <c r="AC94" s="42">
        <v>29.268962999999999</v>
      </c>
      <c r="AD94" s="42">
        <v>29.306785999999999</v>
      </c>
      <c r="AE94" s="42">
        <v>29.344470999999999</v>
      </c>
      <c r="AF94" s="42">
        <v>29.381755999999999</v>
      </c>
      <c r="AG94" s="42">
        <v>29.419066999999998</v>
      </c>
      <c r="AH94" s="42">
        <v>29.455732000000001</v>
      </c>
      <c r="AI94" s="42">
        <v>29.492697</v>
      </c>
      <c r="AJ94" s="42">
        <v>29.523129999999998</v>
      </c>
      <c r="AK94" s="43">
        <v>4.15E-3</v>
      </c>
    </row>
    <row r="95" spans="1:37" ht="15" customHeight="1" x14ac:dyDescent="0.45">
      <c r="A95" s="19" t="s">
        <v>495</v>
      </c>
      <c r="B95" s="41" t="s">
        <v>422</v>
      </c>
      <c r="C95" s="42">
        <v>34.899661999999999</v>
      </c>
      <c r="D95" s="42">
        <v>35.225662</v>
      </c>
      <c r="E95" s="42">
        <v>35.634979000000001</v>
      </c>
      <c r="F95" s="42">
        <v>36.167095000000003</v>
      </c>
      <c r="G95" s="42">
        <v>36.520854999999997</v>
      </c>
      <c r="H95" s="42">
        <v>36.873623000000002</v>
      </c>
      <c r="I95" s="42">
        <v>37.284461999999998</v>
      </c>
      <c r="J95" s="42">
        <v>37.642463999999997</v>
      </c>
      <c r="K95" s="42">
        <v>38.117629999999998</v>
      </c>
      <c r="L95" s="42">
        <v>38.21508</v>
      </c>
      <c r="M95" s="42">
        <v>38.308205000000001</v>
      </c>
      <c r="N95" s="42">
        <v>38.409072999999999</v>
      </c>
      <c r="O95" s="42">
        <v>38.503784000000003</v>
      </c>
      <c r="P95" s="42">
        <v>38.603306000000003</v>
      </c>
      <c r="Q95" s="42">
        <v>38.701388999999999</v>
      </c>
      <c r="R95" s="42">
        <v>38.798057999999997</v>
      </c>
      <c r="S95" s="42">
        <v>38.894371</v>
      </c>
      <c r="T95" s="42">
        <v>38.928234000000003</v>
      </c>
      <c r="U95" s="42">
        <v>38.950054000000002</v>
      </c>
      <c r="V95" s="42">
        <v>38.970821000000001</v>
      </c>
      <c r="W95" s="42">
        <v>38.993640999999997</v>
      </c>
      <c r="X95" s="42">
        <v>39.015307999999997</v>
      </c>
      <c r="Y95" s="42">
        <v>39.036563999999998</v>
      </c>
      <c r="Z95" s="42">
        <v>39.057735000000001</v>
      </c>
      <c r="AA95" s="42">
        <v>39.079453000000001</v>
      </c>
      <c r="AB95" s="42">
        <v>39.100200999999998</v>
      </c>
      <c r="AC95" s="42">
        <v>39.122608</v>
      </c>
      <c r="AD95" s="42">
        <v>39.145428000000003</v>
      </c>
      <c r="AE95" s="42">
        <v>39.167918999999998</v>
      </c>
      <c r="AF95" s="42">
        <v>39.190258</v>
      </c>
      <c r="AG95" s="42">
        <v>39.212929000000003</v>
      </c>
      <c r="AH95" s="42">
        <v>39.234577000000002</v>
      </c>
      <c r="AI95" s="42">
        <v>39.256889000000001</v>
      </c>
      <c r="AJ95" s="42">
        <v>39.272522000000002</v>
      </c>
      <c r="AK95" s="43">
        <v>3.4039999999999999E-3</v>
      </c>
    </row>
    <row r="96" spans="1:37" ht="15" customHeight="1" x14ac:dyDescent="0.45">
      <c r="A96" s="19" t="s">
        <v>496</v>
      </c>
      <c r="B96" s="41" t="s">
        <v>424</v>
      </c>
      <c r="C96" s="42">
        <v>29.998038999999999</v>
      </c>
      <c r="D96" s="42">
        <v>30.436029000000001</v>
      </c>
      <c r="E96" s="42">
        <v>30.960754000000001</v>
      </c>
      <c r="F96" s="42">
        <v>31.68092</v>
      </c>
      <c r="G96" s="42">
        <v>32.378044000000003</v>
      </c>
      <c r="H96" s="42">
        <v>32.808182000000002</v>
      </c>
      <c r="I96" s="42">
        <v>33.055008000000001</v>
      </c>
      <c r="J96" s="42">
        <v>33.261063</v>
      </c>
      <c r="K96" s="42">
        <v>33.992534999999997</v>
      </c>
      <c r="L96" s="42">
        <v>34.088123000000003</v>
      </c>
      <c r="M96" s="42">
        <v>34.180278999999999</v>
      </c>
      <c r="N96" s="42">
        <v>34.279076000000003</v>
      </c>
      <c r="O96" s="42">
        <v>34.370246999999999</v>
      </c>
      <c r="P96" s="42">
        <v>34.465815999999997</v>
      </c>
      <c r="Q96" s="42">
        <v>34.560650000000003</v>
      </c>
      <c r="R96" s="42">
        <v>34.655994</v>
      </c>
      <c r="S96" s="42">
        <v>34.752979000000003</v>
      </c>
      <c r="T96" s="42">
        <v>34.788891</v>
      </c>
      <c r="U96" s="42">
        <v>34.813343000000003</v>
      </c>
      <c r="V96" s="42">
        <v>34.837032000000001</v>
      </c>
      <c r="W96" s="42">
        <v>34.863796000000001</v>
      </c>
      <c r="X96" s="42">
        <v>34.889378000000001</v>
      </c>
      <c r="Y96" s="42">
        <v>34.914752999999997</v>
      </c>
      <c r="Z96" s="42">
        <v>34.940455999999998</v>
      </c>
      <c r="AA96" s="42">
        <v>34.967162999999999</v>
      </c>
      <c r="AB96" s="42">
        <v>34.992972999999999</v>
      </c>
      <c r="AC96" s="42">
        <v>35.039729999999999</v>
      </c>
      <c r="AD96" s="42">
        <v>35.108066999999998</v>
      </c>
      <c r="AE96" s="42">
        <v>35.242085000000003</v>
      </c>
      <c r="AF96" s="42">
        <v>35.311615000000003</v>
      </c>
      <c r="AG96" s="42">
        <v>35.381583999999997</v>
      </c>
      <c r="AH96" s="42">
        <v>35.458331999999999</v>
      </c>
      <c r="AI96" s="42">
        <v>35.535049000000001</v>
      </c>
      <c r="AJ96" s="42">
        <v>35.605716999999999</v>
      </c>
      <c r="AK96" s="43">
        <v>4.9150000000000001E-3</v>
      </c>
    </row>
    <row r="97" spans="1:37" ht="15" customHeight="1" x14ac:dyDescent="0.45">
      <c r="B97" s="41" t="s">
        <v>426</v>
      </c>
      <c r="C97" s="42">
        <v>38.954265999999997</v>
      </c>
      <c r="D97" s="42">
        <v>39.355956999999997</v>
      </c>
      <c r="E97" s="42">
        <v>39.795082000000001</v>
      </c>
      <c r="F97" s="42">
        <v>40.390903000000002</v>
      </c>
      <c r="G97" s="42">
        <v>40.971584</v>
      </c>
      <c r="H97" s="42">
        <v>41.391632000000001</v>
      </c>
      <c r="I97" s="42">
        <v>41.790492999999998</v>
      </c>
      <c r="J97" s="42">
        <v>42.111099000000003</v>
      </c>
      <c r="K97" s="42">
        <v>42.448368000000002</v>
      </c>
      <c r="L97" s="42">
        <v>42.541046000000001</v>
      </c>
      <c r="M97" s="42">
        <v>42.630470000000003</v>
      </c>
      <c r="N97" s="42">
        <v>42.72401</v>
      </c>
      <c r="O97" s="42">
        <v>42.812336000000002</v>
      </c>
      <c r="P97" s="42">
        <v>42.904102000000002</v>
      </c>
      <c r="Q97" s="42">
        <v>42.995316000000003</v>
      </c>
      <c r="R97" s="42">
        <v>43.100735</v>
      </c>
      <c r="S97" s="42">
        <v>43.267798999999997</v>
      </c>
      <c r="T97" s="42">
        <v>43.298969</v>
      </c>
      <c r="U97" s="42">
        <v>43.317520000000002</v>
      </c>
      <c r="V97" s="42">
        <v>43.335532999999998</v>
      </c>
      <c r="W97" s="42">
        <v>43.355553</v>
      </c>
      <c r="X97" s="42">
        <v>43.406460000000003</v>
      </c>
      <c r="Y97" s="42">
        <v>43.425925999999997</v>
      </c>
      <c r="Z97" s="42">
        <v>43.444938999999998</v>
      </c>
      <c r="AA97" s="42">
        <v>43.498283000000001</v>
      </c>
      <c r="AB97" s="42">
        <v>43.517798999999997</v>
      </c>
      <c r="AC97" s="42">
        <v>43.538314999999997</v>
      </c>
      <c r="AD97" s="42">
        <v>43.559356999999999</v>
      </c>
      <c r="AE97" s="42">
        <v>43.620735000000003</v>
      </c>
      <c r="AF97" s="42">
        <v>43.641792000000002</v>
      </c>
      <c r="AG97" s="42">
        <v>43.662754</v>
      </c>
      <c r="AH97" s="42">
        <v>43.682827000000003</v>
      </c>
      <c r="AI97" s="42">
        <v>43.703491</v>
      </c>
      <c r="AJ97" s="42">
        <v>43.717564000000003</v>
      </c>
      <c r="AK97" s="43">
        <v>3.29E-3</v>
      </c>
    </row>
    <row r="98" spans="1:37" ht="15" customHeight="1" x14ac:dyDescent="0.45">
      <c r="B98" s="41" t="s">
        <v>428</v>
      </c>
      <c r="C98" s="42">
        <v>25.093306999999999</v>
      </c>
      <c r="D98" s="42">
        <v>25.465686999999999</v>
      </c>
      <c r="E98" s="42">
        <v>25.869726</v>
      </c>
      <c r="F98" s="42">
        <v>26.401454999999999</v>
      </c>
      <c r="G98" s="42">
        <v>27.015592999999999</v>
      </c>
      <c r="H98" s="42">
        <v>27.343506000000001</v>
      </c>
      <c r="I98" s="42">
        <v>27.631874</v>
      </c>
      <c r="J98" s="42">
        <v>27.922749</v>
      </c>
      <c r="K98" s="42">
        <v>28.689807999999999</v>
      </c>
      <c r="L98" s="42">
        <v>28.783843999999998</v>
      </c>
      <c r="M98" s="42">
        <v>28.874773000000001</v>
      </c>
      <c r="N98" s="42">
        <v>28.983076000000001</v>
      </c>
      <c r="O98" s="42">
        <v>29.088369</v>
      </c>
      <c r="P98" s="42">
        <v>29.195726000000001</v>
      </c>
      <c r="Q98" s="42">
        <v>29.302482999999999</v>
      </c>
      <c r="R98" s="42">
        <v>29.417449999999999</v>
      </c>
      <c r="S98" s="42">
        <v>29.569672000000001</v>
      </c>
      <c r="T98" s="42">
        <v>29.628976999999999</v>
      </c>
      <c r="U98" s="42">
        <v>29.712140999999999</v>
      </c>
      <c r="V98" s="42">
        <v>29.795121999999999</v>
      </c>
      <c r="W98" s="42">
        <v>29.878488999999998</v>
      </c>
      <c r="X98" s="42">
        <v>29.973690000000001</v>
      </c>
      <c r="Y98" s="42">
        <v>30.057724</v>
      </c>
      <c r="Z98" s="42">
        <v>30.140830999999999</v>
      </c>
      <c r="AA98" s="42">
        <v>30.25873</v>
      </c>
      <c r="AB98" s="42">
        <v>30.342608999999999</v>
      </c>
      <c r="AC98" s="42">
        <v>30.425706999999999</v>
      </c>
      <c r="AD98" s="42">
        <v>30.508842000000001</v>
      </c>
      <c r="AE98" s="42">
        <v>30.591813999999999</v>
      </c>
      <c r="AF98" s="42">
        <v>30.674842999999999</v>
      </c>
      <c r="AG98" s="42">
        <v>30.709838999999999</v>
      </c>
      <c r="AH98" s="42">
        <v>30.743932999999998</v>
      </c>
      <c r="AI98" s="42">
        <v>30.778407999999999</v>
      </c>
      <c r="AJ98" s="42">
        <v>30.806206</v>
      </c>
      <c r="AK98" s="43">
        <v>5.9670000000000001E-3</v>
      </c>
    </row>
    <row r="99" spans="1:37" ht="15" customHeight="1" x14ac:dyDescent="0.45">
      <c r="A99" s="19" t="s">
        <v>497</v>
      </c>
      <c r="B99" s="41" t="s">
        <v>430</v>
      </c>
      <c r="C99" s="42">
        <v>35.129356000000001</v>
      </c>
      <c r="D99" s="42">
        <v>35.517166000000003</v>
      </c>
      <c r="E99" s="42">
        <v>36.005347999999998</v>
      </c>
      <c r="F99" s="42">
        <v>36.630848</v>
      </c>
      <c r="G99" s="42">
        <v>37.279026000000002</v>
      </c>
      <c r="H99" s="42">
        <v>37.825713999999998</v>
      </c>
      <c r="I99" s="42">
        <v>38.286644000000003</v>
      </c>
      <c r="J99" s="42">
        <v>38.725464000000002</v>
      </c>
      <c r="K99" s="42">
        <v>39.217925999999999</v>
      </c>
      <c r="L99" s="42">
        <v>39.318477999999999</v>
      </c>
      <c r="M99" s="42">
        <v>39.410912000000003</v>
      </c>
      <c r="N99" s="42">
        <v>39.509579000000002</v>
      </c>
      <c r="O99" s="42">
        <v>39.600543999999999</v>
      </c>
      <c r="P99" s="42">
        <v>39.695171000000002</v>
      </c>
      <c r="Q99" s="42">
        <v>39.788939999999997</v>
      </c>
      <c r="R99" s="42">
        <v>39.910232999999998</v>
      </c>
      <c r="S99" s="42">
        <v>40.111153000000002</v>
      </c>
      <c r="T99" s="42">
        <v>40.147427</v>
      </c>
      <c r="U99" s="42">
        <v>40.168964000000003</v>
      </c>
      <c r="V99" s="42">
        <v>40.189655000000002</v>
      </c>
      <c r="W99" s="42">
        <v>40.212620000000001</v>
      </c>
      <c r="X99" s="42">
        <v>40.268135000000001</v>
      </c>
      <c r="Y99" s="42">
        <v>40.292048999999999</v>
      </c>
      <c r="Z99" s="42">
        <v>40.313625000000002</v>
      </c>
      <c r="AA99" s="42">
        <v>40.431721000000003</v>
      </c>
      <c r="AB99" s="42">
        <v>40.455460000000002</v>
      </c>
      <c r="AC99" s="42">
        <v>40.478580000000001</v>
      </c>
      <c r="AD99" s="42">
        <v>40.502220000000001</v>
      </c>
      <c r="AE99" s="42">
        <v>40.525688000000002</v>
      </c>
      <c r="AF99" s="42">
        <v>40.556880999999997</v>
      </c>
      <c r="AG99" s="42">
        <v>40.589877999999999</v>
      </c>
      <c r="AH99" s="42">
        <v>40.622039999999998</v>
      </c>
      <c r="AI99" s="42">
        <v>40.654774000000003</v>
      </c>
      <c r="AJ99" s="42">
        <v>40.680923</v>
      </c>
      <c r="AK99" s="43">
        <v>4.2509999999999996E-3</v>
      </c>
    </row>
    <row r="100" spans="1:37" ht="15" customHeight="1" x14ac:dyDescent="0.45">
      <c r="A100" s="19" t="s">
        <v>498</v>
      </c>
      <c r="B100" s="41" t="s">
        <v>431</v>
      </c>
      <c r="C100" s="42">
        <v>36.608589000000002</v>
      </c>
      <c r="D100" s="42">
        <v>37.010029000000003</v>
      </c>
      <c r="E100" s="42">
        <v>37.514893000000001</v>
      </c>
      <c r="F100" s="42">
        <v>38.194777999999999</v>
      </c>
      <c r="G100" s="42">
        <v>38.962788000000003</v>
      </c>
      <c r="H100" s="42">
        <v>39.728549999999998</v>
      </c>
      <c r="I100" s="42">
        <v>40.248714</v>
      </c>
      <c r="J100" s="42">
        <v>40.596535000000003</v>
      </c>
      <c r="K100" s="42">
        <v>41.111103</v>
      </c>
      <c r="L100" s="42">
        <v>41.208728999999998</v>
      </c>
      <c r="M100" s="42">
        <v>41.302242</v>
      </c>
      <c r="N100" s="42">
        <v>41.402607000000003</v>
      </c>
      <c r="O100" s="42">
        <v>41.494667</v>
      </c>
      <c r="P100" s="42">
        <v>41.591338999999998</v>
      </c>
      <c r="Q100" s="42">
        <v>41.686947000000004</v>
      </c>
      <c r="R100" s="42">
        <v>41.826796999999999</v>
      </c>
      <c r="S100" s="42">
        <v>42.074401999999999</v>
      </c>
      <c r="T100" s="42">
        <v>42.112411000000002</v>
      </c>
      <c r="U100" s="42">
        <v>42.135795999999999</v>
      </c>
      <c r="V100" s="42">
        <v>42.158180000000002</v>
      </c>
      <c r="W100" s="42">
        <v>42.183056000000001</v>
      </c>
      <c r="X100" s="42">
        <v>42.255713999999998</v>
      </c>
      <c r="Y100" s="42">
        <v>42.281052000000003</v>
      </c>
      <c r="Z100" s="42">
        <v>42.304099999999998</v>
      </c>
      <c r="AA100" s="42">
        <v>42.485348000000002</v>
      </c>
      <c r="AB100" s="42">
        <v>42.51041</v>
      </c>
      <c r="AC100" s="42">
        <v>42.535010999999997</v>
      </c>
      <c r="AD100" s="42">
        <v>42.560158000000001</v>
      </c>
      <c r="AE100" s="42">
        <v>42.584938000000001</v>
      </c>
      <c r="AF100" s="42">
        <v>42.609622999999999</v>
      </c>
      <c r="AG100" s="42">
        <v>42.634773000000003</v>
      </c>
      <c r="AH100" s="42">
        <v>42.658779000000003</v>
      </c>
      <c r="AI100" s="42">
        <v>42.698180999999998</v>
      </c>
      <c r="AJ100" s="42">
        <v>42.738098000000001</v>
      </c>
      <c r="AK100" s="43">
        <v>4.5069999999999997E-3</v>
      </c>
    </row>
    <row r="101" spans="1:37" ht="15" customHeight="1" x14ac:dyDescent="0.45">
      <c r="A101" s="19" t="s">
        <v>499</v>
      </c>
      <c r="B101" s="41" t="s">
        <v>432</v>
      </c>
      <c r="C101" s="42">
        <v>63.965279000000002</v>
      </c>
      <c r="D101" s="42">
        <v>64.374802000000003</v>
      </c>
      <c r="E101" s="42">
        <v>64.804382000000004</v>
      </c>
      <c r="F101" s="42">
        <v>65.379585000000006</v>
      </c>
      <c r="G101" s="42">
        <v>65.921204000000003</v>
      </c>
      <c r="H101" s="42">
        <v>66.255454999999998</v>
      </c>
      <c r="I101" s="42">
        <v>66.618881000000002</v>
      </c>
      <c r="J101" s="42">
        <v>67.001320000000007</v>
      </c>
      <c r="K101" s="42">
        <v>67.335357999999999</v>
      </c>
      <c r="L101" s="42">
        <v>67.428093000000004</v>
      </c>
      <c r="M101" s="42">
        <v>67.517273000000003</v>
      </c>
      <c r="N101" s="42">
        <v>67.610175999999996</v>
      </c>
      <c r="O101" s="42">
        <v>67.698600999999996</v>
      </c>
      <c r="P101" s="42">
        <v>67.790329</v>
      </c>
      <c r="Q101" s="42">
        <v>67.881416000000002</v>
      </c>
      <c r="R101" s="42">
        <v>67.972838999999993</v>
      </c>
      <c r="S101" s="42">
        <v>68.065094000000002</v>
      </c>
      <c r="T101" s="42">
        <v>68.094893999999996</v>
      </c>
      <c r="U101" s="42">
        <v>68.112503000000004</v>
      </c>
      <c r="V101" s="42">
        <v>68.129600999999994</v>
      </c>
      <c r="W101" s="42">
        <v>68.148407000000006</v>
      </c>
      <c r="X101" s="42">
        <v>68.166527000000002</v>
      </c>
      <c r="Y101" s="42">
        <v>68.184425000000005</v>
      </c>
      <c r="Z101" s="42">
        <v>68.202408000000005</v>
      </c>
      <c r="AA101" s="42">
        <v>68.221016000000006</v>
      </c>
      <c r="AB101" s="42">
        <v>68.238997999999995</v>
      </c>
      <c r="AC101" s="42">
        <v>68.258469000000005</v>
      </c>
      <c r="AD101" s="42">
        <v>68.278373999999999</v>
      </c>
      <c r="AE101" s="42">
        <v>68.403030000000001</v>
      </c>
      <c r="AF101" s="42">
        <v>68.423203000000001</v>
      </c>
      <c r="AG101" s="42">
        <v>68.443068999999994</v>
      </c>
      <c r="AH101" s="42">
        <v>68.462104999999994</v>
      </c>
      <c r="AI101" s="42">
        <v>68.481719999999996</v>
      </c>
      <c r="AJ101" s="42">
        <v>68.494720000000001</v>
      </c>
      <c r="AK101" s="43">
        <v>1.9400000000000001E-3</v>
      </c>
    </row>
    <row r="102" spans="1:37" ht="15" customHeight="1" x14ac:dyDescent="0.45">
      <c r="A102" s="19" t="s">
        <v>500</v>
      </c>
      <c r="B102" s="41" t="s">
        <v>434</v>
      </c>
      <c r="C102" s="42">
        <v>29.068156999999999</v>
      </c>
      <c r="D102" s="42">
        <v>29.401326999999998</v>
      </c>
      <c r="E102" s="42">
        <v>29.855854000000001</v>
      </c>
      <c r="F102" s="42">
        <v>30.386247999999998</v>
      </c>
      <c r="G102" s="42">
        <v>30.885845</v>
      </c>
      <c r="H102" s="42">
        <v>31.204315000000001</v>
      </c>
      <c r="I102" s="42">
        <v>31.465302000000001</v>
      </c>
      <c r="J102" s="42">
        <v>31.808962000000001</v>
      </c>
      <c r="K102" s="42">
        <v>32.515320000000003</v>
      </c>
      <c r="L102" s="42">
        <v>32.624938999999998</v>
      </c>
      <c r="M102" s="42">
        <v>32.716599000000002</v>
      </c>
      <c r="N102" s="42">
        <v>32.816799000000003</v>
      </c>
      <c r="O102" s="42">
        <v>32.908786999999997</v>
      </c>
      <c r="P102" s="42">
        <v>33.005237999999999</v>
      </c>
      <c r="Q102" s="42">
        <v>33.100388000000002</v>
      </c>
      <c r="R102" s="42">
        <v>33.211081999999998</v>
      </c>
      <c r="S102" s="42">
        <v>33.343769000000002</v>
      </c>
      <c r="T102" s="42">
        <v>33.401676000000002</v>
      </c>
      <c r="U102" s="42">
        <v>33.446392000000003</v>
      </c>
      <c r="V102" s="42">
        <v>33.490307000000001</v>
      </c>
      <c r="W102" s="42">
        <v>33.537486999999999</v>
      </c>
      <c r="X102" s="42">
        <v>33.585467999999999</v>
      </c>
      <c r="Y102" s="42">
        <v>33.631950000000003</v>
      </c>
      <c r="Z102" s="42">
        <v>33.677559000000002</v>
      </c>
      <c r="AA102" s="42">
        <v>33.738276999999997</v>
      </c>
      <c r="AB102" s="42">
        <v>33.783810000000003</v>
      </c>
      <c r="AC102" s="42">
        <v>33.829990000000002</v>
      </c>
      <c r="AD102" s="42">
        <v>33.876465000000003</v>
      </c>
      <c r="AE102" s="42">
        <v>33.923641000000003</v>
      </c>
      <c r="AF102" s="42">
        <v>33.968113000000002</v>
      </c>
      <c r="AG102" s="42">
        <v>34.012650000000001</v>
      </c>
      <c r="AH102" s="42">
        <v>34.056282000000003</v>
      </c>
      <c r="AI102" s="42">
        <v>34.100245999999999</v>
      </c>
      <c r="AJ102" s="42">
        <v>34.137672000000002</v>
      </c>
      <c r="AK102" s="43">
        <v>4.6779999999999999E-3</v>
      </c>
    </row>
    <row r="103" spans="1:37" ht="15" customHeight="1" x14ac:dyDescent="0.45">
      <c r="A103" s="19" t="s">
        <v>501</v>
      </c>
      <c r="B103" s="41" t="s">
        <v>436</v>
      </c>
      <c r="C103" s="42">
        <v>44.785373999999997</v>
      </c>
      <c r="D103" s="42">
        <v>45.138618000000001</v>
      </c>
      <c r="E103" s="42">
        <v>45.602111999999998</v>
      </c>
      <c r="F103" s="42">
        <v>46.150776</v>
      </c>
      <c r="G103" s="42">
        <v>46.706234000000002</v>
      </c>
      <c r="H103" s="42">
        <v>47.044024999999998</v>
      </c>
      <c r="I103" s="42">
        <v>47.317096999999997</v>
      </c>
      <c r="J103" s="42">
        <v>47.629463000000001</v>
      </c>
      <c r="K103" s="42">
        <v>47.944290000000002</v>
      </c>
      <c r="L103" s="42">
        <v>48.076439000000001</v>
      </c>
      <c r="M103" s="42">
        <v>48.172409000000002</v>
      </c>
      <c r="N103" s="42">
        <v>48.274776000000003</v>
      </c>
      <c r="O103" s="42">
        <v>48.367958000000002</v>
      </c>
      <c r="P103" s="42">
        <v>48.465729000000003</v>
      </c>
      <c r="Q103" s="42">
        <v>48.562030999999998</v>
      </c>
      <c r="R103" s="42">
        <v>48.665543</v>
      </c>
      <c r="S103" s="42">
        <v>48.787277000000003</v>
      </c>
      <c r="T103" s="42">
        <v>48.824047</v>
      </c>
      <c r="U103" s="42">
        <v>48.847672000000003</v>
      </c>
      <c r="V103" s="42">
        <v>48.870361000000003</v>
      </c>
      <c r="W103" s="42">
        <v>48.895251999999999</v>
      </c>
      <c r="X103" s="42">
        <v>48.923828</v>
      </c>
      <c r="Y103" s="42">
        <v>48.947845000000001</v>
      </c>
      <c r="Z103" s="42">
        <v>48.970936000000002</v>
      </c>
      <c r="AA103" s="42">
        <v>49.015166999999998</v>
      </c>
      <c r="AB103" s="42">
        <v>49.038539999999998</v>
      </c>
      <c r="AC103" s="42">
        <v>49.063048999999999</v>
      </c>
      <c r="AD103" s="42">
        <v>49.087856000000002</v>
      </c>
      <c r="AE103" s="42">
        <v>49.127419000000003</v>
      </c>
      <c r="AF103" s="42">
        <v>49.151862999999999</v>
      </c>
      <c r="AG103" s="42">
        <v>49.176239000000002</v>
      </c>
      <c r="AH103" s="42">
        <v>49.199429000000002</v>
      </c>
      <c r="AI103" s="42">
        <v>49.231037000000001</v>
      </c>
      <c r="AJ103" s="42">
        <v>49.256782999999999</v>
      </c>
      <c r="AK103" s="43">
        <v>2.7320000000000001E-3</v>
      </c>
    </row>
    <row r="104" spans="1:37" ht="15" customHeight="1" x14ac:dyDescent="0.35">
      <c r="A104" s="19" t="s">
        <v>502</v>
      </c>
      <c r="B104" s="40" t="s">
        <v>503</v>
      </c>
    </row>
    <row r="105" spans="1:37" ht="15" customHeight="1" x14ac:dyDescent="0.45">
      <c r="A105" s="19" t="s">
        <v>504</v>
      </c>
      <c r="B105" s="41" t="s">
        <v>408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3" t="s">
        <v>129</v>
      </c>
    </row>
    <row r="106" spans="1:37" ht="15" customHeight="1" x14ac:dyDescent="0.45">
      <c r="A106" s="19" t="s">
        <v>505</v>
      </c>
      <c r="B106" s="41" t="s">
        <v>410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3" t="s">
        <v>129</v>
      </c>
    </row>
    <row r="107" spans="1:37" ht="15" customHeight="1" x14ac:dyDescent="0.45">
      <c r="A107" s="19" t="s">
        <v>506</v>
      </c>
      <c r="B107" s="41" t="s">
        <v>412</v>
      </c>
      <c r="C107" s="42">
        <v>36.988720000000001</v>
      </c>
      <c r="D107" s="42">
        <v>37.296180999999997</v>
      </c>
      <c r="E107" s="42">
        <v>37.675209000000002</v>
      </c>
      <c r="F107" s="42">
        <v>38.204571000000001</v>
      </c>
      <c r="G107" s="42">
        <v>38.592292999999998</v>
      </c>
      <c r="H107" s="42">
        <v>38.970202999999998</v>
      </c>
      <c r="I107" s="42">
        <v>39.263596</v>
      </c>
      <c r="J107" s="42">
        <v>39.482075000000002</v>
      </c>
      <c r="K107" s="42">
        <v>39.994461000000001</v>
      </c>
      <c r="L107" s="42">
        <v>40.108649999999997</v>
      </c>
      <c r="M107" s="42">
        <v>40.206543000000003</v>
      </c>
      <c r="N107" s="42">
        <v>40.314700999999999</v>
      </c>
      <c r="O107" s="42">
        <v>40.411082999999998</v>
      </c>
      <c r="P107" s="42">
        <v>40.514750999999997</v>
      </c>
      <c r="Q107" s="42">
        <v>40.616664999999998</v>
      </c>
      <c r="R107" s="42">
        <v>40.718716000000001</v>
      </c>
      <c r="S107" s="42">
        <v>40.821815000000001</v>
      </c>
      <c r="T107" s="42">
        <v>40.863109999999999</v>
      </c>
      <c r="U107" s="42">
        <v>40.892215999999998</v>
      </c>
      <c r="V107" s="42">
        <v>40.919373</v>
      </c>
      <c r="W107" s="42">
        <v>40.949890000000003</v>
      </c>
      <c r="X107" s="42">
        <v>40.978667999999999</v>
      </c>
      <c r="Y107" s="42">
        <v>41.00676</v>
      </c>
      <c r="Z107" s="42">
        <v>41.034770999999999</v>
      </c>
      <c r="AA107" s="42">
        <v>41.063476999999999</v>
      </c>
      <c r="AB107" s="42">
        <v>41.090800999999999</v>
      </c>
      <c r="AC107" s="42">
        <v>41.120460999999999</v>
      </c>
      <c r="AD107" s="42">
        <v>41.163952000000002</v>
      </c>
      <c r="AE107" s="42">
        <v>41.210628999999997</v>
      </c>
      <c r="AF107" s="42">
        <v>41.257213999999998</v>
      </c>
      <c r="AG107" s="42">
        <v>41.304104000000002</v>
      </c>
      <c r="AH107" s="42">
        <v>41.349986999999999</v>
      </c>
      <c r="AI107" s="42">
        <v>41.396374000000002</v>
      </c>
      <c r="AJ107" s="42">
        <v>41.436157000000001</v>
      </c>
      <c r="AK107" s="43">
        <v>3.2950000000000002E-3</v>
      </c>
    </row>
    <row r="108" spans="1:37" ht="15" customHeight="1" x14ac:dyDescent="0.45">
      <c r="A108" s="19" t="s">
        <v>507</v>
      </c>
      <c r="B108" s="41" t="s">
        <v>414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3" t="s">
        <v>129</v>
      </c>
    </row>
    <row r="109" spans="1:37" ht="15" customHeight="1" x14ac:dyDescent="0.45">
      <c r="A109" s="19" t="s">
        <v>508</v>
      </c>
      <c r="B109" s="41" t="s">
        <v>416</v>
      </c>
      <c r="C109" s="42">
        <v>45.197665999999998</v>
      </c>
      <c r="D109" s="42">
        <v>45.506554000000001</v>
      </c>
      <c r="E109" s="42">
        <v>45.915768</v>
      </c>
      <c r="F109" s="42">
        <v>46.423065000000001</v>
      </c>
      <c r="G109" s="42">
        <v>46.794674000000001</v>
      </c>
      <c r="H109" s="42">
        <v>47.249110999999999</v>
      </c>
      <c r="I109" s="42">
        <v>47.662685000000003</v>
      </c>
      <c r="J109" s="42">
        <v>47.857571</v>
      </c>
      <c r="K109" s="42">
        <v>48.301949</v>
      </c>
      <c r="L109" s="42">
        <v>48.423102999999998</v>
      </c>
      <c r="M109" s="42">
        <v>48.520657</v>
      </c>
      <c r="N109" s="42">
        <v>48.626812000000001</v>
      </c>
      <c r="O109" s="42">
        <v>48.724013999999997</v>
      </c>
      <c r="P109" s="42">
        <v>48.826763</v>
      </c>
      <c r="Q109" s="42">
        <v>48.927123999999999</v>
      </c>
      <c r="R109" s="42">
        <v>49.027099999999997</v>
      </c>
      <c r="S109" s="42">
        <v>49.126590999999998</v>
      </c>
      <c r="T109" s="42">
        <v>49.164036000000003</v>
      </c>
      <c r="U109" s="42">
        <v>49.189644000000001</v>
      </c>
      <c r="V109" s="42">
        <v>49.213768000000002</v>
      </c>
      <c r="W109" s="42">
        <v>49.239955999999999</v>
      </c>
      <c r="X109" s="42">
        <v>49.264510999999999</v>
      </c>
      <c r="Y109" s="42">
        <v>49.288231000000003</v>
      </c>
      <c r="Z109" s="42">
        <v>49.311714000000002</v>
      </c>
      <c r="AA109" s="42">
        <v>49.335686000000003</v>
      </c>
      <c r="AB109" s="42">
        <v>49.358414000000003</v>
      </c>
      <c r="AC109" s="42">
        <v>49.382854000000002</v>
      </c>
      <c r="AD109" s="42">
        <v>49.407603999999999</v>
      </c>
      <c r="AE109" s="42">
        <v>49.431846999999998</v>
      </c>
      <c r="AF109" s="42">
        <v>49.455745999999998</v>
      </c>
      <c r="AG109" s="42">
        <v>49.479861999999997</v>
      </c>
      <c r="AH109" s="42">
        <v>49.502743000000002</v>
      </c>
      <c r="AI109" s="42">
        <v>49.526206999999999</v>
      </c>
      <c r="AJ109" s="42">
        <v>49.542769999999997</v>
      </c>
      <c r="AK109" s="43">
        <v>2.6589999999999999E-3</v>
      </c>
    </row>
    <row r="110" spans="1:37" ht="15" customHeight="1" x14ac:dyDescent="0.45">
      <c r="A110" s="19" t="s">
        <v>509</v>
      </c>
      <c r="B110" s="41" t="s">
        <v>418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3" t="s">
        <v>129</v>
      </c>
    </row>
    <row r="111" spans="1:37" ht="15" customHeight="1" x14ac:dyDescent="0.45">
      <c r="B111" s="41" t="s">
        <v>420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3" t="s">
        <v>129</v>
      </c>
    </row>
    <row r="112" spans="1:37" ht="15" customHeight="1" x14ac:dyDescent="0.45">
      <c r="B112" s="41" t="s">
        <v>422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3" t="s">
        <v>129</v>
      </c>
    </row>
    <row r="113" spans="1:37" ht="15" customHeight="1" x14ac:dyDescent="0.45">
      <c r="A113" s="19" t="s">
        <v>510</v>
      </c>
      <c r="B113" s="41" t="s">
        <v>424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3" t="s">
        <v>129</v>
      </c>
    </row>
    <row r="114" spans="1:37" ht="15" customHeight="1" x14ac:dyDescent="0.45">
      <c r="A114" s="19" t="s">
        <v>511</v>
      </c>
      <c r="B114" s="41" t="s">
        <v>426</v>
      </c>
      <c r="C114" s="42">
        <v>48.096504000000003</v>
      </c>
      <c r="D114" s="42">
        <v>48.49971</v>
      </c>
      <c r="E114" s="42">
        <v>48.939880000000002</v>
      </c>
      <c r="F114" s="42">
        <v>49.541030999999997</v>
      </c>
      <c r="G114" s="42">
        <v>50.131259999999997</v>
      </c>
      <c r="H114" s="42">
        <v>50.550674000000001</v>
      </c>
      <c r="I114" s="42">
        <v>50.917068</v>
      </c>
      <c r="J114" s="42">
        <v>51.209862000000001</v>
      </c>
      <c r="K114" s="42">
        <v>51.637154000000002</v>
      </c>
      <c r="L114" s="42">
        <v>51.727974000000003</v>
      </c>
      <c r="M114" s="42">
        <v>51.816218999999997</v>
      </c>
      <c r="N114" s="42">
        <v>51.907238</v>
      </c>
      <c r="O114" s="42">
        <v>51.993912000000002</v>
      </c>
      <c r="P114" s="42">
        <v>52.083015000000003</v>
      </c>
      <c r="Q114" s="42">
        <v>52.171722000000003</v>
      </c>
      <c r="R114" s="42">
        <v>52.272537</v>
      </c>
      <c r="S114" s="42">
        <v>52.451388999999999</v>
      </c>
      <c r="T114" s="42">
        <v>52.479301</v>
      </c>
      <c r="U114" s="42">
        <v>52.494208999999998</v>
      </c>
      <c r="V114" s="42">
        <v>52.508704999999999</v>
      </c>
      <c r="W114" s="42">
        <v>52.524631999999997</v>
      </c>
      <c r="X114" s="42">
        <v>52.554264000000003</v>
      </c>
      <c r="Y114" s="42">
        <v>52.570129000000001</v>
      </c>
      <c r="Z114" s="42">
        <v>52.585330999999996</v>
      </c>
      <c r="AA114" s="42">
        <v>52.631695000000001</v>
      </c>
      <c r="AB114" s="42">
        <v>52.659678999999997</v>
      </c>
      <c r="AC114" s="42">
        <v>52.695540999999999</v>
      </c>
      <c r="AD114" s="42">
        <v>52.731574999999999</v>
      </c>
      <c r="AE114" s="42">
        <v>52.797600000000003</v>
      </c>
      <c r="AF114" s="42">
        <v>52.818562</v>
      </c>
      <c r="AG114" s="42">
        <v>52.839171999999998</v>
      </c>
      <c r="AH114" s="42">
        <v>52.859444000000003</v>
      </c>
      <c r="AI114" s="42">
        <v>52.879958999999999</v>
      </c>
      <c r="AJ114" s="42">
        <v>52.894210999999999</v>
      </c>
      <c r="AK114" s="43">
        <v>2.7139999999999998E-3</v>
      </c>
    </row>
    <row r="115" spans="1:37" ht="15" customHeight="1" x14ac:dyDescent="0.45">
      <c r="A115" s="19" t="s">
        <v>512</v>
      </c>
      <c r="B115" s="41" t="s">
        <v>428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3" t="s">
        <v>129</v>
      </c>
    </row>
    <row r="116" spans="1:37" ht="15" customHeight="1" x14ac:dyDescent="0.45">
      <c r="A116" s="19" t="s">
        <v>513</v>
      </c>
      <c r="B116" s="41" t="s">
        <v>430</v>
      </c>
      <c r="C116" s="42">
        <v>44.271228999999998</v>
      </c>
      <c r="D116" s="42">
        <v>44.659388999999997</v>
      </c>
      <c r="E116" s="42">
        <v>45.151924000000001</v>
      </c>
      <c r="F116" s="42">
        <v>45.784503999999998</v>
      </c>
      <c r="G116" s="42">
        <v>46.443401000000001</v>
      </c>
      <c r="H116" s="42">
        <v>46.992004000000001</v>
      </c>
      <c r="I116" s="42">
        <v>47.440883999999997</v>
      </c>
      <c r="J116" s="42">
        <v>47.859985000000002</v>
      </c>
      <c r="K116" s="42">
        <v>48.434395000000002</v>
      </c>
      <c r="L116" s="42">
        <v>48.534030999999999</v>
      </c>
      <c r="M116" s="42">
        <v>48.625960999999997</v>
      </c>
      <c r="N116" s="42">
        <v>48.723506999999998</v>
      </c>
      <c r="O116" s="42">
        <v>48.814563999999997</v>
      </c>
      <c r="P116" s="42">
        <v>48.908355999999998</v>
      </c>
      <c r="Q116" s="42">
        <v>49.000984000000003</v>
      </c>
      <c r="R116" s="42">
        <v>49.125633000000001</v>
      </c>
      <c r="S116" s="42">
        <v>49.330981999999999</v>
      </c>
      <c r="T116" s="42">
        <v>49.365364</v>
      </c>
      <c r="U116" s="42">
        <v>49.384898999999997</v>
      </c>
      <c r="V116" s="42">
        <v>49.403697999999999</v>
      </c>
      <c r="W116" s="42">
        <v>49.434894999999997</v>
      </c>
      <c r="X116" s="42">
        <v>49.496955999999997</v>
      </c>
      <c r="Y116" s="42">
        <v>49.531162000000002</v>
      </c>
      <c r="Z116" s="42">
        <v>49.562362999999998</v>
      </c>
      <c r="AA116" s="42">
        <v>49.691414000000002</v>
      </c>
      <c r="AB116" s="42">
        <v>49.725254</v>
      </c>
      <c r="AC116" s="42">
        <v>49.757435000000001</v>
      </c>
      <c r="AD116" s="42">
        <v>49.789875000000002</v>
      </c>
      <c r="AE116" s="42">
        <v>49.822094</v>
      </c>
      <c r="AF116" s="42">
        <v>49.854205999999998</v>
      </c>
      <c r="AG116" s="42">
        <v>49.886600000000001</v>
      </c>
      <c r="AH116" s="42">
        <v>49.927287999999997</v>
      </c>
      <c r="AI116" s="42">
        <v>49.974400000000003</v>
      </c>
      <c r="AJ116" s="42">
        <v>50.015194000000001</v>
      </c>
      <c r="AK116" s="43">
        <v>3.5460000000000001E-3</v>
      </c>
    </row>
    <row r="117" spans="1:37" ht="15" customHeight="1" x14ac:dyDescent="0.45">
      <c r="A117" s="19" t="s">
        <v>514</v>
      </c>
      <c r="B117" s="41" t="s">
        <v>431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3" t="s">
        <v>129</v>
      </c>
    </row>
    <row r="118" spans="1:37" ht="15" customHeight="1" x14ac:dyDescent="0.45">
      <c r="A118" s="19" t="s">
        <v>515</v>
      </c>
      <c r="B118" s="41" t="s">
        <v>432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3" t="s">
        <v>129</v>
      </c>
    </row>
    <row r="119" spans="1:37" ht="15" customHeight="1" x14ac:dyDescent="0.45">
      <c r="A119" s="19" t="s">
        <v>516</v>
      </c>
      <c r="B119" s="41" t="s">
        <v>434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3" t="s">
        <v>129</v>
      </c>
    </row>
    <row r="120" spans="1:37" ht="15" customHeight="1" x14ac:dyDescent="0.45">
      <c r="A120" s="19" t="s">
        <v>517</v>
      </c>
      <c r="B120" s="41" t="s">
        <v>436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3" t="s">
        <v>129</v>
      </c>
    </row>
    <row r="121" spans="1:37" ht="15" customHeight="1" x14ac:dyDescent="0.35">
      <c r="A121" s="19" t="s">
        <v>518</v>
      </c>
    </row>
    <row r="122" spans="1:37" ht="15" customHeight="1" x14ac:dyDescent="0.35">
      <c r="A122" s="19" t="s">
        <v>519</v>
      </c>
      <c r="B122" s="40" t="s">
        <v>520</v>
      </c>
    </row>
    <row r="123" spans="1:37" ht="15" customHeight="1" x14ac:dyDescent="0.45">
      <c r="A123" s="19" t="s">
        <v>521</v>
      </c>
      <c r="B123" s="41" t="s">
        <v>408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2">
        <v>0</v>
      </c>
      <c r="AI123" s="42">
        <v>0</v>
      </c>
      <c r="AJ123" s="42">
        <v>0</v>
      </c>
      <c r="AK123" s="43" t="s">
        <v>129</v>
      </c>
    </row>
    <row r="124" spans="1:37" ht="15" customHeight="1" x14ac:dyDescent="0.45">
      <c r="A124" s="19" t="s">
        <v>522</v>
      </c>
      <c r="B124" s="41" t="s">
        <v>410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3" t="s">
        <v>129</v>
      </c>
    </row>
    <row r="125" spans="1:37" ht="15" customHeight="1" x14ac:dyDescent="0.45">
      <c r="B125" s="41" t="s">
        <v>412</v>
      </c>
      <c r="C125" s="42">
        <v>35.455669</v>
      </c>
      <c r="D125" s="42">
        <v>35.764217000000002</v>
      </c>
      <c r="E125" s="42">
        <v>36.141350000000003</v>
      </c>
      <c r="F125" s="42">
        <v>36.660724999999999</v>
      </c>
      <c r="G125" s="42">
        <v>37.031818000000001</v>
      </c>
      <c r="H125" s="42">
        <v>37.401660999999997</v>
      </c>
      <c r="I125" s="42">
        <v>37.700909000000003</v>
      </c>
      <c r="J125" s="42">
        <v>37.921920999999998</v>
      </c>
      <c r="K125" s="42">
        <v>38.387805999999998</v>
      </c>
      <c r="L125" s="42">
        <v>38.501658999999997</v>
      </c>
      <c r="M125" s="42">
        <v>38.600048000000001</v>
      </c>
      <c r="N125" s="42">
        <v>38.707999999999998</v>
      </c>
      <c r="O125" s="42">
        <v>38.804371000000003</v>
      </c>
      <c r="P125" s="42">
        <v>38.908386</v>
      </c>
      <c r="Q125" s="42">
        <v>39.010047999999998</v>
      </c>
      <c r="R125" s="42">
        <v>39.111511</v>
      </c>
      <c r="S125" s="42">
        <v>39.213825</v>
      </c>
      <c r="T125" s="42">
        <v>39.254128000000001</v>
      </c>
      <c r="U125" s="42">
        <v>39.282642000000003</v>
      </c>
      <c r="V125" s="42">
        <v>39.310062000000002</v>
      </c>
      <c r="W125" s="42">
        <v>39.340504000000003</v>
      </c>
      <c r="X125" s="42">
        <v>39.368991999999999</v>
      </c>
      <c r="Y125" s="42">
        <v>39.396853999999998</v>
      </c>
      <c r="Z125" s="42">
        <v>39.424660000000003</v>
      </c>
      <c r="AA125" s="42">
        <v>39.453116999999999</v>
      </c>
      <c r="AB125" s="42">
        <v>39.480212999999999</v>
      </c>
      <c r="AC125" s="42">
        <v>39.516426000000003</v>
      </c>
      <c r="AD125" s="42">
        <v>39.562302000000003</v>
      </c>
      <c r="AE125" s="42">
        <v>39.607627999999998</v>
      </c>
      <c r="AF125" s="42">
        <v>39.652939000000003</v>
      </c>
      <c r="AG125" s="42">
        <v>39.698569999999997</v>
      </c>
      <c r="AH125" s="42">
        <v>39.743183000000002</v>
      </c>
      <c r="AI125" s="42">
        <v>39.788311</v>
      </c>
      <c r="AJ125" s="42">
        <v>39.826827999999999</v>
      </c>
      <c r="AK125" s="43">
        <v>3.3679999999999999E-3</v>
      </c>
    </row>
    <row r="126" spans="1:37" ht="15" customHeight="1" x14ac:dyDescent="0.45">
      <c r="A126" s="19" t="s">
        <v>523</v>
      </c>
      <c r="B126" s="41" t="s">
        <v>414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3" t="s">
        <v>129</v>
      </c>
    </row>
    <row r="127" spans="1:37" ht="15" customHeight="1" x14ac:dyDescent="0.45">
      <c r="A127" s="19" t="s">
        <v>524</v>
      </c>
      <c r="B127" s="41" t="s">
        <v>416</v>
      </c>
      <c r="C127" s="42">
        <v>43.666598999999998</v>
      </c>
      <c r="D127" s="42">
        <v>43.976607999999999</v>
      </c>
      <c r="E127" s="42">
        <v>44.382378000000003</v>
      </c>
      <c r="F127" s="42">
        <v>44.880530999999998</v>
      </c>
      <c r="G127" s="42">
        <v>45.243267000000003</v>
      </c>
      <c r="H127" s="42">
        <v>45.691367999999997</v>
      </c>
      <c r="I127" s="42">
        <v>46.109954999999999</v>
      </c>
      <c r="J127" s="42">
        <v>46.309688999999999</v>
      </c>
      <c r="K127" s="42">
        <v>46.688862</v>
      </c>
      <c r="L127" s="42">
        <v>46.809738000000003</v>
      </c>
      <c r="M127" s="42">
        <v>46.907184999999998</v>
      </c>
      <c r="N127" s="42">
        <v>47.013092</v>
      </c>
      <c r="O127" s="42">
        <v>47.110759999999999</v>
      </c>
      <c r="P127" s="42">
        <v>47.213256999999999</v>
      </c>
      <c r="Q127" s="42">
        <v>47.313057000000001</v>
      </c>
      <c r="R127" s="42">
        <v>47.412253999999997</v>
      </c>
      <c r="S127" s="42">
        <v>47.512042999999998</v>
      </c>
      <c r="T127" s="42">
        <v>47.549847</v>
      </c>
      <c r="U127" s="42">
        <v>47.575423999999998</v>
      </c>
      <c r="V127" s="42">
        <v>47.599319000000001</v>
      </c>
      <c r="W127" s="42">
        <v>47.625061000000002</v>
      </c>
      <c r="X127" s="42">
        <v>47.649451999999997</v>
      </c>
      <c r="Y127" s="42">
        <v>47.673144999999998</v>
      </c>
      <c r="Z127" s="42">
        <v>47.696545</v>
      </c>
      <c r="AA127" s="42">
        <v>47.720486000000001</v>
      </c>
      <c r="AB127" s="42">
        <v>47.743160000000003</v>
      </c>
      <c r="AC127" s="42">
        <v>47.767563000000003</v>
      </c>
      <c r="AD127" s="42">
        <v>47.792217000000001</v>
      </c>
      <c r="AE127" s="42">
        <v>47.816471</v>
      </c>
      <c r="AF127" s="42">
        <v>47.840282000000002</v>
      </c>
      <c r="AG127" s="42">
        <v>47.864291999999999</v>
      </c>
      <c r="AH127" s="42">
        <v>47.887073999999998</v>
      </c>
      <c r="AI127" s="42">
        <v>47.910454000000001</v>
      </c>
      <c r="AJ127" s="42">
        <v>47.926921999999998</v>
      </c>
      <c r="AK127" s="43">
        <v>2.6919999999999999E-3</v>
      </c>
    </row>
    <row r="128" spans="1:37" ht="15" customHeight="1" x14ac:dyDescent="0.45">
      <c r="A128" s="19" t="s">
        <v>525</v>
      </c>
      <c r="B128" s="41" t="s">
        <v>418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3" t="s">
        <v>129</v>
      </c>
    </row>
    <row r="129" spans="1:37" ht="15" customHeight="1" x14ac:dyDescent="0.45">
      <c r="A129" s="19" t="s">
        <v>526</v>
      </c>
      <c r="B129" s="41" t="s">
        <v>420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3" t="s">
        <v>129</v>
      </c>
    </row>
    <row r="130" spans="1:37" ht="15" customHeight="1" x14ac:dyDescent="0.45">
      <c r="A130" s="19" t="s">
        <v>527</v>
      </c>
      <c r="B130" s="41" t="s">
        <v>422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3" t="s">
        <v>129</v>
      </c>
    </row>
    <row r="131" spans="1:37" ht="15" customHeight="1" x14ac:dyDescent="0.45">
      <c r="A131" s="19" t="s">
        <v>528</v>
      </c>
      <c r="B131" s="41" t="s">
        <v>424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3" t="s">
        <v>129</v>
      </c>
    </row>
    <row r="132" spans="1:37" ht="15" customHeight="1" x14ac:dyDescent="0.45">
      <c r="A132" s="19" t="s">
        <v>529</v>
      </c>
      <c r="B132" s="41" t="s">
        <v>426</v>
      </c>
      <c r="C132" s="42">
        <v>47.063212999999998</v>
      </c>
      <c r="D132" s="42">
        <v>47.466228000000001</v>
      </c>
      <c r="E132" s="42">
        <v>47.905738999999997</v>
      </c>
      <c r="F132" s="42">
        <v>48.502082999999999</v>
      </c>
      <c r="G132" s="42">
        <v>49.084026000000001</v>
      </c>
      <c r="H132" s="42">
        <v>49.499885999999996</v>
      </c>
      <c r="I132" s="42">
        <v>49.894168999999998</v>
      </c>
      <c r="J132" s="42">
        <v>50.219723000000002</v>
      </c>
      <c r="K132" s="42">
        <v>50.527721</v>
      </c>
      <c r="L132" s="42">
        <v>50.618167999999997</v>
      </c>
      <c r="M132" s="42">
        <v>50.705703999999997</v>
      </c>
      <c r="N132" s="42">
        <v>50.795752999999998</v>
      </c>
      <c r="O132" s="42">
        <v>50.882046000000003</v>
      </c>
      <c r="P132" s="42">
        <v>50.970565999999998</v>
      </c>
      <c r="Q132" s="42">
        <v>51.058639999999997</v>
      </c>
      <c r="R132" s="42">
        <v>51.155670000000001</v>
      </c>
      <c r="S132" s="42">
        <v>51.328552000000002</v>
      </c>
      <c r="T132" s="42">
        <v>51.355328</v>
      </c>
      <c r="U132" s="42">
        <v>51.369292999999999</v>
      </c>
      <c r="V132" s="42">
        <v>51.382885000000002</v>
      </c>
      <c r="W132" s="42">
        <v>51.397697000000001</v>
      </c>
      <c r="X132" s="42">
        <v>51.450446999999997</v>
      </c>
      <c r="Y132" s="42">
        <v>51.464995999999999</v>
      </c>
      <c r="Z132" s="42">
        <v>51.479069000000003</v>
      </c>
      <c r="AA132" s="42">
        <v>51.528697999999999</v>
      </c>
      <c r="AB132" s="42">
        <v>51.543166999999997</v>
      </c>
      <c r="AC132" s="42">
        <v>51.558025000000001</v>
      </c>
      <c r="AD132" s="42">
        <v>51.573146999999999</v>
      </c>
      <c r="AE132" s="42">
        <v>51.636139</v>
      </c>
      <c r="AF132" s="42">
        <v>51.651389999999999</v>
      </c>
      <c r="AG132" s="42">
        <v>51.666469999999997</v>
      </c>
      <c r="AH132" s="42">
        <v>51.681010999999998</v>
      </c>
      <c r="AI132" s="42">
        <v>51.695914999999999</v>
      </c>
      <c r="AJ132" s="42">
        <v>51.704417999999997</v>
      </c>
      <c r="AK132" s="43">
        <v>2.676E-3</v>
      </c>
    </row>
    <row r="133" spans="1:37" ht="15" customHeight="1" x14ac:dyDescent="0.45">
      <c r="A133" s="19" t="s">
        <v>530</v>
      </c>
      <c r="B133" s="41" t="s">
        <v>428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3" t="s">
        <v>129</v>
      </c>
    </row>
    <row r="134" spans="1:37" ht="15" customHeight="1" x14ac:dyDescent="0.45">
      <c r="A134" s="19" t="s">
        <v>531</v>
      </c>
      <c r="B134" s="41" t="s">
        <v>430</v>
      </c>
      <c r="C134" s="42">
        <v>43.238940999999997</v>
      </c>
      <c r="D134" s="42">
        <v>43.628940999999998</v>
      </c>
      <c r="E134" s="42">
        <v>44.118476999999999</v>
      </c>
      <c r="F134" s="42">
        <v>44.745682000000002</v>
      </c>
      <c r="G134" s="42">
        <v>45.396701999999998</v>
      </c>
      <c r="H134" s="42">
        <v>45.943176000000001</v>
      </c>
      <c r="I134" s="42">
        <v>46.408321000000001</v>
      </c>
      <c r="J134" s="42">
        <v>46.843502000000001</v>
      </c>
      <c r="K134" s="42">
        <v>47.316344999999998</v>
      </c>
      <c r="L134" s="42">
        <v>47.415999999999997</v>
      </c>
      <c r="M134" s="42">
        <v>47.507590999999998</v>
      </c>
      <c r="N134" s="42">
        <v>47.604401000000003</v>
      </c>
      <c r="O134" s="42">
        <v>47.694049999999997</v>
      </c>
      <c r="P134" s="42">
        <v>47.786911000000003</v>
      </c>
      <c r="Q134" s="42">
        <v>47.878948000000001</v>
      </c>
      <c r="R134" s="42">
        <v>47.997833</v>
      </c>
      <c r="S134" s="42">
        <v>48.206519999999998</v>
      </c>
      <c r="T134" s="42">
        <v>48.239918000000003</v>
      </c>
      <c r="U134" s="42">
        <v>48.258513999999998</v>
      </c>
      <c r="V134" s="42">
        <v>48.276363000000003</v>
      </c>
      <c r="W134" s="42">
        <v>48.295982000000002</v>
      </c>
      <c r="X134" s="42">
        <v>48.351115999999998</v>
      </c>
      <c r="Y134" s="42">
        <v>48.377963999999999</v>
      </c>
      <c r="Z134" s="42">
        <v>48.405242999999999</v>
      </c>
      <c r="AA134" s="42">
        <v>48.531460000000003</v>
      </c>
      <c r="AB134" s="42">
        <v>48.560692000000003</v>
      </c>
      <c r="AC134" s="42">
        <v>48.588787000000004</v>
      </c>
      <c r="AD134" s="42">
        <v>48.617148999999998</v>
      </c>
      <c r="AE134" s="42">
        <v>48.645328999999997</v>
      </c>
      <c r="AF134" s="42">
        <v>48.673183000000002</v>
      </c>
      <c r="AG134" s="42">
        <v>48.701183</v>
      </c>
      <c r="AH134" s="42">
        <v>48.728405000000002</v>
      </c>
      <c r="AI134" s="42">
        <v>48.756022999999999</v>
      </c>
      <c r="AJ134" s="42">
        <v>48.777050000000003</v>
      </c>
      <c r="AK134" s="43">
        <v>3.4919999999999999E-3</v>
      </c>
    </row>
    <row r="135" spans="1:37" ht="15" customHeight="1" x14ac:dyDescent="0.45">
      <c r="A135" s="19" t="s">
        <v>532</v>
      </c>
      <c r="B135" s="41" t="s">
        <v>431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3" t="s">
        <v>129</v>
      </c>
    </row>
    <row r="136" spans="1:37" ht="15" customHeight="1" x14ac:dyDescent="0.45">
      <c r="A136" s="19" t="s">
        <v>533</v>
      </c>
      <c r="B136" s="41" t="s">
        <v>432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3" t="s">
        <v>129</v>
      </c>
    </row>
    <row r="137" spans="1:37" ht="15" customHeight="1" x14ac:dyDescent="0.45">
      <c r="A137" s="19" t="s">
        <v>534</v>
      </c>
      <c r="B137" s="41" t="s">
        <v>434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3" t="s">
        <v>129</v>
      </c>
    </row>
    <row r="138" spans="1:37" ht="15" customHeight="1" x14ac:dyDescent="0.45">
      <c r="B138" s="41" t="s">
        <v>436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3" t="s">
        <v>129</v>
      </c>
    </row>
    <row r="139" spans="1:37" ht="15.75" customHeight="1" x14ac:dyDescent="0.35"/>
    <row r="140" spans="1:37" ht="15" customHeight="1" x14ac:dyDescent="0.35">
      <c r="A140" s="19" t="s">
        <v>535</v>
      </c>
      <c r="B140" s="40" t="s">
        <v>536</v>
      </c>
    </row>
    <row r="141" spans="1:37" ht="15" customHeight="1" x14ac:dyDescent="0.45">
      <c r="A141" s="19" t="s">
        <v>537</v>
      </c>
      <c r="B141" s="41" t="s">
        <v>408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3" t="s">
        <v>129</v>
      </c>
    </row>
    <row r="142" spans="1:37" ht="15" customHeight="1" x14ac:dyDescent="0.45">
      <c r="A142" s="19" t="s">
        <v>538</v>
      </c>
      <c r="B142" s="41" t="s">
        <v>410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3" t="s">
        <v>129</v>
      </c>
    </row>
    <row r="143" spans="1:37" ht="15" customHeight="1" x14ac:dyDescent="0.45">
      <c r="A143" s="19" t="s">
        <v>539</v>
      </c>
      <c r="B143" s="41" t="s">
        <v>412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3" t="s">
        <v>129</v>
      </c>
    </row>
    <row r="144" spans="1:37" ht="15" customHeight="1" x14ac:dyDescent="0.45">
      <c r="A144" s="19" t="s">
        <v>540</v>
      </c>
      <c r="B144" s="41" t="s">
        <v>414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3" t="s">
        <v>129</v>
      </c>
    </row>
    <row r="145" spans="1:37" ht="15" customHeight="1" x14ac:dyDescent="0.45">
      <c r="A145" s="19" t="s">
        <v>541</v>
      </c>
      <c r="B145" s="41" t="s">
        <v>416</v>
      </c>
      <c r="C145" s="42">
        <v>43.177470999999997</v>
      </c>
      <c r="D145" s="42">
        <v>43.486457999999999</v>
      </c>
      <c r="E145" s="42">
        <v>43.894928</v>
      </c>
      <c r="F145" s="42">
        <v>44.402695000000001</v>
      </c>
      <c r="G145" s="42">
        <v>44.766708000000001</v>
      </c>
      <c r="H145" s="42">
        <v>45.216605999999999</v>
      </c>
      <c r="I145" s="42">
        <v>45.628956000000002</v>
      </c>
      <c r="J145" s="42">
        <v>45.819439000000003</v>
      </c>
      <c r="K145" s="42">
        <v>46.241764000000003</v>
      </c>
      <c r="L145" s="42">
        <v>46.362988000000001</v>
      </c>
      <c r="M145" s="42">
        <v>46.460621000000003</v>
      </c>
      <c r="N145" s="42">
        <v>46.566955999999998</v>
      </c>
      <c r="O145" s="42">
        <v>46.664520000000003</v>
      </c>
      <c r="P145" s="42">
        <v>46.767344999999999</v>
      </c>
      <c r="Q145" s="42">
        <v>46.867888999999998</v>
      </c>
      <c r="R145" s="42">
        <v>46.967331000000001</v>
      </c>
      <c r="S145" s="42">
        <v>47.066974999999999</v>
      </c>
      <c r="T145" s="42">
        <v>47.104965</v>
      </c>
      <c r="U145" s="42">
        <v>47.130741</v>
      </c>
      <c r="V145" s="42">
        <v>47.155045000000001</v>
      </c>
      <c r="W145" s="42">
        <v>47.181175000000003</v>
      </c>
      <c r="X145" s="42">
        <v>47.205654000000003</v>
      </c>
      <c r="Y145" s="42">
        <v>47.229430999999998</v>
      </c>
      <c r="Z145" s="42">
        <v>47.252926000000002</v>
      </c>
      <c r="AA145" s="42">
        <v>47.276893999999999</v>
      </c>
      <c r="AB145" s="42">
        <v>47.299590999999999</v>
      </c>
      <c r="AC145" s="42">
        <v>47.323985999999998</v>
      </c>
      <c r="AD145" s="42">
        <v>47.348647999999997</v>
      </c>
      <c r="AE145" s="42">
        <v>47.372841000000001</v>
      </c>
      <c r="AF145" s="42">
        <v>47.396610000000003</v>
      </c>
      <c r="AG145" s="42">
        <v>47.420558999999997</v>
      </c>
      <c r="AH145" s="42">
        <v>47.443252999999999</v>
      </c>
      <c r="AI145" s="42">
        <v>47.466515000000001</v>
      </c>
      <c r="AJ145" s="42">
        <v>47.482852999999999</v>
      </c>
      <c r="AK145" s="43">
        <v>2.751E-3</v>
      </c>
    </row>
    <row r="146" spans="1:37" ht="15" customHeight="1" x14ac:dyDescent="0.45">
      <c r="A146" s="19" t="s">
        <v>542</v>
      </c>
      <c r="B146" s="41" t="s">
        <v>418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3" t="s">
        <v>129</v>
      </c>
    </row>
    <row r="147" spans="1:37" ht="15" customHeight="1" x14ac:dyDescent="0.45">
      <c r="A147" s="19" t="s">
        <v>543</v>
      </c>
      <c r="B147" s="41" t="s">
        <v>420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3" t="s">
        <v>129</v>
      </c>
    </row>
    <row r="148" spans="1:37" ht="15" customHeight="1" x14ac:dyDescent="0.45">
      <c r="A148" s="19" t="s">
        <v>544</v>
      </c>
      <c r="B148" s="41" t="s">
        <v>422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3" t="s">
        <v>129</v>
      </c>
    </row>
    <row r="149" spans="1:37" ht="15" customHeight="1" x14ac:dyDescent="0.45">
      <c r="A149" s="19" t="s">
        <v>545</v>
      </c>
      <c r="B149" s="41" t="s">
        <v>424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3" t="s">
        <v>129</v>
      </c>
    </row>
    <row r="150" spans="1:37" ht="15" customHeight="1" x14ac:dyDescent="0.45">
      <c r="A150" s="19" t="s">
        <v>546</v>
      </c>
      <c r="B150" s="41" t="s">
        <v>426</v>
      </c>
      <c r="C150" s="42">
        <v>48.253452000000003</v>
      </c>
      <c r="D150" s="42">
        <v>48.656300000000002</v>
      </c>
      <c r="E150" s="42">
        <v>49.095962999999998</v>
      </c>
      <c r="F150" s="42">
        <v>49.694099000000001</v>
      </c>
      <c r="G150" s="42">
        <v>50.278407999999999</v>
      </c>
      <c r="H150" s="42">
        <v>50.699013000000001</v>
      </c>
      <c r="I150" s="42">
        <v>51.087082000000002</v>
      </c>
      <c r="J150" s="42">
        <v>51.395302000000001</v>
      </c>
      <c r="K150" s="42">
        <v>51.775345000000002</v>
      </c>
      <c r="L150" s="42">
        <v>51.867615000000001</v>
      </c>
      <c r="M150" s="42">
        <v>51.956985000000003</v>
      </c>
      <c r="N150" s="42">
        <v>52.049979999999998</v>
      </c>
      <c r="O150" s="42">
        <v>52.138041999999999</v>
      </c>
      <c r="P150" s="42">
        <v>52.229304999999997</v>
      </c>
      <c r="Q150" s="42">
        <v>52.320076</v>
      </c>
      <c r="R150" s="42">
        <v>52.425007000000001</v>
      </c>
      <c r="S150" s="42">
        <v>52.598636999999997</v>
      </c>
      <c r="T150" s="42">
        <v>52.629128000000001</v>
      </c>
      <c r="U150" s="42">
        <v>52.646847000000001</v>
      </c>
      <c r="V150" s="42">
        <v>52.664073999999999</v>
      </c>
      <c r="W150" s="42">
        <v>52.683188999999999</v>
      </c>
      <c r="X150" s="42">
        <v>52.723514999999999</v>
      </c>
      <c r="Y150" s="42">
        <v>52.742279000000003</v>
      </c>
      <c r="Z150" s="42">
        <v>52.760505999999999</v>
      </c>
      <c r="AA150" s="42">
        <v>52.811604000000003</v>
      </c>
      <c r="AB150" s="42">
        <v>52.830437000000003</v>
      </c>
      <c r="AC150" s="42">
        <v>52.850101000000002</v>
      </c>
      <c r="AD150" s="42">
        <v>52.870251000000003</v>
      </c>
      <c r="AE150" s="42">
        <v>52.931674999999998</v>
      </c>
      <c r="AF150" s="42">
        <v>52.951976999999999</v>
      </c>
      <c r="AG150" s="42">
        <v>52.972095000000003</v>
      </c>
      <c r="AH150" s="42">
        <v>52.991366999999997</v>
      </c>
      <c r="AI150" s="42">
        <v>53.011211000000003</v>
      </c>
      <c r="AJ150" s="42">
        <v>53.024459999999998</v>
      </c>
      <c r="AK150" s="43">
        <v>2.6900000000000001E-3</v>
      </c>
    </row>
    <row r="151" spans="1:37" ht="15" customHeight="1" x14ac:dyDescent="0.45">
      <c r="A151" s="19" t="s">
        <v>547</v>
      </c>
      <c r="B151" s="41" t="s">
        <v>428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I151" s="42">
        <v>0</v>
      </c>
      <c r="AJ151" s="42">
        <v>0</v>
      </c>
      <c r="AK151" s="43" t="s">
        <v>129</v>
      </c>
    </row>
    <row r="152" spans="1:37" ht="15" customHeight="1" x14ac:dyDescent="0.45">
      <c r="B152" s="41" t="s">
        <v>430</v>
      </c>
      <c r="C152" s="42">
        <v>44.42942</v>
      </c>
      <c r="D152" s="42">
        <v>44.818623000000002</v>
      </c>
      <c r="E152" s="42">
        <v>45.308532999999997</v>
      </c>
      <c r="F152" s="42">
        <v>45.936886000000001</v>
      </c>
      <c r="G152" s="42">
        <v>46.589039</v>
      </c>
      <c r="H152" s="42">
        <v>47.136406000000001</v>
      </c>
      <c r="I152" s="42">
        <v>47.592402999999997</v>
      </c>
      <c r="J152" s="42">
        <v>48.026648999999999</v>
      </c>
      <c r="K152" s="42">
        <v>48.556232000000001</v>
      </c>
      <c r="L152" s="42">
        <v>48.656792000000003</v>
      </c>
      <c r="M152" s="42">
        <v>48.749431999999999</v>
      </c>
      <c r="N152" s="42">
        <v>48.848163999999997</v>
      </c>
      <c r="O152" s="42">
        <v>48.939793000000002</v>
      </c>
      <c r="P152" s="42">
        <v>49.034492</v>
      </c>
      <c r="Q152" s="42">
        <v>49.128352999999997</v>
      </c>
      <c r="R152" s="42">
        <v>49.251713000000002</v>
      </c>
      <c r="S152" s="42">
        <v>49.455849000000001</v>
      </c>
      <c r="T152" s="42">
        <v>49.492148999999998</v>
      </c>
      <c r="U152" s="42">
        <v>49.513339999999999</v>
      </c>
      <c r="V152" s="42">
        <v>49.533698999999999</v>
      </c>
      <c r="W152" s="42">
        <v>49.556300999999998</v>
      </c>
      <c r="X152" s="42">
        <v>49.610306000000001</v>
      </c>
      <c r="Y152" s="42">
        <v>49.634177999999999</v>
      </c>
      <c r="Z152" s="42">
        <v>49.655434</v>
      </c>
      <c r="AA152" s="42">
        <v>49.772232000000002</v>
      </c>
      <c r="AB152" s="42">
        <v>49.801479</v>
      </c>
      <c r="AC152" s="42">
        <v>49.835284999999999</v>
      </c>
      <c r="AD152" s="42">
        <v>49.869461000000001</v>
      </c>
      <c r="AE152" s="42">
        <v>49.903430999999998</v>
      </c>
      <c r="AF152" s="42">
        <v>49.937271000000003</v>
      </c>
      <c r="AG152" s="42">
        <v>49.971451000000002</v>
      </c>
      <c r="AH152" s="42">
        <v>50.004779999999997</v>
      </c>
      <c r="AI152" s="42">
        <v>50.038677</v>
      </c>
      <c r="AJ152" s="42">
        <v>50.065994000000003</v>
      </c>
      <c r="AK152" s="43">
        <v>3.4659999999999999E-3</v>
      </c>
    </row>
    <row r="153" spans="1:37" ht="15" customHeight="1" x14ac:dyDescent="0.45">
      <c r="B153" s="41" t="s">
        <v>431</v>
      </c>
      <c r="C153" s="42">
        <v>0</v>
      </c>
      <c r="D153" s="42">
        <v>0</v>
      </c>
      <c r="E153" s="42">
        <v>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0</v>
      </c>
      <c r="AJ153" s="42">
        <v>0</v>
      </c>
      <c r="AK153" s="43" t="s">
        <v>129</v>
      </c>
    </row>
    <row r="154" spans="1:37" ht="15" customHeight="1" x14ac:dyDescent="0.45">
      <c r="A154" s="19" t="s">
        <v>548</v>
      </c>
      <c r="B154" s="41" t="s">
        <v>432</v>
      </c>
      <c r="C154" s="42">
        <v>0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3" t="s">
        <v>129</v>
      </c>
    </row>
    <row r="155" spans="1:37" ht="15" customHeight="1" x14ac:dyDescent="0.45">
      <c r="A155" s="19" t="s">
        <v>549</v>
      </c>
      <c r="B155" s="41" t="s">
        <v>434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3" t="s">
        <v>129</v>
      </c>
    </row>
    <row r="156" spans="1:37" ht="15" customHeight="1" x14ac:dyDescent="0.45">
      <c r="A156" s="19" t="s">
        <v>550</v>
      </c>
      <c r="B156" s="41" t="s">
        <v>436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3" t="s">
        <v>129</v>
      </c>
    </row>
    <row r="157" spans="1:37" ht="15" customHeight="1" x14ac:dyDescent="0.35">
      <c r="A157" s="19" t="s">
        <v>551</v>
      </c>
      <c r="B157" s="40" t="s">
        <v>552</v>
      </c>
    </row>
    <row r="158" spans="1:37" ht="15" customHeight="1" x14ac:dyDescent="0.45">
      <c r="A158" s="19" t="s">
        <v>553</v>
      </c>
      <c r="B158" s="41" t="s">
        <v>408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3" t="s">
        <v>129</v>
      </c>
    </row>
    <row r="159" spans="1:37" ht="15" customHeight="1" x14ac:dyDescent="0.45">
      <c r="A159" s="19" t="s">
        <v>554</v>
      </c>
      <c r="B159" s="41" t="s">
        <v>410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3" t="s">
        <v>129</v>
      </c>
    </row>
    <row r="160" spans="1:37" ht="15" customHeight="1" x14ac:dyDescent="0.45">
      <c r="A160" s="19" t="s">
        <v>555</v>
      </c>
      <c r="B160" s="41" t="s">
        <v>412</v>
      </c>
      <c r="C160" s="42">
        <v>34.765014999999998</v>
      </c>
      <c r="D160" s="42">
        <v>35.073630999999999</v>
      </c>
      <c r="E160" s="42">
        <v>35.451576000000003</v>
      </c>
      <c r="F160" s="42">
        <v>35.969360000000002</v>
      </c>
      <c r="G160" s="42">
        <v>36.344974999999998</v>
      </c>
      <c r="H160" s="42">
        <v>36.704529000000001</v>
      </c>
      <c r="I160" s="42">
        <v>36.997920999999998</v>
      </c>
      <c r="J160" s="42">
        <v>37.217830999999997</v>
      </c>
      <c r="K160" s="42">
        <v>37.677394999999997</v>
      </c>
      <c r="L160" s="42">
        <v>37.791347999999999</v>
      </c>
      <c r="M160" s="42">
        <v>37.889766999999999</v>
      </c>
      <c r="N160" s="42">
        <v>37.997886999999999</v>
      </c>
      <c r="O160" s="42">
        <v>38.094318000000001</v>
      </c>
      <c r="P160" s="42">
        <v>38.198493999999997</v>
      </c>
      <c r="Q160" s="42">
        <v>38.300282000000003</v>
      </c>
      <c r="R160" s="42">
        <v>38.401916999999997</v>
      </c>
      <c r="S160" s="42">
        <v>38.504440000000002</v>
      </c>
      <c r="T160" s="42">
        <v>38.544967999999997</v>
      </c>
      <c r="U160" s="42">
        <v>38.573708000000003</v>
      </c>
      <c r="V160" s="42">
        <v>38.601363999999997</v>
      </c>
      <c r="W160" s="42">
        <v>38.632075999999998</v>
      </c>
      <c r="X160" s="42">
        <v>38.660839000000003</v>
      </c>
      <c r="Y160" s="42">
        <v>38.688941999999997</v>
      </c>
      <c r="Z160" s="42">
        <v>38.716991</v>
      </c>
      <c r="AA160" s="42">
        <v>38.745705000000001</v>
      </c>
      <c r="AB160" s="42">
        <v>38.773045000000003</v>
      </c>
      <c r="AC160" s="42">
        <v>38.802723</v>
      </c>
      <c r="AD160" s="42">
        <v>38.833015000000003</v>
      </c>
      <c r="AE160" s="42">
        <v>38.862617</v>
      </c>
      <c r="AF160" s="42">
        <v>38.892150999999998</v>
      </c>
      <c r="AG160" s="42">
        <v>38.922173000000001</v>
      </c>
      <c r="AH160" s="42">
        <v>38.950671999999997</v>
      </c>
      <c r="AI160" s="42">
        <v>38.980018999999999</v>
      </c>
      <c r="AJ160" s="42">
        <v>39.002464000000003</v>
      </c>
      <c r="AK160" s="43">
        <v>3.323E-3</v>
      </c>
    </row>
    <row r="161" spans="1:37" ht="15" customHeight="1" x14ac:dyDescent="0.45">
      <c r="A161" s="19" t="s">
        <v>556</v>
      </c>
      <c r="B161" s="41" t="s">
        <v>414</v>
      </c>
      <c r="C161" s="42">
        <v>33.508240000000001</v>
      </c>
      <c r="D161" s="42">
        <v>33.810870999999999</v>
      </c>
      <c r="E161" s="42">
        <v>34.186675999999999</v>
      </c>
      <c r="F161" s="42">
        <v>34.777008000000002</v>
      </c>
      <c r="G161" s="42">
        <v>35.210892000000001</v>
      </c>
      <c r="H161" s="42">
        <v>35.553196</v>
      </c>
      <c r="I161" s="42">
        <v>35.883133000000001</v>
      </c>
      <c r="J161" s="42">
        <v>36.047423999999999</v>
      </c>
      <c r="K161" s="42">
        <v>36.469917000000002</v>
      </c>
      <c r="L161" s="42">
        <v>36.58831</v>
      </c>
      <c r="M161" s="42">
        <v>36.684589000000003</v>
      </c>
      <c r="N161" s="42">
        <v>36.79034</v>
      </c>
      <c r="O161" s="42">
        <v>36.884926</v>
      </c>
      <c r="P161" s="42">
        <v>36.988922000000002</v>
      </c>
      <c r="Q161" s="42">
        <v>37.091704999999997</v>
      </c>
      <c r="R161" s="42">
        <v>37.193759999999997</v>
      </c>
      <c r="S161" s="42">
        <v>37.296616</v>
      </c>
      <c r="T161" s="42">
        <v>37.337288000000001</v>
      </c>
      <c r="U161" s="42">
        <v>37.364947999999998</v>
      </c>
      <c r="V161" s="42">
        <v>37.390929999999997</v>
      </c>
      <c r="W161" s="42">
        <v>37.419632</v>
      </c>
      <c r="X161" s="42">
        <v>37.446465000000003</v>
      </c>
      <c r="Y161" s="42">
        <v>37.472565000000003</v>
      </c>
      <c r="Z161" s="42">
        <v>37.498482000000003</v>
      </c>
      <c r="AA161" s="42">
        <v>37.524898999999998</v>
      </c>
      <c r="AB161" s="42">
        <v>37.549956999999999</v>
      </c>
      <c r="AC161" s="42">
        <v>37.576996000000001</v>
      </c>
      <c r="AD161" s="42">
        <v>37.604469000000002</v>
      </c>
      <c r="AE161" s="42">
        <v>37.631241000000003</v>
      </c>
      <c r="AF161" s="42">
        <v>37.657848000000001</v>
      </c>
      <c r="AG161" s="42">
        <v>37.684784000000001</v>
      </c>
      <c r="AH161" s="42">
        <v>37.710296999999997</v>
      </c>
      <c r="AI161" s="42">
        <v>37.736462000000003</v>
      </c>
      <c r="AJ161" s="42">
        <v>37.755737000000003</v>
      </c>
      <c r="AK161" s="43">
        <v>3.4550000000000002E-3</v>
      </c>
    </row>
    <row r="162" spans="1:37" ht="15" customHeight="1" x14ac:dyDescent="0.45">
      <c r="A162" s="19" t="s">
        <v>557</v>
      </c>
      <c r="B162" s="41" t="s">
        <v>416</v>
      </c>
      <c r="C162" s="42">
        <v>42.974735000000003</v>
      </c>
      <c r="D162" s="42">
        <v>43.284621999999999</v>
      </c>
      <c r="E162" s="42">
        <v>43.691566000000002</v>
      </c>
      <c r="F162" s="42">
        <v>44.195976000000002</v>
      </c>
      <c r="G162" s="42">
        <v>44.555340000000001</v>
      </c>
      <c r="H162" s="42">
        <v>45.002068000000001</v>
      </c>
      <c r="I162" s="42">
        <v>45.416676000000002</v>
      </c>
      <c r="J162" s="42">
        <v>45.609268</v>
      </c>
      <c r="K162" s="42">
        <v>46.000134000000003</v>
      </c>
      <c r="L162" s="42">
        <v>46.121155000000002</v>
      </c>
      <c r="M162" s="42">
        <v>46.218704000000002</v>
      </c>
      <c r="N162" s="42">
        <v>46.324852</v>
      </c>
      <c r="O162" s="42">
        <v>46.422618999999997</v>
      </c>
      <c r="P162" s="42">
        <v>46.525291000000003</v>
      </c>
      <c r="Q162" s="42">
        <v>46.625309000000001</v>
      </c>
      <c r="R162" s="42">
        <v>46.724598</v>
      </c>
      <c r="S162" s="42">
        <v>46.824542999999998</v>
      </c>
      <c r="T162" s="42">
        <v>46.86253</v>
      </c>
      <c r="U162" s="42">
        <v>46.888302000000003</v>
      </c>
      <c r="V162" s="42">
        <v>46.912426000000004</v>
      </c>
      <c r="W162" s="42">
        <v>46.938353999999997</v>
      </c>
      <c r="X162" s="42">
        <v>46.962856000000002</v>
      </c>
      <c r="Y162" s="42">
        <v>46.986679000000002</v>
      </c>
      <c r="Z162" s="42">
        <v>47.010201000000002</v>
      </c>
      <c r="AA162" s="42">
        <v>47.034241000000002</v>
      </c>
      <c r="AB162" s="42">
        <v>47.057017999999999</v>
      </c>
      <c r="AC162" s="42">
        <v>47.081505</v>
      </c>
      <c r="AD162" s="42">
        <v>47.106239000000002</v>
      </c>
      <c r="AE162" s="42">
        <v>47.130558000000001</v>
      </c>
      <c r="AF162" s="42">
        <v>47.154411000000003</v>
      </c>
      <c r="AG162" s="42">
        <v>47.178455</v>
      </c>
      <c r="AH162" s="42">
        <v>47.201259999999998</v>
      </c>
      <c r="AI162" s="42">
        <v>47.224654999999998</v>
      </c>
      <c r="AJ162" s="42">
        <v>47.241112000000001</v>
      </c>
      <c r="AK162" s="43">
        <v>2.7369999999999998E-3</v>
      </c>
    </row>
    <row r="163" spans="1:37" ht="15" customHeight="1" x14ac:dyDescent="0.45">
      <c r="A163" s="19" t="s">
        <v>558</v>
      </c>
      <c r="B163" s="41" t="s">
        <v>418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3" t="s">
        <v>129</v>
      </c>
    </row>
    <row r="164" spans="1:37" ht="15" customHeight="1" x14ac:dyDescent="0.45">
      <c r="A164" s="19" t="s">
        <v>559</v>
      </c>
      <c r="B164" s="41" t="s">
        <v>420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3" t="s">
        <v>129</v>
      </c>
    </row>
    <row r="165" spans="1:37" ht="15" customHeight="1" x14ac:dyDescent="0.45">
      <c r="A165" s="19" t="s">
        <v>560</v>
      </c>
      <c r="B165" s="41" t="s">
        <v>422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3" t="s">
        <v>129</v>
      </c>
    </row>
    <row r="166" spans="1:37" ht="15" customHeight="1" x14ac:dyDescent="0.45">
      <c r="B166" s="41" t="s">
        <v>424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3" t="s">
        <v>129</v>
      </c>
    </row>
    <row r="167" spans="1:37" ht="15" customHeight="1" x14ac:dyDescent="0.45">
      <c r="B167" s="41" t="s">
        <v>426</v>
      </c>
      <c r="C167" s="42">
        <v>45.522278</v>
      </c>
      <c r="D167" s="42">
        <v>45.924880999999999</v>
      </c>
      <c r="E167" s="42">
        <v>46.364078999999997</v>
      </c>
      <c r="F167" s="42">
        <v>46.959690000000002</v>
      </c>
      <c r="G167" s="42">
        <v>47.539661000000002</v>
      </c>
      <c r="H167" s="42">
        <v>47.959572000000001</v>
      </c>
      <c r="I167" s="42">
        <v>48.361629000000001</v>
      </c>
      <c r="J167" s="42">
        <v>48.685848</v>
      </c>
      <c r="K167" s="42">
        <v>49.008265999999999</v>
      </c>
      <c r="L167" s="42">
        <v>49.099400000000003</v>
      </c>
      <c r="M167" s="42">
        <v>49.187550000000002</v>
      </c>
      <c r="N167" s="42">
        <v>49.278655999999998</v>
      </c>
      <c r="O167" s="42">
        <v>49.365589</v>
      </c>
      <c r="P167" s="42">
        <v>49.455115999999997</v>
      </c>
      <c r="Q167" s="42">
        <v>49.544170000000001</v>
      </c>
      <c r="R167" s="42">
        <v>49.647072000000001</v>
      </c>
      <c r="S167" s="42">
        <v>49.810932000000001</v>
      </c>
      <c r="T167" s="42">
        <v>49.839030999999999</v>
      </c>
      <c r="U167" s="42">
        <v>49.854393000000002</v>
      </c>
      <c r="V167" s="42">
        <v>49.869312000000001</v>
      </c>
      <c r="W167" s="42">
        <v>49.885688999999999</v>
      </c>
      <c r="X167" s="42">
        <v>49.935752999999998</v>
      </c>
      <c r="Y167" s="42">
        <v>49.951796999999999</v>
      </c>
      <c r="Z167" s="42">
        <v>49.967396000000001</v>
      </c>
      <c r="AA167" s="42">
        <v>50.017746000000002</v>
      </c>
      <c r="AB167" s="42">
        <v>50.033779000000003</v>
      </c>
      <c r="AC167" s="42">
        <v>50.050410999999997</v>
      </c>
      <c r="AD167" s="42">
        <v>50.067390000000003</v>
      </c>
      <c r="AE167" s="42">
        <v>50.126010999999998</v>
      </c>
      <c r="AF167" s="42">
        <v>50.143093</v>
      </c>
      <c r="AG167" s="42">
        <v>50.160038</v>
      </c>
      <c r="AH167" s="42">
        <v>50.176327000000001</v>
      </c>
      <c r="AI167" s="42">
        <v>50.193047</v>
      </c>
      <c r="AJ167" s="42">
        <v>50.203308</v>
      </c>
      <c r="AK167" s="43">
        <v>2.787E-3</v>
      </c>
    </row>
    <row r="168" spans="1:37" ht="15" customHeight="1" x14ac:dyDescent="0.45">
      <c r="A168" s="19" t="s">
        <v>561</v>
      </c>
      <c r="B168" s="41" t="s">
        <v>428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3" t="s">
        <v>129</v>
      </c>
    </row>
    <row r="169" spans="1:37" ht="15" customHeight="1" x14ac:dyDescent="0.45">
      <c r="A169" s="19" t="s">
        <v>562</v>
      </c>
      <c r="B169" s="41" t="s">
        <v>430</v>
      </c>
      <c r="C169" s="42">
        <v>41.698287999999998</v>
      </c>
      <c r="D169" s="42">
        <v>42.087626999999998</v>
      </c>
      <c r="E169" s="42">
        <v>42.576282999999997</v>
      </c>
      <c r="F169" s="42">
        <v>43.201518999999998</v>
      </c>
      <c r="G169" s="42">
        <v>43.849155000000003</v>
      </c>
      <c r="H169" s="42">
        <v>44.395896999999998</v>
      </c>
      <c r="I169" s="42">
        <v>44.860526999999998</v>
      </c>
      <c r="J169" s="42">
        <v>45.302559000000002</v>
      </c>
      <c r="K169" s="42">
        <v>45.783157000000003</v>
      </c>
      <c r="L169" s="42">
        <v>45.883259000000002</v>
      </c>
      <c r="M169" s="42">
        <v>45.975304000000001</v>
      </c>
      <c r="N169" s="42">
        <v>46.072971000000003</v>
      </c>
      <c r="O169" s="42">
        <v>46.163238999999997</v>
      </c>
      <c r="P169" s="42">
        <v>46.256920000000001</v>
      </c>
      <c r="Q169" s="42">
        <v>46.349766000000002</v>
      </c>
      <c r="R169" s="42">
        <v>46.469287999999999</v>
      </c>
      <c r="S169" s="42">
        <v>46.668590999999999</v>
      </c>
      <c r="T169" s="42">
        <v>46.703147999999999</v>
      </c>
      <c r="U169" s="42">
        <v>46.722942000000003</v>
      </c>
      <c r="V169" s="42">
        <v>46.741936000000003</v>
      </c>
      <c r="W169" s="42">
        <v>46.762905000000003</v>
      </c>
      <c r="X169" s="42">
        <v>46.817360000000001</v>
      </c>
      <c r="Y169" s="42">
        <v>46.839278999999998</v>
      </c>
      <c r="Z169" s="42">
        <v>46.859549999999999</v>
      </c>
      <c r="AA169" s="42">
        <v>46.986969000000002</v>
      </c>
      <c r="AB169" s="42">
        <v>47.019061999999998</v>
      </c>
      <c r="AC169" s="42">
        <v>47.050106</v>
      </c>
      <c r="AD169" s="42">
        <v>47.081474</v>
      </c>
      <c r="AE169" s="42">
        <v>47.112682</v>
      </c>
      <c r="AF169" s="42">
        <v>47.143543000000001</v>
      </c>
      <c r="AG169" s="42">
        <v>47.174553000000003</v>
      </c>
      <c r="AH169" s="42">
        <v>47.204704</v>
      </c>
      <c r="AI169" s="42">
        <v>47.235267999999998</v>
      </c>
      <c r="AJ169" s="42">
        <v>47.259182000000003</v>
      </c>
      <c r="AK169" s="43">
        <v>3.6280000000000001E-3</v>
      </c>
    </row>
    <row r="170" spans="1:37" ht="15" customHeight="1" x14ac:dyDescent="0.45">
      <c r="A170" s="19" t="s">
        <v>563</v>
      </c>
      <c r="B170" s="41" t="s">
        <v>431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3" t="s">
        <v>129</v>
      </c>
    </row>
    <row r="171" spans="1:37" ht="15" customHeight="1" x14ac:dyDescent="0.45">
      <c r="A171" s="19" t="s">
        <v>564</v>
      </c>
      <c r="B171" s="41" t="s">
        <v>432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3" t="s">
        <v>129</v>
      </c>
    </row>
    <row r="172" spans="1:37" ht="15" customHeight="1" x14ac:dyDescent="0.45">
      <c r="A172" s="19" t="s">
        <v>565</v>
      </c>
      <c r="B172" s="41" t="s">
        <v>434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3" t="s">
        <v>129</v>
      </c>
    </row>
    <row r="173" spans="1:37" ht="15" customHeight="1" x14ac:dyDescent="0.45">
      <c r="A173" s="19" t="s">
        <v>566</v>
      </c>
      <c r="B173" s="41" t="s">
        <v>436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3" t="s">
        <v>129</v>
      </c>
    </row>
    <row r="174" spans="1:37" ht="15" customHeight="1" x14ac:dyDescent="0.35">
      <c r="A174" s="19" t="s">
        <v>567</v>
      </c>
    </row>
    <row r="175" spans="1:37" ht="15" customHeight="1" x14ac:dyDescent="0.35">
      <c r="A175" s="19" t="s">
        <v>568</v>
      </c>
      <c r="B175" s="40" t="s">
        <v>118</v>
      </c>
    </row>
    <row r="176" spans="1:37" ht="15" customHeight="1" x14ac:dyDescent="0.45">
      <c r="A176" s="19" t="s">
        <v>569</v>
      </c>
      <c r="B176" s="41" t="s">
        <v>408</v>
      </c>
      <c r="C176" s="42">
        <v>54.074741000000003</v>
      </c>
      <c r="D176" s="42">
        <v>53.896422999999999</v>
      </c>
      <c r="E176" s="42">
        <v>53.754691999999999</v>
      </c>
      <c r="F176" s="42">
        <v>53.644298999999997</v>
      </c>
      <c r="G176" s="42">
        <v>53.523335000000003</v>
      </c>
      <c r="H176" s="42">
        <v>53.182910999999997</v>
      </c>
      <c r="I176" s="42">
        <v>52.871895000000002</v>
      </c>
      <c r="J176" s="42">
        <v>52.675350000000002</v>
      </c>
      <c r="K176" s="42">
        <v>52.591414999999998</v>
      </c>
      <c r="L176" s="42">
        <v>52.500957</v>
      </c>
      <c r="M176" s="42">
        <v>52.421944000000003</v>
      </c>
      <c r="N176" s="42">
        <v>52.354412000000004</v>
      </c>
      <c r="O176" s="42">
        <v>52.298931000000003</v>
      </c>
      <c r="P176" s="42">
        <v>52.255077</v>
      </c>
      <c r="Q176" s="42">
        <v>52.222504000000001</v>
      </c>
      <c r="R176" s="42">
        <v>52.200619000000003</v>
      </c>
      <c r="S176" s="42">
        <v>52.188572000000001</v>
      </c>
      <c r="T176" s="42">
        <v>52.121226999999998</v>
      </c>
      <c r="U176" s="42">
        <v>52.049694000000002</v>
      </c>
      <c r="V176" s="42">
        <v>51.986328</v>
      </c>
      <c r="W176" s="42">
        <v>51.930881999999997</v>
      </c>
      <c r="X176" s="42">
        <v>51.883015</v>
      </c>
      <c r="Y176" s="42">
        <v>51.842621000000001</v>
      </c>
      <c r="Z176" s="42">
        <v>51.809452</v>
      </c>
      <c r="AA176" s="42">
        <v>51.810177000000003</v>
      </c>
      <c r="AB176" s="42">
        <v>51.811073</v>
      </c>
      <c r="AC176" s="42">
        <v>51.812159999999999</v>
      </c>
      <c r="AD176" s="42">
        <v>51.813431000000001</v>
      </c>
      <c r="AE176" s="42">
        <v>51.814864999999998</v>
      </c>
      <c r="AF176" s="42">
        <v>51.816471</v>
      </c>
      <c r="AG176" s="42">
        <v>51.818221999999999</v>
      </c>
      <c r="AH176" s="42">
        <v>51.820126000000002</v>
      </c>
      <c r="AI176" s="42">
        <v>51.822166000000003</v>
      </c>
      <c r="AJ176" s="42">
        <v>51.818241</v>
      </c>
      <c r="AK176" s="43">
        <v>-1.2279999999999999E-3</v>
      </c>
    </row>
    <row r="177" spans="1:37" ht="15" customHeight="1" x14ac:dyDescent="0.45">
      <c r="A177" s="19" t="s">
        <v>570</v>
      </c>
      <c r="B177" s="41" t="s">
        <v>410</v>
      </c>
      <c r="C177" s="42">
        <v>46.689898999999997</v>
      </c>
      <c r="D177" s="42">
        <v>46.378647000000001</v>
      </c>
      <c r="E177" s="42">
        <v>46.112746999999999</v>
      </c>
      <c r="F177" s="42">
        <v>45.905071</v>
      </c>
      <c r="G177" s="42">
        <v>45.673392999999997</v>
      </c>
      <c r="H177" s="42">
        <v>45.248221999999998</v>
      </c>
      <c r="I177" s="42">
        <v>44.856563999999999</v>
      </c>
      <c r="J177" s="42">
        <v>44.564464999999998</v>
      </c>
      <c r="K177" s="42">
        <v>44.407612</v>
      </c>
      <c r="L177" s="42">
        <v>44.293018000000004</v>
      </c>
      <c r="M177" s="42">
        <v>44.19614</v>
      </c>
      <c r="N177" s="42">
        <v>44.113059999999997</v>
      </c>
      <c r="O177" s="42">
        <v>44.043568</v>
      </c>
      <c r="P177" s="42">
        <v>43.987202000000003</v>
      </c>
      <c r="Q177" s="42">
        <v>43.943314000000001</v>
      </c>
      <c r="R177" s="42">
        <v>43.910946000000003</v>
      </c>
      <c r="S177" s="42">
        <v>43.889214000000003</v>
      </c>
      <c r="T177" s="42">
        <v>43.813034000000002</v>
      </c>
      <c r="U177" s="42">
        <v>43.733395000000002</v>
      </c>
      <c r="V177" s="42">
        <v>43.662685000000003</v>
      </c>
      <c r="W177" s="42">
        <v>43.600647000000002</v>
      </c>
      <c r="X177" s="42">
        <v>43.546982</v>
      </c>
      <c r="Y177" s="42">
        <v>43.501598000000001</v>
      </c>
      <c r="Z177" s="42">
        <v>43.464275000000001</v>
      </c>
      <c r="AA177" s="42">
        <v>43.464320999999998</v>
      </c>
      <c r="AB177" s="42">
        <v>43.464618999999999</v>
      </c>
      <c r="AC177" s="42">
        <v>43.465130000000002</v>
      </c>
      <c r="AD177" s="42">
        <v>43.465862000000001</v>
      </c>
      <c r="AE177" s="42">
        <v>43.466723999999999</v>
      </c>
      <c r="AF177" s="42">
        <v>43.467815000000002</v>
      </c>
      <c r="AG177" s="42">
        <v>43.469085999999997</v>
      </c>
      <c r="AH177" s="42">
        <v>43.47052</v>
      </c>
      <c r="AI177" s="42">
        <v>43.472095000000003</v>
      </c>
      <c r="AJ177" s="42">
        <v>43.467731000000001</v>
      </c>
      <c r="AK177" s="43">
        <v>-2.0240000000000002E-3</v>
      </c>
    </row>
    <row r="178" spans="1:37" ht="15" customHeight="1" x14ac:dyDescent="0.45">
      <c r="A178" s="19" t="s">
        <v>571</v>
      </c>
      <c r="B178" s="41" t="s">
        <v>412</v>
      </c>
      <c r="C178" s="42">
        <v>41.074115999999997</v>
      </c>
      <c r="D178" s="42">
        <v>40.761639000000002</v>
      </c>
      <c r="E178" s="42">
        <v>40.472026999999997</v>
      </c>
      <c r="F178" s="42">
        <v>40.248477999999999</v>
      </c>
      <c r="G178" s="42">
        <v>39.958809000000002</v>
      </c>
      <c r="H178" s="42">
        <v>39.658852000000003</v>
      </c>
      <c r="I178" s="42">
        <v>39.415398000000003</v>
      </c>
      <c r="J178" s="42">
        <v>39.197586000000001</v>
      </c>
      <c r="K178" s="42">
        <v>39.085709000000001</v>
      </c>
      <c r="L178" s="42">
        <v>38.9758</v>
      </c>
      <c r="M178" s="42">
        <v>38.881306000000002</v>
      </c>
      <c r="N178" s="42">
        <v>38.800308000000001</v>
      </c>
      <c r="O178" s="42">
        <v>38.732985999999997</v>
      </c>
      <c r="P178" s="42">
        <v>38.678772000000002</v>
      </c>
      <c r="Q178" s="42">
        <v>38.636768000000004</v>
      </c>
      <c r="R178" s="42">
        <v>38.605927000000001</v>
      </c>
      <c r="S178" s="42">
        <v>38.585472000000003</v>
      </c>
      <c r="T178" s="42">
        <v>38.510460000000002</v>
      </c>
      <c r="U178" s="42">
        <v>38.431807999999997</v>
      </c>
      <c r="V178" s="42">
        <v>38.361908</v>
      </c>
      <c r="W178" s="42">
        <v>38.300536999999998</v>
      </c>
      <c r="X178" s="42">
        <v>38.247504999999997</v>
      </c>
      <c r="Y178" s="42">
        <v>38.202652</v>
      </c>
      <c r="Z178" s="42">
        <v>38.165748999999998</v>
      </c>
      <c r="AA178" s="42">
        <v>38.165916000000003</v>
      </c>
      <c r="AB178" s="42">
        <v>38.166302000000002</v>
      </c>
      <c r="AC178" s="42">
        <v>38.166912000000004</v>
      </c>
      <c r="AD178" s="42">
        <v>38.167717000000003</v>
      </c>
      <c r="AE178" s="42">
        <v>38.168700999999999</v>
      </c>
      <c r="AF178" s="42">
        <v>38.169857</v>
      </c>
      <c r="AG178" s="42">
        <v>38.171185000000001</v>
      </c>
      <c r="AH178" s="42">
        <v>38.172665000000002</v>
      </c>
      <c r="AI178" s="42">
        <v>38.174304999999997</v>
      </c>
      <c r="AJ178" s="42">
        <v>38.169991000000003</v>
      </c>
      <c r="AK178" s="43">
        <v>-2.0509999999999999E-3</v>
      </c>
    </row>
    <row r="179" spans="1:37" ht="15" customHeight="1" x14ac:dyDescent="0.45">
      <c r="A179" s="19" t="s">
        <v>572</v>
      </c>
      <c r="B179" s="41" t="s">
        <v>414</v>
      </c>
      <c r="C179" s="42">
        <v>42.262421000000003</v>
      </c>
      <c r="D179" s="42">
        <v>41.889533999999998</v>
      </c>
      <c r="E179" s="42">
        <v>41.559246000000002</v>
      </c>
      <c r="F179" s="42">
        <v>41.290222</v>
      </c>
      <c r="G179" s="42">
        <v>40.888762999999997</v>
      </c>
      <c r="H179" s="42">
        <v>40.478358999999998</v>
      </c>
      <c r="I179" s="42">
        <v>40.098475999999998</v>
      </c>
      <c r="J179" s="42">
        <v>39.850470999999999</v>
      </c>
      <c r="K179" s="42">
        <v>39.650841</v>
      </c>
      <c r="L179" s="42">
        <v>39.464072999999999</v>
      </c>
      <c r="M179" s="42">
        <v>39.299380999999997</v>
      </c>
      <c r="N179" s="42">
        <v>39.157153999999998</v>
      </c>
      <c r="O179" s="42">
        <v>39.038680999999997</v>
      </c>
      <c r="P179" s="42">
        <v>38.943066000000002</v>
      </c>
      <c r="Q179" s="42">
        <v>38.868113999999998</v>
      </c>
      <c r="R179" s="42">
        <v>38.811382000000002</v>
      </c>
      <c r="S179" s="42">
        <v>38.770473000000003</v>
      </c>
      <c r="T179" s="42">
        <v>38.678840999999998</v>
      </c>
      <c r="U179" s="42">
        <v>38.586658</v>
      </c>
      <c r="V179" s="42">
        <v>38.505336999999997</v>
      </c>
      <c r="W179" s="42">
        <v>38.434010000000001</v>
      </c>
      <c r="X179" s="42">
        <v>38.372104999999998</v>
      </c>
      <c r="Y179" s="42">
        <v>38.319240999999998</v>
      </c>
      <c r="Z179" s="42">
        <v>38.274783999999997</v>
      </c>
      <c r="AA179" s="42">
        <v>38.274551000000002</v>
      </c>
      <c r="AB179" s="42">
        <v>38.274566999999998</v>
      </c>
      <c r="AC179" s="42">
        <v>38.274818000000003</v>
      </c>
      <c r="AD179" s="42">
        <v>38.275272000000001</v>
      </c>
      <c r="AE179" s="42">
        <v>38.275917</v>
      </c>
      <c r="AF179" s="42">
        <v>38.276755999999999</v>
      </c>
      <c r="AG179" s="42">
        <v>38.277766999999997</v>
      </c>
      <c r="AH179" s="42">
        <v>38.278956999999998</v>
      </c>
      <c r="AI179" s="42">
        <v>38.280304000000001</v>
      </c>
      <c r="AJ179" s="42">
        <v>38.275706999999997</v>
      </c>
      <c r="AK179" s="43">
        <v>-2.8149999999999998E-3</v>
      </c>
    </row>
    <row r="180" spans="1:37" ht="15" customHeight="1" x14ac:dyDescent="0.45">
      <c r="B180" s="41" t="s">
        <v>416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3" t="s">
        <v>129</v>
      </c>
    </row>
    <row r="181" spans="1:37" ht="15" customHeight="1" x14ac:dyDescent="0.45">
      <c r="B181" s="41" t="s">
        <v>418</v>
      </c>
      <c r="C181" s="42">
        <v>85.201920000000001</v>
      </c>
      <c r="D181" s="42">
        <v>84.877403000000001</v>
      </c>
      <c r="E181" s="42">
        <v>84.603722000000005</v>
      </c>
      <c r="F181" s="42">
        <v>84.351944000000003</v>
      </c>
      <c r="G181" s="42">
        <v>84.091751000000002</v>
      </c>
      <c r="H181" s="42">
        <v>83.655013999999994</v>
      </c>
      <c r="I181" s="42">
        <v>83.263274999999993</v>
      </c>
      <c r="J181" s="42">
        <v>82.948607999999993</v>
      </c>
      <c r="K181" s="42">
        <v>82.708045999999996</v>
      </c>
      <c r="L181" s="42">
        <v>82.452286000000001</v>
      </c>
      <c r="M181" s="42">
        <v>82.221985000000004</v>
      </c>
      <c r="N181" s="42">
        <v>82.022864999999996</v>
      </c>
      <c r="O181" s="42">
        <v>81.858429000000001</v>
      </c>
      <c r="P181" s="42">
        <v>81.726699999999994</v>
      </c>
      <c r="Q181" s="42">
        <v>81.624077</v>
      </c>
      <c r="R181" s="42">
        <v>81.547141999999994</v>
      </c>
      <c r="S181" s="42">
        <v>81.49118</v>
      </c>
      <c r="T181" s="42">
        <v>81.387878000000001</v>
      </c>
      <c r="U181" s="42">
        <v>81.286529999999999</v>
      </c>
      <c r="V181" s="42">
        <v>81.197783999999999</v>
      </c>
      <c r="W181" s="42">
        <v>81.120116999999993</v>
      </c>
      <c r="X181" s="42">
        <v>81.052482999999995</v>
      </c>
      <c r="Y181" s="42">
        <v>80.994254999999995</v>
      </c>
      <c r="Z181" s="42">
        <v>80.944389000000001</v>
      </c>
      <c r="AA181" s="42">
        <v>80.944153</v>
      </c>
      <c r="AB181" s="42">
        <v>80.944130000000001</v>
      </c>
      <c r="AC181" s="42">
        <v>80.944350999999997</v>
      </c>
      <c r="AD181" s="42">
        <v>80.944794000000002</v>
      </c>
      <c r="AE181" s="42">
        <v>80.945396000000002</v>
      </c>
      <c r="AF181" s="42">
        <v>80.946235999999999</v>
      </c>
      <c r="AG181" s="42">
        <v>80.947258000000005</v>
      </c>
      <c r="AH181" s="42">
        <v>80.948441000000003</v>
      </c>
      <c r="AI181" s="42">
        <v>80.949791000000005</v>
      </c>
      <c r="AJ181" s="42">
        <v>80.945189999999997</v>
      </c>
      <c r="AK181" s="43">
        <v>-1.4809999999999999E-3</v>
      </c>
    </row>
    <row r="182" spans="1:37" ht="15" customHeight="1" x14ac:dyDescent="0.45">
      <c r="A182" s="19" t="s">
        <v>573</v>
      </c>
      <c r="B182" s="41" t="s">
        <v>420</v>
      </c>
      <c r="C182" s="42">
        <v>0</v>
      </c>
      <c r="D182" s="42">
        <v>0</v>
      </c>
      <c r="E182" s="42">
        <v>40.064404000000003</v>
      </c>
      <c r="F182" s="42">
        <v>39.689597999999997</v>
      </c>
      <c r="G182" s="42">
        <v>39.287491000000003</v>
      </c>
      <c r="H182" s="42">
        <v>38.914482</v>
      </c>
      <c r="I182" s="42">
        <v>38.541893000000002</v>
      </c>
      <c r="J182" s="42">
        <v>38.223469000000001</v>
      </c>
      <c r="K182" s="42">
        <v>38.055427999999999</v>
      </c>
      <c r="L182" s="42">
        <v>37.852516000000001</v>
      </c>
      <c r="M182" s="42">
        <v>37.672427999999996</v>
      </c>
      <c r="N182" s="42">
        <v>37.516750000000002</v>
      </c>
      <c r="O182" s="42">
        <v>37.387211000000001</v>
      </c>
      <c r="P182" s="42">
        <v>37.282307000000003</v>
      </c>
      <c r="Q182" s="42">
        <v>37.200240999999998</v>
      </c>
      <c r="R182" s="42">
        <v>37.137939000000003</v>
      </c>
      <c r="S182" s="42">
        <v>37.092551999999998</v>
      </c>
      <c r="T182" s="42">
        <v>36.997391</v>
      </c>
      <c r="U182" s="42">
        <v>36.902233000000003</v>
      </c>
      <c r="V182" s="42">
        <v>36.818382</v>
      </c>
      <c r="W182" s="42">
        <v>36.744877000000002</v>
      </c>
      <c r="X182" s="42">
        <v>36.681004000000001</v>
      </c>
      <c r="Y182" s="42">
        <v>36.626368999999997</v>
      </c>
      <c r="Z182" s="42">
        <v>36.580264999999997</v>
      </c>
      <c r="AA182" s="42">
        <v>36.579898999999997</v>
      </c>
      <c r="AB182" s="42">
        <v>36.579799999999999</v>
      </c>
      <c r="AC182" s="42">
        <v>36.579929</v>
      </c>
      <c r="AD182" s="42">
        <v>36.580288000000003</v>
      </c>
      <c r="AE182" s="42">
        <v>36.580798999999999</v>
      </c>
      <c r="AF182" s="42">
        <v>36.581558000000001</v>
      </c>
      <c r="AG182" s="42">
        <v>36.582500000000003</v>
      </c>
      <c r="AH182" s="42">
        <v>36.583621999999998</v>
      </c>
      <c r="AI182" s="42">
        <v>36.584896000000001</v>
      </c>
      <c r="AJ182" s="42">
        <v>36.580241999999998</v>
      </c>
      <c r="AK182" s="43" t="s">
        <v>129</v>
      </c>
    </row>
    <row r="183" spans="1:37" ht="15" customHeight="1" x14ac:dyDescent="0.45">
      <c r="A183" s="19" t="s">
        <v>574</v>
      </c>
      <c r="B183" s="41" t="s">
        <v>422</v>
      </c>
      <c r="C183" s="42">
        <v>53.528568</v>
      </c>
      <c r="D183" s="42">
        <v>52.990673000000001</v>
      </c>
      <c r="E183" s="42">
        <v>52.497269000000003</v>
      </c>
      <c r="F183" s="42">
        <v>52.037993999999998</v>
      </c>
      <c r="G183" s="42">
        <v>51.584038</v>
      </c>
      <c r="H183" s="42">
        <v>51.042518999999999</v>
      </c>
      <c r="I183" s="42">
        <v>50.494995000000003</v>
      </c>
      <c r="J183" s="42">
        <v>50.065857000000001</v>
      </c>
      <c r="K183" s="42">
        <v>49.794308000000001</v>
      </c>
      <c r="L183" s="42">
        <v>49.535232999999998</v>
      </c>
      <c r="M183" s="42">
        <v>49.301048000000002</v>
      </c>
      <c r="N183" s="42">
        <v>49.096176</v>
      </c>
      <c r="O183" s="42">
        <v>48.922477999999998</v>
      </c>
      <c r="P183" s="42">
        <v>48.778132999999997</v>
      </c>
      <c r="Q183" s="42">
        <v>48.662182000000001</v>
      </c>
      <c r="R183" s="42">
        <v>48.570354000000002</v>
      </c>
      <c r="S183" s="42">
        <v>48.498992999999999</v>
      </c>
      <c r="T183" s="42">
        <v>48.380687999999999</v>
      </c>
      <c r="U183" s="42">
        <v>48.265059999999998</v>
      </c>
      <c r="V183" s="42">
        <v>48.163021000000001</v>
      </c>
      <c r="W183" s="42">
        <v>48.073399000000002</v>
      </c>
      <c r="X183" s="42">
        <v>47.995384000000001</v>
      </c>
      <c r="Y183" s="42">
        <v>47.928482000000002</v>
      </c>
      <c r="Z183" s="42">
        <v>47.871848999999997</v>
      </c>
      <c r="AA183" s="42">
        <v>47.870182</v>
      </c>
      <c r="AB183" s="42">
        <v>47.868834999999997</v>
      </c>
      <c r="AC183" s="42">
        <v>47.867775000000002</v>
      </c>
      <c r="AD183" s="42">
        <v>47.866982</v>
      </c>
      <c r="AE183" s="42">
        <v>47.866402000000001</v>
      </c>
      <c r="AF183" s="42">
        <v>47.866076999999997</v>
      </c>
      <c r="AG183" s="42">
        <v>47.865971000000002</v>
      </c>
      <c r="AH183" s="42">
        <v>47.866073999999998</v>
      </c>
      <c r="AI183" s="42">
        <v>47.866366999999997</v>
      </c>
      <c r="AJ183" s="42">
        <v>47.860759999999999</v>
      </c>
      <c r="AK183" s="43">
        <v>-3.1770000000000001E-3</v>
      </c>
    </row>
    <row r="184" spans="1:37" ht="15" customHeight="1" x14ac:dyDescent="0.45">
      <c r="A184" s="19" t="s">
        <v>575</v>
      </c>
      <c r="B184" s="41" t="s">
        <v>424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3" t="s">
        <v>129</v>
      </c>
    </row>
    <row r="185" spans="1:37" ht="15" customHeight="1" x14ac:dyDescent="0.45">
      <c r="A185" s="19" t="s">
        <v>576</v>
      </c>
      <c r="B185" s="41" t="s">
        <v>426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3" t="s">
        <v>129</v>
      </c>
    </row>
    <row r="186" spans="1:37" ht="15" customHeight="1" x14ac:dyDescent="0.45">
      <c r="A186" s="19" t="s">
        <v>577</v>
      </c>
      <c r="B186" s="41" t="s">
        <v>428</v>
      </c>
      <c r="C186" s="42">
        <v>0</v>
      </c>
      <c r="D186" s="42">
        <v>38.249619000000003</v>
      </c>
      <c r="E186" s="42">
        <v>37.980697999999997</v>
      </c>
      <c r="F186" s="42">
        <v>37.747115999999998</v>
      </c>
      <c r="G186" s="42">
        <v>37.453358000000001</v>
      </c>
      <c r="H186" s="42">
        <v>37.043297000000003</v>
      </c>
      <c r="I186" s="42">
        <v>36.652335999999998</v>
      </c>
      <c r="J186" s="42">
        <v>36.297519999999999</v>
      </c>
      <c r="K186" s="42">
        <v>36.138592000000003</v>
      </c>
      <c r="L186" s="42">
        <v>36.026961999999997</v>
      </c>
      <c r="M186" s="42">
        <v>35.928162</v>
      </c>
      <c r="N186" s="42">
        <v>35.841735999999997</v>
      </c>
      <c r="O186" s="42">
        <v>35.767375999999999</v>
      </c>
      <c r="P186" s="42">
        <v>35.704391000000001</v>
      </c>
      <c r="Q186" s="42">
        <v>35.652405000000002</v>
      </c>
      <c r="R186" s="42">
        <v>35.620967999999998</v>
      </c>
      <c r="S186" s="42">
        <v>35.596103999999997</v>
      </c>
      <c r="T186" s="42">
        <v>35.510387000000001</v>
      </c>
      <c r="U186" s="42">
        <v>35.421635000000002</v>
      </c>
      <c r="V186" s="42">
        <v>35.342514000000001</v>
      </c>
      <c r="W186" s="42">
        <v>35.272891999999999</v>
      </c>
      <c r="X186" s="42">
        <v>35.214607000000001</v>
      </c>
      <c r="Y186" s="42">
        <v>35.163727000000002</v>
      </c>
      <c r="Z186" s="42">
        <v>35.122055000000003</v>
      </c>
      <c r="AA186" s="42">
        <v>35.126842000000003</v>
      </c>
      <c r="AB186" s="42">
        <v>35.126334999999997</v>
      </c>
      <c r="AC186" s="42">
        <v>35.126083000000001</v>
      </c>
      <c r="AD186" s="42">
        <v>35.126052999999999</v>
      </c>
      <c r="AE186" s="42">
        <v>35.126244</v>
      </c>
      <c r="AF186" s="42">
        <v>35.126606000000002</v>
      </c>
      <c r="AG186" s="42">
        <v>35.127189999999999</v>
      </c>
      <c r="AH186" s="42">
        <v>35.127949000000001</v>
      </c>
      <c r="AI186" s="42">
        <v>35.128883000000002</v>
      </c>
      <c r="AJ186" s="42">
        <v>35.123890000000003</v>
      </c>
      <c r="AK186" s="43">
        <v>-2.6610000000000002E-3</v>
      </c>
    </row>
    <row r="187" spans="1:37" ht="15" customHeight="1" x14ac:dyDescent="0.45">
      <c r="A187" s="19" t="s">
        <v>578</v>
      </c>
      <c r="B187" s="41" t="s">
        <v>430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3" t="s">
        <v>129</v>
      </c>
    </row>
    <row r="188" spans="1:37" ht="15" customHeight="1" x14ac:dyDescent="0.45">
      <c r="A188" s="19" t="s">
        <v>579</v>
      </c>
      <c r="B188" s="41" t="s">
        <v>431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3" t="s">
        <v>129</v>
      </c>
    </row>
    <row r="189" spans="1:37" ht="15" customHeight="1" x14ac:dyDescent="0.45">
      <c r="A189" s="19" t="s">
        <v>580</v>
      </c>
      <c r="B189" s="41" t="s">
        <v>432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3" t="s">
        <v>129</v>
      </c>
    </row>
    <row r="190" spans="1:37" ht="15" customHeight="1" x14ac:dyDescent="0.45">
      <c r="A190" s="19" t="s">
        <v>581</v>
      </c>
      <c r="B190" s="41" t="s">
        <v>434</v>
      </c>
      <c r="C190" s="42">
        <v>0</v>
      </c>
      <c r="D190" s="42">
        <v>0</v>
      </c>
      <c r="E190" s="42">
        <v>44.708114999999999</v>
      </c>
      <c r="F190" s="42">
        <v>44.268250000000002</v>
      </c>
      <c r="G190" s="42">
        <v>43.745131999999998</v>
      </c>
      <c r="H190" s="42">
        <v>43.276096000000003</v>
      </c>
      <c r="I190" s="42">
        <v>42.918143999999998</v>
      </c>
      <c r="J190" s="42">
        <v>42.571617000000003</v>
      </c>
      <c r="K190" s="42">
        <v>42.313755</v>
      </c>
      <c r="L190" s="42">
        <v>42.099063999999998</v>
      </c>
      <c r="M190" s="42">
        <v>41.908763999999998</v>
      </c>
      <c r="N190" s="42">
        <v>41.743439000000002</v>
      </c>
      <c r="O190" s="42">
        <v>41.604694000000002</v>
      </c>
      <c r="P190" s="42">
        <v>41.491528000000002</v>
      </c>
      <c r="Q190" s="42">
        <v>41.401755999999999</v>
      </c>
      <c r="R190" s="42">
        <v>41.343631999999999</v>
      </c>
      <c r="S190" s="42">
        <v>41.286380999999999</v>
      </c>
      <c r="T190" s="42">
        <v>41.185616000000003</v>
      </c>
      <c r="U190" s="42">
        <v>41.085242999999998</v>
      </c>
      <c r="V190" s="42">
        <v>40.996727</v>
      </c>
      <c r="W190" s="42">
        <v>40.919021999999998</v>
      </c>
      <c r="X190" s="42">
        <v>40.85107</v>
      </c>
      <c r="Y190" s="42">
        <v>40.793334999999999</v>
      </c>
      <c r="Z190" s="42">
        <v>40.744610000000002</v>
      </c>
      <c r="AA190" s="42">
        <v>40.740448000000001</v>
      </c>
      <c r="AB190" s="42">
        <v>40.740036000000003</v>
      </c>
      <c r="AC190" s="42">
        <v>40.739876000000002</v>
      </c>
      <c r="AD190" s="42">
        <v>40.739941000000002</v>
      </c>
      <c r="AE190" s="42">
        <v>40.744095000000002</v>
      </c>
      <c r="AF190" s="42">
        <v>40.74456</v>
      </c>
      <c r="AG190" s="42">
        <v>40.745201000000002</v>
      </c>
      <c r="AH190" s="42">
        <v>40.746032999999997</v>
      </c>
      <c r="AI190" s="42">
        <v>40.747047000000002</v>
      </c>
      <c r="AJ190" s="42">
        <v>40.742114999999998</v>
      </c>
      <c r="AK190" s="43" t="s">
        <v>129</v>
      </c>
    </row>
    <row r="191" spans="1:37" ht="15" customHeight="1" x14ac:dyDescent="0.45">
      <c r="A191" s="19" t="s">
        <v>582</v>
      </c>
      <c r="B191" s="41" t="s">
        <v>436</v>
      </c>
      <c r="C191" s="42">
        <v>0</v>
      </c>
      <c r="D191" s="42">
        <v>0</v>
      </c>
      <c r="E191" s="42">
        <v>63.768729999999998</v>
      </c>
      <c r="F191" s="42">
        <v>63.078709000000003</v>
      </c>
      <c r="G191" s="42">
        <v>62.478198999999996</v>
      </c>
      <c r="H191" s="42">
        <v>61.871943999999999</v>
      </c>
      <c r="I191" s="42">
        <v>61.348708999999999</v>
      </c>
      <c r="J191" s="42">
        <v>60.858631000000003</v>
      </c>
      <c r="K191" s="42">
        <v>60.753124</v>
      </c>
      <c r="L191" s="42">
        <v>60.474648000000002</v>
      </c>
      <c r="M191" s="42">
        <v>60.221333000000001</v>
      </c>
      <c r="N191" s="42">
        <v>59.998683999999997</v>
      </c>
      <c r="O191" s="42">
        <v>59.808342000000003</v>
      </c>
      <c r="P191" s="42">
        <v>59.649044000000004</v>
      </c>
      <c r="Q191" s="42">
        <v>59.518284000000001</v>
      </c>
      <c r="R191" s="42">
        <v>59.421214999999997</v>
      </c>
      <c r="S191" s="42">
        <v>59.335982999999999</v>
      </c>
      <c r="T191" s="42">
        <v>59.206077999999998</v>
      </c>
      <c r="U191" s="42">
        <v>59.079681000000001</v>
      </c>
      <c r="V191" s="42">
        <v>58.967964000000002</v>
      </c>
      <c r="W191" s="42">
        <v>58.869743</v>
      </c>
      <c r="X191" s="42">
        <v>58.784061000000001</v>
      </c>
      <c r="Y191" s="42">
        <v>58.710704999999997</v>
      </c>
      <c r="Z191" s="42">
        <v>58.648685</v>
      </c>
      <c r="AA191" s="42">
        <v>58.644317999999998</v>
      </c>
      <c r="AB191" s="42">
        <v>58.642212000000001</v>
      </c>
      <c r="AC191" s="42">
        <v>58.640422999999998</v>
      </c>
      <c r="AD191" s="42">
        <v>58.638930999999999</v>
      </c>
      <c r="AE191" s="42">
        <v>58.645901000000002</v>
      </c>
      <c r="AF191" s="42">
        <v>58.644931999999997</v>
      </c>
      <c r="AG191" s="42">
        <v>58.644202999999997</v>
      </c>
      <c r="AH191" s="42">
        <v>58.643703000000002</v>
      </c>
      <c r="AI191" s="42">
        <v>58.643414</v>
      </c>
      <c r="AJ191" s="42">
        <v>58.637241000000003</v>
      </c>
      <c r="AK191" s="43" t="s">
        <v>129</v>
      </c>
    </row>
    <row r="192" spans="1:37" ht="15" customHeight="1" x14ac:dyDescent="0.35">
      <c r="A192" s="19" t="s">
        <v>583</v>
      </c>
    </row>
    <row r="193" spans="1:37" ht="15" customHeight="1" x14ac:dyDescent="0.35">
      <c r="A193" s="19" t="s">
        <v>584</v>
      </c>
      <c r="B193" s="40" t="s">
        <v>120</v>
      </c>
    </row>
    <row r="194" spans="1:37" ht="15" customHeight="1" x14ac:dyDescent="0.45">
      <c r="B194" s="41" t="s">
        <v>408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3" t="s">
        <v>129</v>
      </c>
    </row>
    <row r="195" spans="1:37" ht="15" customHeight="1" x14ac:dyDescent="0.45">
      <c r="B195" s="41" t="s">
        <v>410</v>
      </c>
      <c r="C195" s="42">
        <v>0</v>
      </c>
      <c r="D195" s="42">
        <v>0</v>
      </c>
      <c r="E195" s="42">
        <v>0</v>
      </c>
      <c r="F195" s="42">
        <v>52.620026000000003</v>
      </c>
      <c r="G195" s="42">
        <v>52.025509</v>
      </c>
      <c r="H195" s="42">
        <v>51.157463</v>
      </c>
      <c r="I195" s="42">
        <v>50.344734000000003</v>
      </c>
      <c r="J195" s="42">
        <v>49.731566999999998</v>
      </c>
      <c r="K195" s="42">
        <v>49.376674999999999</v>
      </c>
      <c r="L195" s="42">
        <v>49.147345999999999</v>
      </c>
      <c r="M195" s="42">
        <v>48.946472</v>
      </c>
      <c r="N195" s="42">
        <v>48.766376000000001</v>
      </c>
      <c r="O195" s="42">
        <v>48.606293000000001</v>
      </c>
      <c r="P195" s="42">
        <v>48.465485000000001</v>
      </c>
      <c r="Q195" s="42">
        <v>48.343231000000003</v>
      </c>
      <c r="R195" s="42">
        <v>48.238441000000002</v>
      </c>
      <c r="S195" s="42">
        <v>48.150162000000002</v>
      </c>
      <c r="T195" s="42">
        <v>48.012282999999996</v>
      </c>
      <c r="U195" s="42">
        <v>47.876465000000003</v>
      </c>
      <c r="V195" s="42">
        <v>47.755206999999999</v>
      </c>
      <c r="W195" s="42">
        <v>47.648262000000003</v>
      </c>
      <c r="X195" s="42">
        <v>47.555264000000001</v>
      </c>
      <c r="Y195" s="42">
        <v>47.476131000000002</v>
      </c>
      <c r="Z195" s="42">
        <v>47.410595000000001</v>
      </c>
      <c r="AA195" s="42">
        <v>47.406455999999999</v>
      </c>
      <c r="AB195" s="42">
        <v>47.402740000000001</v>
      </c>
      <c r="AC195" s="42">
        <v>47.399405999999999</v>
      </c>
      <c r="AD195" s="42">
        <v>47.396445999999997</v>
      </c>
      <c r="AE195" s="42">
        <v>47.393734000000002</v>
      </c>
      <c r="AF195" s="42">
        <v>47.391396</v>
      </c>
      <c r="AG195" s="42">
        <v>47.389366000000003</v>
      </c>
      <c r="AH195" s="42">
        <v>47.387604000000003</v>
      </c>
      <c r="AI195" s="42">
        <v>47.386077999999998</v>
      </c>
      <c r="AJ195" s="42">
        <v>47.378737999999998</v>
      </c>
      <c r="AK195" s="43" t="s">
        <v>129</v>
      </c>
    </row>
    <row r="196" spans="1:37" ht="15" customHeight="1" x14ac:dyDescent="0.45">
      <c r="A196" s="19" t="s">
        <v>585</v>
      </c>
      <c r="B196" s="41" t="s">
        <v>412</v>
      </c>
      <c r="C196" s="42">
        <v>0</v>
      </c>
      <c r="D196" s="42">
        <v>47.835650999999999</v>
      </c>
      <c r="E196" s="42">
        <v>47.124747999999997</v>
      </c>
      <c r="F196" s="42">
        <v>46.431404000000001</v>
      </c>
      <c r="G196" s="42">
        <v>45.842303999999999</v>
      </c>
      <c r="H196" s="42">
        <v>45.261772000000001</v>
      </c>
      <c r="I196" s="42">
        <v>44.773209000000001</v>
      </c>
      <c r="J196" s="42">
        <v>44.330235000000002</v>
      </c>
      <c r="K196" s="42">
        <v>44.012839999999997</v>
      </c>
      <c r="L196" s="42">
        <v>43.791652999999997</v>
      </c>
      <c r="M196" s="42">
        <v>43.594925000000003</v>
      </c>
      <c r="N196" s="42">
        <v>43.418410999999999</v>
      </c>
      <c r="O196" s="42">
        <v>43.262011999999999</v>
      </c>
      <c r="P196" s="42">
        <v>43.124831999999998</v>
      </c>
      <c r="Q196" s="42">
        <v>43.005744999999997</v>
      </c>
      <c r="R196" s="42">
        <v>42.903525999999999</v>
      </c>
      <c r="S196" s="42">
        <v>42.817397999999997</v>
      </c>
      <c r="T196" s="42">
        <v>42.681477000000001</v>
      </c>
      <c r="U196" s="42">
        <v>42.547328999999998</v>
      </c>
      <c r="V196" s="42">
        <v>42.427433000000001</v>
      </c>
      <c r="W196" s="42">
        <v>42.321629000000001</v>
      </c>
      <c r="X196" s="42">
        <v>42.229691000000003</v>
      </c>
      <c r="Y196" s="42">
        <v>42.151446999999997</v>
      </c>
      <c r="Z196" s="42">
        <v>42.086627999999997</v>
      </c>
      <c r="AA196" s="42">
        <v>42.082672000000002</v>
      </c>
      <c r="AB196" s="42">
        <v>42.079124</v>
      </c>
      <c r="AC196" s="42">
        <v>42.075951000000003</v>
      </c>
      <c r="AD196" s="42">
        <v>42.073120000000003</v>
      </c>
      <c r="AE196" s="42">
        <v>42.070594999999997</v>
      </c>
      <c r="AF196" s="42">
        <v>42.068382</v>
      </c>
      <c r="AG196" s="42">
        <v>42.066437000000001</v>
      </c>
      <c r="AH196" s="42">
        <v>42.064774</v>
      </c>
      <c r="AI196" s="42">
        <v>42.063358000000001</v>
      </c>
      <c r="AJ196" s="42">
        <v>42.056083999999998</v>
      </c>
      <c r="AK196" s="43">
        <v>-4.0159999999999996E-3</v>
      </c>
    </row>
    <row r="197" spans="1:37" ht="15" customHeight="1" x14ac:dyDescent="0.45">
      <c r="A197" s="19" t="s">
        <v>586</v>
      </c>
      <c r="B197" s="41" t="s">
        <v>414</v>
      </c>
      <c r="C197" s="42">
        <v>0</v>
      </c>
      <c r="D197" s="42">
        <v>49.687190999999999</v>
      </c>
      <c r="E197" s="42">
        <v>48.930157000000001</v>
      </c>
      <c r="F197" s="42">
        <v>48.137321</v>
      </c>
      <c r="G197" s="42">
        <v>47.320903999999999</v>
      </c>
      <c r="H197" s="42">
        <v>46.567753000000003</v>
      </c>
      <c r="I197" s="42">
        <v>45.919066999999998</v>
      </c>
      <c r="J197" s="42">
        <v>45.507835</v>
      </c>
      <c r="K197" s="42">
        <v>45.120773</v>
      </c>
      <c r="L197" s="42">
        <v>44.815295999999996</v>
      </c>
      <c r="M197" s="42">
        <v>44.541621999999997</v>
      </c>
      <c r="N197" s="42">
        <v>44.297606999999999</v>
      </c>
      <c r="O197" s="42">
        <v>44.084206000000002</v>
      </c>
      <c r="P197" s="42">
        <v>43.900154000000001</v>
      </c>
      <c r="Q197" s="42">
        <v>43.742874</v>
      </c>
      <c r="R197" s="42">
        <v>43.609909000000002</v>
      </c>
      <c r="S197" s="42">
        <v>43.498856000000004</v>
      </c>
      <c r="T197" s="42">
        <v>43.342261999999998</v>
      </c>
      <c r="U197" s="42">
        <v>43.190883999999997</v>
      </c>
      <c r="V197" s="42">
        <v>43.056316000000002</v>
      </c>
      <c r="W197" s="42">
        <v>42.937640999999999</v>
      </c>
      <c r="X197" s="42">
        <v>42.834308999999998</v>
      </c>
      <c r="Y197" s="42">
        <v>42.745871999999999</v>
      </c>
      <c r="Z197" s="42">
        <v>42.671680000000002</v>
      </c>
      <c r="AA197" s="42">
        <v>42.667065000000001</v>
      </c>
      <c r="AB197" s="42">
        <v>42.662872</v>
      </c>
      <c r="AC197" s="42">
        <v>42.659095999999998</v>
      </c>
      <c r="AD197" s="42">
        <v>42.655673999999998</v>
      </c>
      <c r="AE197" s="42">
        <v>42.652591999999999</v>
      </c>
      <c r="AF197" s="42">
        <v>42.649833999999998</v>
      </c>
      <c r="AG197" s="42">
        <v>42.647362000000001</v>
      </c>
      <c r="AH197" s="42">
        <v>42.645190999999997</v>
      </c>
      <c r="AI197" s="42">
        <v>42.643284000000001</v>
      </c>
      <c r="AJ197" s="42">
        <v>42.635539999999999</v>
      </c>
      <c r="AK197" s="43">
        <v>-4.7720000000000002E-3</v>
      </c>
    </row>
    <row r="198" spans="1:37" ht="15" customHeight="1" x14ac:dyDescent="0.45">
      <c r="A198" s="19" t="s">
        <v>587</v>
      </c>
      <c r="B198" s="41" t="s">
        <v>416</v>
      </c>
      <c r="C198" s="42">
        <v>65.256232999999995</v>
      </c>
      <c r="D198" s="42">
        <v>64.256996000000001</v>
      </c>
      <c r="E198" s="42">
        <v>63.319653000000002</v>
      </c>
      <c r="F198" s="42">
        <v>62.418559999999999</v>
      </c>
      <c r="G198" s="42">
        <v>61.610667999999997</v>
      </c>
      <c r="H198" s="42">
        <v>60.672195000000002</v>
      </c>
      <c r="I198" s="42">
        <v>59.785460999999998</v>
      </c>
      <c r="J198" s="42">
        <v>59.014068999999999</v>
      </c>
      <c r="K198" s="42">
        <v>58.465995999999997</v>
      </c>
      <c r="L198" s="42">
        <v>58.037509999999997</v>
      </c>
      <c r="M198" s="42">
        <v>57.648311999999997</v>
      </c>
      <c r="N198" s="42">
        <v>57.301124999999999</v>
      </c>
      <c r="O198" s="42">
        <v>56.998252999999998</v>
      </c>
      <c r="P198" s="42">
        <v>56.737941999999997</v>
      </c>
      <c r="Q198" s="42">
        <v>56.516804</v>
      </c>
      <c r="R198" s="42">
        <v>56.331440000000001</v>
      </c>
      <c r="S198" s="42">
        <v>56.175392000000002</v>
      </c>
      <c r="T198" s="42">
        <v>55.980502999999999</v>
      </c>
      <c r="U198" s="42">
        <v>55.796146</v>
      </c>
      <c r="V198" s="42">
        <v>55.632655999999997</v>
      </c>
      <c r="W198" s="42">
        <v>55.48856</v>
      </c>
      <c r="X198" s="42">
        <v>55.362735999999998</v>
      </c>
      <c r="Y198" s="42">
        <v>55.254550999999999</v>
      </c>
      <c r="Z198" s="42">
        <v>55.162925999999999</v>
      </c>
      <c r="AA198" s="42">
        <v>55.156471000000003</v>
      </c>
      <c r="AB198" s="42">
        <v>55.150539000000002</v>
      </c>
      <c r="AC198" s="42">
        <v>55.145077000000001</v>
      </c>
      <c r="AD198" s="42">
        <v>55.140079</v>
      </c>
      <c r="AE198" s="42">
        <v>55.135399</v>
      </c>
      <c r="AF198" s="42">
        <v>55.131176000000004</v>
      </c>
      <c r="AG198" s="42">
        <v>55.127304000000002</v>
      </c>
      <c r="AH198" s="42">
        <v>55.123778999999999</v>
      </c>
      <c r="AI198" s="42">
        <v>55.120552000000004</v>
      </c>
      <c r="AJ198" s="42">
        <v>55.111538000000003</v>
      </c>
      <c r="AK198" s="43">
        <v>-4.7860000000000003E-3</v>
      </c>
    </row>
    <row r="199" spans="1:37" ht="15" customHeight="1" x14ac:dyDescent="0.45">
      <c r="A199" s="19" t="s">
        <v>588</v>
      </c>
      <c r="B199" s="41" t="s">
        <v>418</v>
      </c>
      <c r="C199" s="42">
        <v>93.069930999999997</v>
      </c>
      <c r="D199" s="42">
        <v>92.322922000000005</v>
      </c>
      <c r="E199" s="42">
        <v>91.672943000000004</v>
      </c>
      <c r="F199" s="42">
        <v>91.027061000000003</v>
      </c>
      <c r="G199" s="42">
        <v>90.488319000000004</v>
      </c>
      <c r="H199" s="42">
        <v>89.763503999999998</v>
      </c>
      <c r="I199" s="42">
        <v>89.123763999999994</v>
      </c>
      <c r="J199" s="42">
        <v>88.623703000000006</v>
      </c>
      <c r="K199" s="42">
        <v>88.219352999999998</v>
      </c>
      <c r="L199" s="42">
        <v>87.845168999999999</v>
      </c>
      <c r="M199" s="42">
        <v>87.505341000000001</v>
      </c>
      <c r="N199" s="42">
        <v>87.204436999999999</v>
      </c>
      <c r="O199" s="42">
        <v>86.945847000000001</v>
      </c>
      <c r="P199" s="42">
        <v>86.726348999999999</v>
      </c>
      <c r="Q199" s="42">
        <v>86.541861999999995</v>
      </c>
      <c r="R199" s="42">
        <v>86.389313000000001</v>
      </c>
      <c r="S199" s="42">
        <v>86.263596000000007</v>
      </c>
      <c r="T199" s="42">
        <v>86.095305999999994</v>
      </c>
      <c r="U199" s="42">
        <v>85.934807000000006</v>
      </c>
      <c r="V199" s="42">
        <v>85.792891999999995</v>
      </c>
      <c r="W199" s="42">
        <v>85.667984000000004</v>
      </c>
      <c r="X199" s="42">
        <v>85.558982999999998</v>
      </c>
      <c r="Y199" s="42">
        <v>85.465248000000003</v>
      </c>
      <c r="Z199" s="42">
        <v>85.385695999999996</v>
      </c>
      <c r="AA199" s="42">
        <v>85.381073000000001</v>
      </c>
      <c r="AB199" s="42">
        <v>85.376839000000004</v>
      </c>
      <c r="AC199" s="42">
        <v>85.373008999999996</v>
      </c>
      <c r="AD199" s="42">
        <v>85.369560000000007</v>
      </c>
      <c r="AE199" s="42">
        <v>85.366401999999994</v>
      </c>
      <c r="AF199" s="42">
        <v>85.363640000000004</v>
      </c>
      <c r="AG199" s="42">
        <v>85.361191000000005</v>
      </c>
      <c r="AH199" s="42">
        <v>85.359015999999997</v>
      </c>
      <c r="AI199" s="42">
        <v>85.357101</v>
      </c>
      <c r="AJ199" s="42">
        <v>85.349357999999995</v>
      </c>
      <c r="AK199" s="43">
        <v>-2.4510000000000001E-3</v>
      </c>
    </row>
    <row r="200" spans="1:37" ht="15" customHeight="1" x14ac:dyDescent="0.45">
      <c r="A200" s="19" t="s">
        <v>589</v>
      </c>
      <c r="B200" s="41" t="s">
        <v>420</v>
      </c>
      <c r="C200" s="42">
        <v>49.141201000000002</v>
      </c>
      <c r="D200" s="42">
        <v>48.280109000000003</v>
      </c>
      <c r="E200" s="42">
        <v>47.529601999999997</v>
      </c>
      <c r="F200" s="42">
        <v>46.765770000000003</v>
      </c>
      <c r="G200" s="42">
        <v>46.006442999999997</v>
      </c>
      <c r="H200" s="42">
        <v>45.360312999999998</v>
      </c>
      <c r="I200" s="42">
        <v>44.724842000000002</v>
      </c>
      <c r="J200" s="42">
        <v>44.192528000000003</v>
      </c>
      <c r="K200" s="42">
        <v>43.816153999999997</v>
      </c>
      <c r="L200" s="42">
        <v>43.493724999999998</v>
      </c>
      <c r="M200" s="42">
        <v>43.203423000000001</v>
      </c>
      <c r="N200" s="42">
        <v>42.944744</v>
      </c>
      <c r="O200" s="42">
        <v>42.719256999999999</v>
      </c>
      <c r="P200" s="42">
        <v>42.524653999999998</v>
      </c>
      <c r="Q200" s="42">
        <v>42.359245000000001</v>
      </c>
      <c r="R200" s="42">
        <v>42.219760999999998</v>
      </c>
      <c r="S200" s="42">
        <v>42.103290999999999</v>
      </c>
      <c r="T200" s="42">
        <v>41.942272000000003</v>
      </c>
      <c r="U200" s="42">
        <v>41.787143999999998</v>
      </c>
      <c r="V200" s="42">
        <v>41.649341999999997</v>
      </c>
      <c r="W200" s="42">
        <v>41.527897000000003</v>
      </c>
      <c r="X200" s="42">
        <v>41.422035000000001</v>
      </c>
      <c r="Y200" s="42">
        <v>41.331347999999998</v>
      </c>
      <c r="Z200" s="42">
        <v>41.255119000000001</v>
      </c>
      <c r="AA200" s="42">
        <v>41.250286000000003</v>
      </c>
      <c r="AB200" s="42">
        <v>41.245907000000003</v>
      </c>
      <c r="AC200" s="42">
        <v>41.241928000000001</v>
      </c>
      <c r="AD200" s="42">
        <v>41.238349999999997</v>
      </c>
      <c r="AE200" s="42">
        <v>41.235039</v>
      </c>
      <c r="AF200" s="42">
        <v>41.232143000000001</v>
      </c>
      <c r="AG200" s="42">
        <v>41.229565000000001</v>
      </c>
      <c r="AH200" s="42">
        <v>41.22728</v>
      </c>
      <c r="AI200" s="42">
        <v>41.225257999999997</v>
      </c>
      <c r="AJ200" s="42">
        <v>41.217407000000001</v>
      </c>
      <c r="AK200" s="43">
        <v>-4.9300000000000004E-3</v>
      </c>
    </row>
    <row r="201" spans="1:37" ht="15" customHeight="1" x14ac:dyDescent="0.45">
      <c r="A201" s="19" t="s">
        <v>590</v>
      </c>
      <c r="B201" s="41" t="s">
        <v>422</v>
      </c>
      <c r="C201" s="42">
        <v>63.706867000000003</v>
      </c>
      <c r="D201" s="42">
        <v>62.615893999999997</v>
      </c>
      <c r="E201" s="42">
        <v>61.594130999999997</v>
      </c>
      <c r="F201" s="42">
        <v>60.590995999999997</v>
      </c>
      <c r="G201" s="42">
        <v>59.739032999999999</v>
      </c>
      <c r="H201" s="42">
        <v>58.780064000000003</v>
      </c>
      <c r="I201" s="42">
        <v>57.817768000000001</v>
      </c>
      <c r="J201" s="42">
        <v>57.090977000000002</v>
      </c>
      <c r="K201" s="42">
        <v>56.572369000000002</v>
      </c>
      <c r="L201" s="42">
        <v>56.169528999999997</v>
      </c>
      <c r="M201" s="42">
        <v>55.801079000000001</v>
      </c>
      <c r="N201" s="42">
        <v>55.470730000000003</v>
      </c>
      <c r="O201" s="42">
        <v>55.180011999999998</v>
      </c>
      <c r="P201" s="42">
        <v>54.926144000000001</v>
      </c>
      <c r="Q201" s="42">
        <v>54.709091000000001</v>
      </c>
      <c r="R201" s="42">
        <v>54.523907000000001</v>
      </c>
      <c r="S201" s="42">
        <v>54.366683999999999</v>
      </c>
      <c r="T201" s="42">
        <v>54.169006000000003</v>
      </c>
      <c r="U201" s="42">
        <v>53.981147999999997</v>
      </c>
      <c r="V201" s="42">
        <v>53.814124999999997</v>
      </c>
      <c r="W201" s="42">
        <v>53.666744000000001</v>
      </c>
      <c r="X201" s="42">
        <v>53.538155000000003</v>
      </c>
      <c r="Y201" s="42">
        <v>53.427836999999997</v>
      </c>
      <c r="Z201" s="42">
        <v>53.334933999999997</v>
      </c>
      <c r="AA201" s="42">
        <v>53.3279</v>
      </c>
      <c r="AB201" s="42">
        <v>53.321423000000003</v>
      </c>
      <c r="AC201" s="42">
        <v>53.315434000000003</v>
      </c>
      <c r="AD201" s="42">
        <v>53.309905999999998</v>
      </c>
      <c r="AE201" s="42">
        <v>53.304760000000002</v>
      </c>
      <c r="AF201" s="42">
        <v>53.300037000000003</v>
      </c>
      <c r="AG201" s="42">
        <v>53.295689000000003</v>
      </c>
      <c r="AH201" s="42">
        <v>53.291691</v>
      </c>
      <c r="AI201" s="42">
        <v>53.288021000000001</v>
      </c>
      <c r="AJ201" s="42">
        <v>53.278576000000001</v>
      </c>
      <c r="AK201" s="43">
        <v>-5.0340000000000003E-3</v>
      </c>
    </row>
    <row r="202" spans="1:37" ht="15" customHeight="1" x14ac:dyDescent="0.45">
      <c r="A202" s="19" t="s">
        <v>591</v>
      </c>
      <c r="B202" s="41" t="s">
        <v>424</v>
      </c>
      <c r="C202" s="42">
        <v>0</v>
      </c>
      <c r="D202" s="42">
        <v>0</v>
      </c>
      <c r="E202" s="42">
        <v>54.338810000000002</v>
      </c>
      <c r="F202" s="42">
        <v>53.257668000000002</v>
      </c>
      <c r="G202" s="42">
        <v>52.157584999999997</v>
      </c>
      <c r="H202" s="42">
        <v>50.915061999999999</v>
      </c>
      <c r="I202" s="42">
        <v>49.878231</v>
      </c>
      <c r="J202" s="42">
        <v>49.079880000000003</v>
      </c>
      <c r="K202" s="42">
        <v>48.644669</v>
      </c>
      <c r="L202" s="42">
        <v>48.382057000000003</v>
      </c>
      <c r="M202" s="42">
        <v>48.142406000000001</v>
      </c>
      <c r="N202" s="42">
        <v>47.924351000000001</v>
      </c>
      <c r="O202" s="42">
        <v>47.727195999999999</v>
      </c>
      <c r="P202" s="42">
        <v>47.549697999999999</v>
      </c>
      <c r="Q202" s="42">
        <v>47.391342000000002</v>
      </c>
      <c r="R202" s="42">
        <v>47.251286</v>
      </c>
      <c r="S202" s="42">
        <v>47.129317999999998</v>
      </c>
      <c r="T202" s="42">
        <v>46.959938000000001</v>
      </c>
      <c r="U202" s="42">
        <v>46.795009999999998</v>
      </c>
      <c r="V202" s="42">
        <v>46.647381000000003</v>
      </c>
      <c r="W202" s="42">
        <v>46.516860999999999</v>
      </c>
      <c r="X202" s="42">
        <v>46.403357999999997</v>
      </c>
      <c r="Y202" s="42">
        <v>46.306736000000001</v>
      </c>
      <c r="Z202" s="42">
        <v>46.226821999999999</v>
      </c>
      <c r="AA202" s="42">
        <v>46.220390000000002</v>
      </c>
      <c r="AB202" s="42">
        <v>46.214492999999997</v>
      </c>
      <c r="AC202" s="42">
        <v>46.209063999999998</v>
      </c>
      <c r="AD202" s="42">
        <v>46.204070999999999</v>
      </c>
      <c r="AE202" s="42">
        <v>46.138714</v>
      </c>
      <c r="AF202" s="42">
        <v>46.134566999999997</v>
      </c>
      <c r="AG202" s="42">
        <v>46.130760000000002</v>
      </c>
      <c r="AH202" s="42">
        <v>46.127293000000002</v>
      </c>
      <c r="AI202" s="42">
        <v>46.124141999999999</v>
      </c>
      <c r="AJ202" s="42">
        <v>46.115177000000003</v>
      </c>
      <c r="AK202" s="43" t="s">
        <v>129</v>
      </c>
    </row>
    <row r="203" spans="1:37" ht="15" customHeight="1" x14ac:dyDescent="0.45">
      <c r="A203" s="19" t="s">
        <v>592</v>
      </c>
      <c r="B203" s="41" t="s">
        <v>426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3" t="s">
        <v>129</v>
      </c>
    </row>
    <row r="204" spans="1:37" ht="15" customHeight="1" x14ac:dyDescent="0.45">
      <c r="A204" s="19" t="s">
        <v>593</v>
      </c>
      <c r="B204" s="41" t="s">
        <v>428</v>
      </c>
      <c r="C204" s="42">
        <v>0</v>
      </c>
      <c r="D204" s="42">
        <v>0</v>
      </c>
      <c r="E204" s="42">
        <v>0</v>
      </c>
      <c r="F204" s="42">
        <v>45.521312999999999</v>
      </c>
      <c r="G204" s="42">
        <v>44.797958000000001</v>
      </c>
      <c r="H204" s="42">
        <v>43.988934</v>
      </c>
      <c r="I204" s="42">
        <v>43.234408999999999</v>
      </c>
      <c r="J204" s="42">
        <v>42.570281999999999</v>
      </c>
      <c r="K204" s="42">
        <v>42.104385000000001</v>
      </c>
      <c r="L204" s="42">
        <v>41.865718999999999</v>
      </c>
      <c r="M204" s="42">
        <v>41.648417999999999</v>
      </c>
      <c r="N204" s="42">
        <v>41.451248</v>
      </c>
      <c r="O204" s="42">
        <v>41.273581999999998</v>
      </c>
      <c r="P204" s="42">
        <v>41.114258</v>
      </c>
      <c r="Q204" s="42">
        <v>40.972794</v>
      </c>
      <c r="R204" s="42">
        <v>40.861282000000003</v>
      </c>
      <c r="S204" s="42">
        <v>40.761581</v>
      </c>
      <c r="T204" s="42">
        <v>40.605324000000003</v>
      </c>
      <c r="U204" s="42">
        <v>40.452328000000001</v>
      </c>
      <c r="V204" s="42">
        <v>40.315421999999998</v>
      </c>
      <c r="W204" s="42">
        <v>40.194446999999997</v>
      </c>
      <c r="X204" s="42">
        <v>40.092266000000002</v>
      </c>
      <c r="Y204" s="42">
        <v>40.002789</v>
      </c>
      <c r="Z204" s="42">
        <v>39.928851999999999</v>
      </c>
      <c r="AA204" s="42">
        <v>39.930683000000002</v>
      </c>
      <c r="AB204" s="42">
        <v>39.925617000000003</v>
      </c>
      <c r="AC204" s="42">
        <v>39.920997999999997</v>
      </c>
      <c r="AD204" s="42">
        <v>39.916775000000001</v>
      </c>
      <c r="AE204" s="42">
        <v>39.912914000000001</v>
      </c>
      <c r="AF204" s="42">
        <v>39.909359000000002</v>
      </c>
      <c r="AG204" s="42">
        <v>39.906162000000002</v>
      </c>
      <c r="AH204" s="42">
        <v>39.903270999999997</v>
      </c>
      <c r="AI204" s="42">
        <v>39.900669000000001</v>
      </c>
      <c r="AJ204" s="42">
        <v>39.892249999999997</v>
      </c>
      <c r="AK204" s="43" t="s">
        <v>129</v>
      </c>
    </row>
    <row r="205" spans="1:37" ht="15" customHeight="1" x14ac:dyDescent="0.45">
      <c r="A205" s="19" t="s">
        <v>594</v>
      </c>
      <c r="B205" s="41" t="s">
        <v>430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3" t="s">
        <v>129</v>
      </c>
    </row>
    <row r="206" spans="1:37" ht="15" customHeight="1" x14ac:dyDescent="0.45">
      <c r="A206" s="19" t="s">
        <v>595</v>
      </c>
      <c r="B206" s="41" t="s">
        <v>431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3" t="s">
        <v>129</v>
      </c>
    </row>
    <row r="207" spans="1:37" ht="15" customHeight="1" x14ac:dyDescent="0.45">
      <c r="A207" s="19" t="s">
        <v>596</v>
      </c>
      <c r="B207" s="41" t="s">
        <v>432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3" t="s">
        <v>129</v>
      </c>
    </row>
    <row r="208" spans="1:37" ht="15" customHeight="1" x14ac:dyDescent="0.45">
      <c r="B208" s="41" t="s">
        <v>434</v>
      </c>
      <c r="C208" s="42">
        <v>0</v>
      </c>
      <c r="D208" s="42">
        <v>0</v>
      </c>
      <c r="E208" s="42">
        <v>52.881923999999998</v>
      </c>
      <c r="F208" s="42">
        <v>51.948135000000001</v>
      </c>
      <c r="G208" s="42">
        <v>50.972183000000001</v>
      </c>
      <c r="H208" s="42">
        <v>50.128258000000002</v>
      </c>
      <c r="I208" s="42">
        <v>49.495486999999997</v>
      </c>
      <c r="J208" s="42">
        <v>48.889729000000003</v>
      </c>
      <c r="K208" s="42">
        <v>48.305027000000003</v>
      </c>
      <c r="L208" s="42">
        <v>47.962733999999998</v>
      </c>
      <c r="M208" s="42">
        <v>47.655200999999998</v>
      </c>
      <c r="N208" s="42">
        <v>47.380245000000002</v>
      </c>
      <c r="O208" s="42">
        <v>47.139229</v>
      </c>
      <c r="P208" s="42">
        <v>46.930675999999998</v>
      </c>
      <c r="Q208" s="42">
        <v>46.752262000000002</v>
      </c>
      <c r="R208" s="42">
        <v>46.609718000000001</v>
      </c>
      <c r="S208" s="42">
        <v>46.471767</v>
      </c>
      <c r="T208" s="42">
        <v>46.301246999999996</v>
      </c>
      <c r="U208" s="42">
        <v>46.137332999999998</v>
      </c>
      <c r="V208" s="42">
        <v>45.991661000000001</v>
      </c>
      <c r="W208" s="42">
        <v>45.863132</v>
      </c>
      <c r="X208" s="42">
        <v>45.749954000000002</v>
      </c>
      <c r="Y208" s="42">
        <v>45.654040999999999</v>
      </c>
      <c r="Z208" s="42">
        <v>45.573405999999999</v>
      </c>
      <c r="AA208" s="42">
        <v>45.561829000000003</v>
      </c>
      <c r="AB208" s="42">
        <v>45.556930999999999</v>
      </c>
      <c r="AC208" s="42">
        <v>45.552464000000001</v>
      </c>
      <c r="AD208" s="42">
        <v>45.548392999999997</v>
      </c>
      <c r="AE208" s="42">
        <v>45.548366999999999</v>
      </c>
      <c r="AF208" s="42">
        <v>45.544975000000001</v>
      </c>
      <c r="AG208" s="42">
        <v>45.541888999999998</v>
      </c>
      <c r="AH208" s="42">
        <v>45.539124000000001</v>
      </c>
      <c r="AI208" s="42">
        <v>45.536651999999997</v>
      </c>
      <c r="AJ208" s="42">
        <v>45.528339000000003</v>
      </c>
      <c r="AK208" s="43" t="s">
        <v>129</v>
      </c>
    </row>
    <row r="209" spans="1:37" ht="15" customHeight="1" x14ac:dyDescent="0.45">
      <c r="B209" s="41" t="s">
        <v>436</v>
      </c>
      <c r="C209" s="42">
        <v>0</v>
      </c>
      <c r="D209" s="42">
        <v>0</v>
      </c>
      <c r="E209" s="42">
        <v>73.825974000000002</v>
      </c>
      <c r="F209" s="42">
        <v>72.465468999999999</v>
      </c>
      <c r="G209" s="42">
        <v>71.354911999999999</v>
      </c>
      <c r="H209" s="42">
        <v>70.296325999999993</v>
      </c>
      <c r="I209" s="42">
        <v>69.402916000000005</v>
      </c>
      <c r="J209" s="42">
        <v>68.571128999999999</v>
      </c>
      <c r="K209" s="42">
        <v>68.231087000000002</v>
      </c>
      <c r="L209" s="42">
        <v>67.795494000000005</v>
      </c>
      <c r="M209" s="42">
        <v>67.394745</v>
      </c>
      <c r="N209" s="42">
        <v>67.034392999999994</v>
      </c>
      <c r="O209" s="42">
        <v>66.715560999999994</v>
      </c>
      <c r="P209" s="42">
        <v>66.436431999999996</v>
      </c>
      <c r="Q209" s="42">
        <v>66.194382000000004</v>
      </c>
      <c r="R209" s="42">
        <v>65.994049000000004</v>
      </c>
      <c r="S209" s="42">
        <v>65.810508999999996</v>
      </c>
      <c r="T209" s="42">
        <v>65.593117000000007</v>
      </c>
      <c r="U209" s="42">
        <v>65.387123000000003</v>
      </c>
      <c r="V209" s="42">
        <v>65.203772999999998</v>
      </c>
      <c r="W209" s="42">
        <v>65.041908000000006</v>
      </c>
      <c r="X209" s="42">
        <v>64.899765000000002</v>
      </c>
      <c r="Y209" s="42">
        <v>64.778564000000003</v>
      </c>
      <c r="Z209" s="42">
        <v>64.676575</v>
      </c>
      <c r="AA209" s="42">
        <v>64.663498000000004</v>
      </c>
      <c r="AB209" s="42">
        <v>64.655724000000006</v>
      </c>
      <c r="AC209" s="42">
        <v>64.648521000000002</v>
      </c>
      <c r="AD209" s="42">
        <v>64.641823000000002</v>
      </c>
      <c r="AE209" s="42">
        <v>64.641570999999999</v>
      </c>
      <c r="AF209" s="42">
        <v>64.635756999999998</v>
      </c>
      <c r="AG209" s="42">
        <v>64.630356000000006</v>
      </c>
      <c r="AH209" s="42">
        <v>64.625350999999995</v>
      </c>
      <c r="AI209" s="42">
        <v>64.620688999999999</v>
      </c>
      <c r="AJ209" s="42">
        <v>64.610291000000004</v>
      </c>
      <c r="AK209" s="43" t="s">
        <v>129</v>
      </c>
    </row>
    <row r="210" spans="1:37" ht="15" customHeight="1" x14ac:dyDescent="0.45">
      <c r="A210" s="19" t="s">
        <v>597</v>
      </c>
      <c r="D210" s="45"/>
    </row>
    <row r="211" spans="1:37" ht="15" customHeight="1" x14ac:dyDescent="0.35">
      <c r="A211" s="19" t="s">
        <v>598</v>
      </c>
      <c r="B211" s="40" t="s">
        <v>122</v>
      </c>
    </row>
    <row r="212" spans="1:37" ht="15" customHeight="1" x14ac:dyDescent="0.45">
      <c r="A212" s="19" t="s">
        <v>599</v>
      </c>
      <c r="B212" s="41" t="s">
        <v>408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3" t="s">
        <v>129</v>
      </c>
    </row>
    <row r="213" spans="1:37" ht="15" customHeight="1" x14ac:dyDescent="0.45">
      <c r="A213" s="19" t="s">
        <v>600</v>
      </c>
      <c r="B213" s="41" t="s">
        <v>410</v>
      </c>
      <c r="C213" s="42">
        <v>0</v>
      </c>
      <c r="D213" s="42">
        <v>0</v>
      </c>
      <c r="E213" s="42">
        <v>0</v>
      </c>
      <c r="F213" s="42">
        <v>61.871357000000003</v>
      </c>
      <c r="G213" s="42">
        <v>60.837513000000001</v>
      </c>
      <c r="H213" s="42">
        <v>59.430294000000004</v>
      </c>
      <c r="I213" s="42">
        <v>58.095717999999998</v>
      </c>
      <c r="J213" s="42">
        <v>57.055228999999997</v>
      </c>
      <c r="K213" s="42">
        <v>56.410026999999999</v>
      </c>
      <c r="L213" s="42">
        <v>56.026778999999998</v>
      </c>
      <c r="M213" s="42">
        <v>55.686371000000001</v>
      </c>
      <c r="N213" s="42">
        <v>55.376143999999996</v>
      </c>
      <c r="O213" s="42">
        <v>55.094546999999999</v>
      </c>
      <c r="P213" s="42">
        <v>54.840504000000003</v>
      </c>
      <c r="Q213" s="42">
        <v>54.613177999999998</v>
      </c>
      <c r="R213" s="42">
        <v>54.411284999999999</v>
      </c>
      <c r="S213" s="42">
        <v>54.233772000000002</v>
      </c>
      <c r="T213" s="42">
        <v>54.013160999999997</v>
      </c>
      <c r="U213" s="42">
        <v>53.802016999999999</v>
      </c>
      <c r="V213" s="42">
        <v>53.612976000000003</v>
      </c>
      <c r="W213" s="42">
        <v>53.445838999999999</v>
      </c>
      <c r="X213" s="42">
        <v>53.300106</v>
      </c>
      <c r="Y213" s="42">
        <v>53.175716000000001</v>
      </c>
      <c r="Z213" s="42">
        <v>53.072364999999998</v>
      </c>
      <c r="AA213" s="42">
        <v>53.062603000000003</v>
      </c>
      <c r="AB213" s="42">
        <v>53.053519999999999</v>
      </c>
      <c r="AC213" s="42">
        <v>53.045029</v>
      </c>
      <c r="AD213" s="42">
        <v>53.037132</v>
      </c>
      <c r="AE213" s="42">
        <v>53.029617000000002</v>
      </c>
      <c r="AF213" s="42">
        <v>53.022686</v>
      </c>
      <c r="AG213" s="42">
        <v>53.016224000000001</v>
      </c>
      <c r="AH213" s="42">
        <v>53.010193000000001</v>
      </c>
      <c r="AI213" s="42">
        <v>53.004513000000003</v>
      </c>
      <c r="AJ213" s="42">
        <v>52.993164</v>
      </c>
      <c r="AK213" s="43" t="s">
        <v>129</v>
      </c>
    </row>
    <row r="214" spans="1:37" ht="15" customHeight="1" x14ac:dyDescent="0.45">
      <c r="A214" s="19" t="s">
        <v>601</v>
      </c>
      <c r="B214" s="41" t="s">
        <v>412</v>
      </c>
      <c r="C214" s="42">
        <v>0</v>
      </c>
      <c r="D214" s="42">
        <v>0</v>
      </c>
      <c r="E214" s="42">
        <v>0</v>
      </c>
      <c r="F214" s="42">
        <v>55.067577</v>
      </c>
      <c r="G214" s="42">
        <v>54.043799999999997</v>
      </c>
      <c r="H214" s="42">
        <v>53.079231</v>
      </c>
      <c r="I214" s="42">
        <v>52.235683000000002</v>
      </c>
      <c r="J214" s="42">
        <v>51.458710000000004</v>
      </c>
      <c r="K214" s="42">
        <v>50.861415999999998</v>
      </c>
      <c r="L214" s="42">
        <v>50.491050999999999</v>
      </c>
      <c r="M214" s="42">
        <v>50.157249</v>
      </c>
      <c r="N214" s="42">
        <v>49.852665000000002</v>
      </c>
      <c r="O214" s="42">
        <v>49.576847000000001</v>
      </c>
      <c r="P214" s="42">
        <v>49.328453000000003</v>
      </c>
      <c r="Q214" s="42">
        <v>49.106017999999999</v>
      </c>
      <c r="R214" s="42">
        <v>48.908099999999997</v>
      </c>
      <c r="S214" s="42">
        <v>48.733910000000002</v>
      </c>
      <c r="T214" s="42">
        <v>48.516334999999998</v>
      </c>
      <c r="U214" s="42">
        <v>48.307761999999997</v>
      </c>
      <c r="V214" s="42">
        <v>48.120846</v>
      </c>
      <c r="W214" s="42">
        <v>47.955444</v>
      </c>
      <c r="X214" s="42">
        <v>47.811356000000004</v>
      </c>
      <c r="Y214" s="42">
        <v>47.688343000000003</v>
      </c>
      <c r="Z214" s="42">
        <v>47.586089999999999</v>
      </c>
      <c r="AA214" s="42">
        <v>47.576622</v>
      </c>
      <c r="AB214" s="42">
        <v>47.567782999999999</v>
      </c>
      <c r="AC214" s="42">
        <v>47.559539999999998</v>
      </c>
      <c r="AD214" s="42">
        <v>47.551842000000001</v>
      </c>
      <c r="AE214" s="42">
        <v>47.544623999999999</v>
      </c>
      <c r="AF214" s="42">
        <v>47.537875999999997</v>
      </c>
      <c r="AG214" s="42">
        <v>47.531562999999998</v>
      </c>
      <c r="AH214" s="42">
        <v>47.525658</v>
      </c>
      <c r="AI214" s="42">
        <v>47.520156999999998</v>
      </c>
      <c r="AJ214" s="42">
        <v>47.508918999999999</v>
      </c>
      <c r="AK214" s="43" t="s">
        <v>129</v>
      </c>
    </row>
    <row r="215" spans="1:37" ht="15" customHeight="1" x14ac:dyDescent="0.45">
      <c r="A215" s="19" t="s">
        <v>602</v>
      </c>
      <c r="B215" s="41" t="s">
        <v>414</v>
      </c>
      <c r="C215" s="42">
        <v>61.704383999999997</v>
      </c>
      <c r="D215" s="42">
        <v>60.296214999999997</v>
      </c>
      <c r="E215" s="42">
        <v>58.985492999999998</v>
      </c>
      <c r="F215" s="42">
        <v>57.560527999999998</v>
      </c>
      <c r="G215" s="42">
        <v>56.219493999999997</v>
      </c>
      <c r="H215" s="42">
        <v>54.994438000000002</v>
      </c>
      <c r="I215" s="42">
        <v>53.936954</v>
      </c>
      <c r="J215" s="42">
        <v>53.297508000000001</v>
      </c>
      <c r="K215" s="42">
        <v>52.635426000000002</v>
      </c>
      <c r="L215" s="42">
        <v>52.170807000000003</v>
      </c>
      <c r="M215" s="42">
        <v>51.751015000000002</v>
      </c>
      <c r="N215" s="42">
        <v>51.370510000000003</v>
      </c>
      <c r="O215" s="42">
        <v>51.029850000000003</v>
      </c>
      <c r="P215" s="42">
        <v>50.727210999999997</v>
      </c>
      <c r="Q215" s="42">
        <v>50.459549000000003</v>
      </c>
      <c r="R215" s="42">
        <v>50.224361000000002</v>
      </c>
      <c r="S215" s="42">
        <v>50.019291000000003</v>
      </c>
      <c r="T215" s="42">
        <v>49.775573999999999</v>
      </c>
      <c r="U215" s="42">
        <v>49.544837999999999</v>
      </c>
      <c r="V215" s="42">
        <v>49.338875000000002</v>
      </c>
      <c r="W215" s="42">
        <v>49.156742000000001</v>
      </c>
      <c r="X215" s="42">
        <v>48.997844999999998</v>
      </c>
      <c r="Y215" s="42">
        <v>48.861713000000002</v>
      </c>
      <c r="Z215" s="42">
        <v>48.747642999999997</v>
      </c>
      <c r="AA215" s="42">
        <v>48.737152000000002</v>
      </c>
      <c r="AB215" s="42">
        <v>48.727336999999999</v>
      </c>
      <c r="AC215" s="42">
        <v>48.718150999999999</v>
      </c>
      <c r="AD215" s="42">
        <v>48.709544999999999</v>
      </c>
      <c r="AE215" s="42">
        <v>48.701458000000002</v>
      </c>
      <c r="AF215" s="42">
        <v>48.693874000000001</v>
      </c>
      <c r="AG215" s="42">
        <v>48.686740999999998</v>
      </c>
      <c r="AH215" s="42">
        <v>48.680058000000002</v>
      </c>
      <c r="AI215" s="42">
        <v>48.673805000000002</v>
      </c>
      <c r="AJ215" s="42">
        <v>48.661819000000001</v>
      </c>
      <c r="AK215" s="43">
        <v>-6.6769999999999998E-3</v>
      </c>
    </row>
    <row r="216" spans="1:37" ht="15" customHeight="1" x14ac:dyDescent="0.45">
      <c r="A216" s="19" t="s">
        <v>603</v>
      </c>
      <c r="B216" s="41" t="s">
        <v>416</v>
      </c>
      <c r="C216" s="42">
        <v>78.128005999999999</v>
      </c>
      <c r="D216" s="42">
        <v>76.449828999999994</v>
      </c>
      <c r="E216" s="42">
        <v>74.862639999999999</v>
      </c>
      <c r="F216" s="42">
        <v>73.290076999999997</v>
      </c>
      <c r="G216" s="42">
        <v>71.993599000000003</v>
      </c>
      <c r="H216" s="42">
        <v>70.522041000000002</v>
      </c>
      <c r="I216" s="42">
        <v>69.141807999999997</v>
      </c>
      <c r="J216" s="42">
        <v>67.961945</v>
      </c>
      <c r="K216" s="42">
        <v>67.069519</v>
      </c>
      <c r="L216" s="42">
        <v>66.455292</v>
      </c>
      <c r="M216" s="42">
        <v>65.894042999999996</v>
      </c>
      <c r="N216" s="42">
        <v>65.386177000000004</v>
      </c>
      <c r="O216" s="42">
        <v>64.933555999999996</v>
      </c>
      <c r="P216" s="42">
        <v>64.533691000000005</v>
      </c>
      <c r="Q216" s="42">
        <v>64.183029000000005</v>
      </c>
      <c r="R216" s="42">
        <v>63.878551000000002</v>
      </c>
      <c r="S216" s="42">
        <v>63.612853999999999</v>
      </c>
      <c r="T216" s="42">
        <v>63.316563000000002</v>
      </c>
      <c r="U216" s="42">
        <v>63.039898000000001</v>
      </c>
      <c r="V216" s="42">
        <v>62.793343</v>
      </c>
      <c r="W216" s="42">
        <v>62.575443</v>
      </c>
      <c r="X216" s="42">
        <v>62.384998000000003</v>
      </c>
      <c r="Y216" s="42">
        <v>62.221321000000003</v>
      </c>
      <c r="Z216" s="42">
        <v>62.083323999999998</v>
      </c>
      <c r="AA216" s="42">
        <v>62.070003999999997</v>
      </c>
      <c r="AB216" s="42">
        <v>62.057490999999999</v>
      </c>
      <c r="AC216" s="42">
        <v>62.045707999999998</v>
      </c>
      <c r="AD216" s="42">
        <v>62.034652999999999</v>
      </c>
      <c r="AE216" s="42">
        <v>62.024096999999998</v>
      </c>
      <c r="AF216" s="42">
        <v>62.014256000000003</v>
      </c>
      <c r="AG216" s="42">
        <v>62.004958999999999</v>
      </c>
      <c r="AH216" s="42">
        <v>61.996178</v>
      </c>
      <c r="AI216" s="42">
        <v>61.987884999999999</v>
      </c>
      <c r="AJ216" s="42">
        <v>61.973965</v>
      </c>
      <c r="AK216" s="43">
        <v>-6.5389999999999997E-3</v>
      </c>
    </row>
    <row r="217" spans="1:37" ht="15" customHeight="1" x14ac:dyDescent="0.45">
      <c r="A217" s="19" t="s">
        <v>604</v>
      </c>
      <c r="B217" s="41" t="s">
        <v>418</v>
      </c>
      <c r="C217" s="42">
        <v>0</v>
      </c>
      <c r="D217" s="42">
        <v>0</v>
      </c>
      <c r="E217" s="42">
        <v>0</v>
      </c>
      <c r="F217" s="42">
        <v>99.859772000000007</v>
      </c>
      <c r="G217" s="42">
        <v>98.916077000000001</v>
      </c>
      <c r="H217" s="42">
        <v>97.790244999999999</v>
      </c>
      <c r="I217" s="42">
        <v>96.805594999999997</v>
      </c>
      <c r="J217" s="42">
        <v>96.044182000000006</v>
      </c>
      <c r="K217" s="42">
        <v>95.405663000000004</v>
      </c>
      <c r="L217" s="42">
        <v>94.872962999999999</v>
      </c>
      <c r="M217" s="42">
        <v>94.386596999999995</v>
      </c>
      <c r="N217" s="42">
        <v>93.949477999999999</v>
      </c>
      <c r="O217" s="42">
        <v>93.564803999999995</v>
      </c>
      <c r="P217" s="42">
        <v>93.227744999999999</v>
      </c>
      <c r="Q217" s="42">
        <v>92.933571000000001</v>
      </c>
      <c r="R217" s="42">
        <v>92.679642000000001</v>
      </c>
      <c r="S217" s="42">
        <v>92.460410999999993</v>
      </c>
      <c r="T217" s="42">
        <v>92.204971</v>
      </c>
      <c r="U217" s="42">
        <v>91.965171999999995</v>
      </c>
      <c r="V217" s="42">
        <v>91.751960999999994</v>
      </c>
      <c r="W217" s="42">
        <v>91.563698000000002</v>
      </c>
      <c r="X217" s="42">
        <v>91.399253999999999</v>
      </c>
      <c r="Y217" s="42">
        <v>91.257912000000005</v>
      </c>
      <c r="Z217" s="42">
        <v>91.138580000000005</v>
      </c>
      <c r="AA217" s="42">
        <v>91.128058999999993</v>
      </c>
      <c r="AB217" s="42">
        <v>91.118178999999998</v>
      </c>
      <c r="AC217" s="42">
        <v>91.108917000000005</v>
      </c>
      <c r="AD217" s="42">
        <v>91.100257999999997</v>
      </c>
      <c r="AE217" s="42">
        <v>91.092055999999999</v>
      </c>
      <c r="AF217" s="42">
        <v>91.084464999999994</v>
      </c>
      <c r="AG217" s="42">
        <v>91.077361999999994</v>
      </c>
      <c r="AH217" s="42">
        <v>91.070694000000003</v>
      </c>
      <c r="AI217" s="42">
        <v>91.064423000000005</v>
      </c>
      <c r="AJ217" s="42">
        <v>91.052452000000002</v>
      </c>
      <c r="AK217" s="43" t="s">
        <v>129</v>
      </c>
    </row>
    <row r="218" spans="1:37" ht="15" customHeight="1" x14ac:dyDescent="0.45">
      <c r="A218" s="19" t="s">
        <v>605</v>
      </c>
      <c r="B218" s="41" t="s">
        <v>420</v>
      </c>
      <c r="C218" s="42">
        <v>0</v>
      </c>
      <c r="D218" s="42">
        <v>58.766219999999997</v>
      </c>
      <c r="E218" s="42">
        <v>57.452388999999997</v>
      </c>
      <c r="F218" s="42">
        <v>55.993309000000004</v>
      </c>
      <c r="G218" s="42">
        <v>54.760235000000002</v>
      </c>
      <c r="H218" s="42">
        <v>53.728538999999998</v>
      </c>
      <c r="I218" s="42">
        <v>52.714573000000001</v>
      </c>
      <c r="J218" s="42">
        <v>51.875126000000002</v>
      </c>
      <c r="K218" s="42">
        <v>51.242317</v>
      </c>
      <c r="L218" s="42">
        <v>50.759658999999999</v>
      </c>
      <c r="M218" s="42">
        <v>50.321587000000001</v>
      </c>
      <c r="N218" s="42">
        <v>49.924824000000001</v>
      </c>
      <c r="O218" s="42">
        <v>49.570678999999998</v>
      </c>
      <c r="P218" s="42">
        <v>49.255802000000003</v>
      </c>
      <c r="Q218" s="42">
        <v>48.978661000000002</v>
      </c>
      <c r="R218" s="42">
        <v>48.735686999999999</v>
      </c>
      <c r="S218" s="42">
        <v>48.523902999999997</v>
      </c>
      <c r="T218" s="42">
        <v>48.274590000000003</v>
      </c>
      <c r="U218" s="42">
        <v>48.039065999999998</v>
      </c>
      <c r="V218" s="42">
        <v>47.828907000000001</v>
      </c>
      <c r="W218" s="42">
        <v>47.643185000000003</v>
      </c>
      <c r="X218" s="42">
        <v>47.481026</v>
      </c>
      <c r="Y218" s="42">
        <v>47.342018000000003</v>
      </c>
      <c r="Z218" s="42">
        <v>47.225391000000002</v>
      </c>
      <c r="AA218" s="42">
        <v>47.214565</v>
      </c>
      <c r="AB218" s="42">
        <v>47.204448999999997</v>
      </c>
      <c r="AC218" s="42">
        <v>47.194961999999997</v>
      </c>
      <c r="AD218" s="42">
        <v>47.186100000000003</v>
      </c>
      <c r="AE218" s="42">
        <v>47.177661999999998</v>
      </c>
      <c r="AF218" s="42">
        <v>47.169876000000002</v>
      </c>
      <c r="AG218" s="42">
        <v>47.162567000000003</v>
      </c>
      <c r="AH218" s="42">
        <v>47.155715999999998</v>
      </c>
      <c r="AI218" s="42">
        <v>47.149268999999997</v>
      </c>
      <c r="AJ218" s="42">
        <v>47.137149999999998</v>
      </c>
      <c r="AK218" s="43">
        <v>-6.8669999999999998E-3</v>
      </c>
    </row>
    <row r="219" spans="1:37" ht="15" customHeight="1" x14ac:dyDescent="0.45">
      <c r="A219" s="19" t="s">
        <v>606</v>
      </c>
      <c r="B219" s="41" t="s">
        <v>422</v>
      </c>
      <c r="C219" s="42">
        <v>77.354545999999999</v>
      </c>
      <c r="D219" s="42">
        <v>75.522559999999999</v>
      </c>
      <c r="E219" s="42">
        <v>73.787970999999999</v>
      </c>
      <c r="F219" s="42">
        <v>72.043334999999999</v>
      </c>
      <c r="G219" s="42">
        <v>70.648155000000003</v>
      </c>
      <c r="H219" s="42">
        <v>69.121634999999998</v>
      </c>
      <c r="I219" s="42">
        <v>67.587813999999995</v>
      </c>
      <c r="J219" s="42">
        <v>66.457168999999993</v>
      </c>
      <c r="K219" s="42">
        <v>65.610275000000001</v>
      </c>
      <c r="L219" s="42">
        <v>65.014686999999995</v>
      </c>
      <c r="M219" s="42">
        <v>64.466217</v>
      </c>
      <c r="N219" s="42">
        <v>63.967632000000002</v>
      </c>
      <c r="O219" s="42">
        <v>63.520004</v>
      </c>
      <c r="P219" s="42">
        <v>63.119304999999997</v>
      </c>
      <c r="Q219" s="42">
        <v>62.766716000000002</v>
      </c>
      <c r="R219" s="42">
        <v>62.456356</v>
      </c>
      <c r="S219" s="42">
        <v>62.183982999999998</v>
      </c>
      <c r="T219" s="42">
        <v>61.879925</v>
      </c>
      <c r="U219" s="42">
        <v>61.595202999999998</v>
      </c>
      <c r="V219" s="42">
        <v>61.341056999999999</v>
      </c>
      <c r="W219" s="42">
        <v>61.116241000000002</v>
      </c>
      <c r="X219" s="42">
        <v>60.919853000000003</v>
      </c>
      <c r="Y219" s="42">
        <v>60.751334999999997</v>
      </c>
      <c r="Z219" s="42">
        <v>60.609783</v>
      </c>
      <c r="AA219" s="42">
        <v>60.595557999999997</v>
      </c>
      <c r="AB219" s="42">
        <v>60.582199000000003</v>
      </c>
      <c r="AC219" s="42">
        <v>60.569598999999997</v>
      </c>
      <c r="AD219" s="42">
        <v>60.557732000000001</v>
      </c>
      <c r="AE219" s="42">
        <v>60.546455000000002</v>
      </c>
      <c r="AF219" s="42">
        <v>60.535843</v>
      </c>
      <c r="AG219" s="42">
        <v>60.525803000000003</v>
      </c>
      <c r="AH219" s="42">
        <v>60.516319000000003</v>
      </c>
      <c r="AI219" s="42">
        <v>60.50732</v>
      </c>
      <c r="AJ219" s="42">
        <v>60.492713999999999</v>
      </c>
      <c r="AK219" s="43">
        <v>-6.9109999999999996E-3</v>
      </c>
    </row>
    <row r="220" spans="1:37" ht="15" customHeight="1" x14ac:dyDescent="0.45">
      <c r="A220" s="19" t="s">
        <v>607</v>
      </c>
      <c r="B220" s="41" t="s">
        <v>424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3" t="s">
        <v>129</v>
      </c>
    </row>
    <row r="221" spans="1:37" ht="15" customHeight="1" x14ac:dyDescent="0.45">
      <c r="A221" s="19" t="s">
        <v>608</v>
      </c>
      <c r="B221" s="41" t="s">
        <v>426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3" t="s">
        <v>129</v>
      </c>
    </row>
    <row r="222" spans="1:37" ht="15" customHeight="1" x14ac:dyDescent="0.45">
      <c r="B222" s="41" t="s">
        <v>428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3" t="s">
        <v>129</v>
      </c>
    </row>
    <row r="223" spans="1:37" ht="15" customHeight="1" x14ac:dyDescent="0.45">
      <c r="B223" s="41" t="s">
        <v>430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3" t="s">
        <v>129</v>
      </c>
    </row>
    <row r="224" spans="1:37" ht="15" customHeight="1" x14ac:dyDescent="0.45">
      <c r="A224" s="19" t="s">
        <v>609</v>
      </c>
      <c r="B224" s="41" t="s">
        <v>431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3" t="s">
        <v>129</v>
      </c>
    </row>
    <row r="225" spans="1:37" ht="15" customHeight="1" x14ac:dyDescent="0.45">
      <c r="A225" s="19" t="s">
        <v>610</v>
      </c>
      <c r="B225" s="41" t="s">
        <v>432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3" t="s">
        <v>129</v>
      </c>
    </row>
    <row r="226" spans="1:37" ht="15" customHeight="1" x14ac:dyDescent="0.45">
      <c r="A226" s="19" t="s">
        <v>611</v>
      </c>
      <c r="B226" s="41" t="s">
        <v>434</v>
      </c>
      <c r="C226" s="42">
        <v>0</v>
      </c>
      <c r="D226" s="42">
        <v>0</v>
      </c>
      <c r="E226" s="42">
        <v>63.837333999999998</v>
      </c>
      <c r="F226" s="42">
        <v>62.235892999999997</v>
      </c>
      <c r="G226" s="42">
        <v>60.645682999999998</v>
      </c>
      <c r="H226" s="42">
        <v>59.283614999999998</v>
      </c>
      <c r="I226" s="42">
        <v>58.272587000000001</v>
      </c>
      <c r="J226" s="42">
        <v>57.310321999999999</v>
      </c>
      <c r="K226" s="42">
        <v>56.278782</v>
      </c>
      <c r="L226" s="42">
        <v>55.765408000000001</v>
      </c>
      <c r="M226" s="42">
        <v>55.300685999999999</v>
      </c>
      <c r="N226" s="42">
        <v>54.878754000000001</v>
      </c>
      <c r="O226" s="42">
        <v>54.500607000000002</v>
      </c>
      <c r="P226" s="42">
        <v>54.164154000000003</v>
      </c>
      <c r="Q226" s="42">
        <v>53.866909</v>
      </c>
      <c r="R226" s="42">
        <v>53.609076999999999</v>
      </c>
      <c r="S226" s="42">
        <v>53.364196999999997</v>
      </c>
      <c r="T226" s="42">
        <v>53.100143000000003</v>
      </c>
      <c r="U226" s="42">
        <v>52.851036000000001</v>
      </c>
      <c r="V226" s="42">
        <v>52.628734999999999</v>
      </c>
      <c r="W226" s="42">
        <v>52.432071999999998</v>
      </c>
      <c r="X226" s="42">
        <v>52.258343000000004</v>
      </c>
      <c r="Y226" s="42">
        <v>52.111255999999997</v>
      </c>
      <c r="Z226" s="42">
        <v>51.987831</v>
      </c>
      <c r="AA226" s="42">
        <v>51.966800999999997</v>
      </c>
      <c r="AB226" s="42">
        <v>51.955874999999999</v>
      </c>
      <c r="AC226" s="42">
        <v>51.945641000000002</v>
      </c>
      <c r="AD226" s="42">
        <v>51.936011999999998</v>
      </c>
      <c r="AE226" s="42">
        <v>51.929237000000001</v>
      </c>
      <c r="AF226" s="42">
        <v>51.920684999999999</v>
      </c>
      <c r="AG226" s="42">
        <v>51.912601000000002</v>
      </c>
      <c r="AH226" s="42">
        <v>51.905003000000001</v>
      </c>
      <c r="AI226" s="42">
        <v>51.897872999999997</v>
      </c>
      <c r="AJ226" s="42">
        <v>51.885021000000002</v>
      </c>
      <c r="AK226" s="43" t="s">
        <v>129</v>
      </c>
    </row>
    <row r="227" spans="1:37" ht="15" customHeight="1" x14ac:dyDescent="0.45">
      <c r="A227" s="19" t="s">
        <v>612</v>
      </c>
      <c r="B227" s="41" t="s">
        <v>436</v>
      </c>
      <c r="C227" s="42">
        <v>0</v>
      </c>
      <c r="D227" s="42">
        <v>0</v>
      </c>
      <c r="E227" s="42">
        <v>87.307525999999996</v>
      </c>
      <c r="F227" s="42">
        <v>85.037315000000007</v>
      </c>
      <c r="G227" s="42">
        <v>83.232285000000005</v>
      </c>
      <c r="H227" s="42">
        <v>81.551765000000003</v>
      </c>
      <c r="I227" s="42">
        <v>80.161079000000001</v>
      </c>
      <c r="J227" s="42">
        <v>78.861427000000006</v>
      </c>
      <c r="K227" s="42">
        <v>78.166640999999998</v>
      </c>
      <c r="L227" s="42">
        <v>77.520401000000007</v>
      </c>
      <c r="M227" s="42">
        <v>76.921988999999996</v>
      </c>
      <c r="N227" s="42">
        <v>76.376991000000004</v>
      </c>
      <c r="O227" s="42">
        <v>75.885895000000005</v>
      </c>
      <c r="P227" s="42">
        <v>75.446121000000005</v>
      </c>
      <c r="Q227" s="42">
        <v>75.054832000000005</v>
      </c>
      <c r="R227" s="42">
        <v>74.712920999999994</v>
      </c>
      <c r="S227" s="42">
        <v>74.398750000000007</v>
      </c>
      <c r="T227" s="42">
        <v>74.064064000000002</v>
      </c>
      <c r="U227" s="42">
        <v>73.751328000000001</v>
      </c>
      <c r="V227" s="42">
        <v>73.471969999999999</v>
      </c>
      <c r="W227" s="42">
        <v>73.224761999999998</v>
      </c>
      <c r="X227" s="42">
        <v>73.007011000000006</v>
      </c>
      <c r="Y227" s="42">
        <v>72.821708999999998</v>
      </c>
      <c r="Z227" s="42">
        <v>72.6661</v>
      </c>
      <c r="AA227" s="42">
        <v>72.642501999999993</v>
      </c>
      <c r="AB227" s="42">
        <v>72.627159000000006</v>
      </c>
      <c r="AC227" s="42">
        <v>72.612679</v>
      </c>
      <c r="AD227" s="42">
        <v>72.598990999999998</v>
      </c>
      <c r="AE227" s="42">
        <v>72.585296999999997</v>
      </c>
      <c r="AF227" s="42">
        <v>72.573013000000003</v>
      </c>
      <c r="AG227" s="42">
        <v>72.561347999999995</v>
      </c>
      <c r="AH227" s="42">
        <v>72.550285000000002</v>
      </c>
      <c r="AI227" s="42">
        <v>72.539771999999999</v>
      </c>
      <c r="AJ227" s="42">
        <v>72.523696999999999</v>
      </c>
      <c r="AK227" s="43" t="s">
        <v>129</v>
      </c>
    </row>
    <row r="228" spans="1:37" ht="15" customHeight="1" x14ac:dyDescent="0.35">
      <c r="A228" s="19" t="s">
        <v>613</v>
      </c>
    </row>
    <row r="229" spans="1:37" ht="15" customHeight="1" x14ac:dyDescent="0.35">
      <c r="A229" s="19" t="s">
        <v>614</v>
      </c>
      <c r="B229" s="40" t="s">
        <v>615</v>
      </c>
    </row>
    <row r="230" spans="1:37" ht="15" customHeight="1" x14ac:dyDescent="0.45">
      <c r="A230" s="19" t="s">
        <v>616</v>
      </c>
      <c r="B230" s="41" t="s">
        <v>408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3" t="s">
        <v>129</v>
      </c>
    </row>
    <row r="231" spans="1:37" ht="15" customHeight="1" x14ac:dyDescent="0.45">
      <c r="A231" s="19" t="s">
        <v>617</v>
      </c>
      <c r="B231" s="41" t="s">
        <v>410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45.079158999999997</v>
      </c>
      <c r="AA231" s="42">
        <v>45.104022999999998</v>
      </c>
      <c r="AB231" s="42">
        <v>45.127651</v>
      </c>
      <c r="AC231" s="42">
        <v>45.153015000000003</v>
      </c>
      <c r="AD231" s="42">
        <v>45.178649999999998</v>
      </c>
      <c r="AE231" s="42">
        <v>45.203701000000002</v>
      </c>
      <c r="AF231" s="42">
        <v>45.228442999999999</v>
      </c>
      <c r="AG231" s="42">
        <v>45.253428999999997</v>
      </c>
      <c r="AH231" s="42">
        <v>45.277115000000002</v>
      </c>
      <c r="AI231" s="42">
        <v>45.301414000000001</v>
      </c>
      <c r="AJ231" s="42">
        <v>45.318817000000003</v>
      </c>
      <c r="AK231" s="43" t="s">
        <v>129</v>
      </c>
    </row>
    <row r="232" spans="1:37" ht="15" customHeight="1" x14ac:dyDescent="0.45">
      <c r="A232" s="19" t="s">
        <v>618</v>
      </c>
      <c r="B232" s="41" t="s">
        <v>412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39.336638999999998</v>
      </c>
      <c r="Q232" s="42">
        <v>39.387604000000003</v>
      </c>
      <c r="R232" s="42">
        <v>39.449047</v>
      </c>
      <c r="S232" s="42">
        <v>39.519458999999998</v>
      </c>
      <c r="T232" s="42">
        <v>39.533951000000002</v>
      </c>
      <c r="U232" s="42">
        <v>39.540382000000001</v>
      </c>
      <c r="V232" s="42">
        <v>39.548389</v>
      </c>
      <c r="W232" s="42">
        <v>39.561188000000001</v>
      </c>
      <c r="X232" s="42">
        <v>39.574108000000003</v>
      </c>
      <c r="Y232" s="42">
        <v>39.587639000000003</v>
      </c>
      <c r="Z232" s="42">
        <v>39.601776000000001</v>
      </c>
      <c r="AA232" s="42">
        <v>39.627769000000001</v>
      </c>
      <c r="AB232" s="42">
        <v>39.652450999999999</v>
      </c>
      <c r="AC232" s="42">
        <v>39.679099999999998</v>
      </c>
      <c r="AD232" s="42">
        <v>39.706108</v>
      </c>
      <c r="AE232" s="42">
        <v>39.732548000000001</v>
      </c>
      <c r="AF232" s="42">
        <v>39.758701000000002</v>
      </c>
      <c r="AG232" s="42">
        <v>39.785164000000002</v>
      </c>
      <c r="AH232" s="42">
        <v>39.810203999999999</v>
      </c>
      <c r="AI232" s="42">
        <v>39.835892000000001</v>
      </c>
      <c r="AJ232" s="42">
        <v>39.854621999999999</v>
      </c>
      <c r="AK232" s="43" t="s">
        <v>129</v>
      </c>
    </row>
    <row r="233" spans="1:37" ht="15" customHeight="1" x14ac:dyDescent="0.45">
      <c r="A233" s="19" t="s">
        <v>619</v>
      </c>
      <c r="B233" s="41" t="s">
        <v>414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38.430236999999998</v>
      </c>
      <c r="Q233" s="42">
        <v>38.475619999999999</v>
      </c>
      <c r="R233" s="42">
        <v>38.374141999999999</v>
      </c>
      <c r="S233" s="42">
        <v>38.316516999999997</v>
      </c>
      <c r="T233" s="42">
        <v>38.271759000000003</v>
      </c>
      <c r="U233" s="42">
        <v>38.252814999999998</v>
      </c>
      <c r="V233" s="42">
        <v>38.251362</v>
      </c>
      <c r="W233" s="42">
        <v>38.251792999999999</v>
      </c>
      <c r="X233" s="42">
        <v>38.258941999999998</v>
      </c>
      <c r="Y233" s="42">
        <v>38.267780000000002</v>
      </c>
      <c r="Z233" s="42">
        <v>38.274276999999998</v>
      </c>
      <c r="AA233" s="42">
        <v>38.293629000000003</v>
      </c>
      <c r="AB233" s="42">
        <v>38.316822000000002</v>
      </c>
      <c r="AC233" s="42">
        <v>38.339770999999999</v>
      </c>
      <c r="AD233" s="42">
        <v>38.360626000000003</v>
      </c>
      <c r="AE233" s="42">
        <v>38.384963999999997</v>
      </c>
      <c r="AF233" s="42">
        <v>38.405247000000003</v>
      </c>
      <c r="AG233" s="42">
        <v>38.427517000000002</v>
      </c>
      <c r="AH233" s="42">
        <v>38.454121000000001</v>
      </c>
      <c r="AI233" s="42">
        <v>38.478766999999998</v>
      </c>
      <c r="AJ233" s="42">
        <v>38.502471999999997</v>
      </c>
      <c r="AK233" s="43" t="s">
        <v>129</v>
      </c>
    </row>
    <row r="234" spans="1:37" ht="15" customHeight="1" x14ac:dyDescent="0.45">
      <c r="A234" s="19" t="s">
        <v>620</v>
      </c>
      <c r="B234" s="41" t="s">
        <v>416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48.595398000000003</v>
      </c>
      <c r="Q234" s="42">
        <v>48.628554999999999</v>
      </c>
      <c r="R234" s="42">
        <v>48.675617000000003</v>
      </c>
      <c r="S234" s="42">
        <v>48.733513000000002</v>
      </c>
      <c r="T234" s="42">
        <v>48.737129000000003</v>
      </c>
      <c r="U234" s="42">
        <v>48.734321999999999</v>
      </c>
      <c r="V234" s="42">
        <v>48.734229999999997</v>
      </c>
      <c r="W234" s="42">
        <v>48.739196999999997</v>
      </c>
      <c r="X234" s="42">
        <v>48.744971999999997</v>
      </c>
      <c r="Y234" s="42">
        <v>48.751820000000002</v>
      </c>
      <c r="Z234" s="42">
        <v>48.759501999999998</v>
      </c>
      <c r="AA234" s="42">
        <v>48.782352000000003</v>
      </c>
      <c r="AB234" s="42">
        <v>48.804065999999999</v>
      </c>
      <c r="AC234" s="42">
        <v>48.827407999999998</v>
      </c>
      <c r="AD234" s="42">
        <v>48.851104999999997</v>
      </c>
      <c r="AE234" s="42">
        <v>48.874352000000002</v>
      </c>
      <c r="AF234" s="42">
        <v>48.897284999999997</v>
      </c>
      <c r="AG234" s="42">
        <v>48.920391000000002</v>
      </c>
      <c r="AH234" s="42">
        <v>48.942284000000001</v>
      </c>
      <c r="AI234" s="42">
        <v>48.964683999999998</v>
      </c>
      <c r="AJ234" s="42">
        <v>48.980224999999997</v>
      </c>
      <c r="AK234" s="43" t="s">
        <v>129</v>
      </c>
    </row>
    <row r="235" spans="1:37" ht="15" customHeight="1" x14ac:dyDescent="0.45">
      <c r="A235" s="19" t="s">
        <v>621</v>
      </c>
      <c r="B235" s="41" t="s">
        <v>418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3" t="s">
        <v>129</v>
      </c>
    </row>
    <row r="236" spans="1:37" ht="15" customHeight="1" x14ac:dyDescent="0.45">
      <c r="B236" s="41" t="s">
        <v>420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3" t="s">
        <v>129</v>
      </c>
    </row>
    <row r="237" spans="1:37" ht="15" customHeight="1" x14ac:dyDescent="0.45">
      <c r="B237" s="41" t="s">
        <v>422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3" t="s">
        <v>129</v>
      </c>
    </row>
    <row r="238" spans="1:37" ht="15" customHeight="1" x14ac:dyDescent="0.45">
      <c r="A238" s="19" t="s">
        <v>622</v>
      </c>
      <c r="B238" s="41" t="s">
        <v>424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>
        <v>0</v>
      </c>
      <c r="AE238" s="42">
        <v>0</v>
      </c>
      <c r="AF238" s="42">
        <v>0</v>
      </c>
      <c r="AG238" s="42">
        <v>0</v>
      </c>
      <c r="AH238" s="42">
        <v>0</v>
      </c>
      <c r="AI238" s="42">
        <v>0</v>
      </c>
      <c r="AJ238" s="42">
        <v>0</v>
      </c>
      <c r="AK238" s="43" t="s">
        <v>129</v>
      </c>
    </row>
    <row r="239" spans="1:37" ht="15" customHeight="1" x14ac:dyDescent="0.45">
      <c r="A239" s="19" t="s">
        <v>623</v>
      </c>
      <c r="B239" s="41" t="s">
        <v>426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53.562733000000001</v>
      </c>
      <c r="M239" s="42">
        <v>53.505222000000003</v>
      </c>
      <c r="N239" s="42">
        <v>53.468060000000001</v>
      </c>
      <c r="O239" s="42">
        <v>53.447983000000001</v>
      </c>
      <c r="P239" s="42">
        <v>53.448853</v>
      </c>
      <c r="Q239" s="42">
        <v>53.466290000000001</v>
      </c>
      <c r="R239" s="42">
        <v>53.531452000000002</v>
      </c>
      <c r="S239" s="42">
        <v>53.587612</v>
      </c>
      <c r="T239" s="42">
        <v>53.576008000000002</v>
      </c>
      <c r="U239" s="42">
        <v>53.557181999999997</v>
      </c>
      <c r="V239" s="42">
        <v>53.542385000000003</v>
      </c>
      <c r="W239" s="42">
        <v>53.531761000000003</v>
      </c>
      <c r="X239" s="42">
        <v>53.530723999999999</v>
      </c>
      <c r="Y239" s="42">
        <v>53.525108000000003</v>
      </c>
      <c r="Z239" s="42">
        <v>53.519782999999997</v>
      </c>
      <c r="AA239" s="42">
        <v>53.541901000000003</v>
      </c>
      <c r="AB239" s="42">
        <v>53.553500999999997</v>
      </c>
      <c r="AC239" s="42">
        <v>53.564532999999997</v>
      </c>
      <c r="AD239" s="42">
        <v>53.575729000000003</v>
      </c>
      <c r="AE239" s="42">
        <v>53.698891000000003</v>
      </c>
      <c r="AF239" s="42">
        <v>53.711810999999997</v>
      </c>
      <c r="AG239" s="42">
        <v>53.723067999999998</v>
      </c>
      <c r="AH239" s="42">
        <v>53.734012999999997</v>
      </c>
      <c r="AI239" s="42">
        <v>53.745185999999997</v>
      </c>
      <c r="AJ239" s="42">
        <v>53.750095000000002</v>
      </c>
      <c r="AK239" s="43" t="s">
        <v>129</v>
      </c>
    </row>
    <row r="240" spans="1:37" ht="15" customHeight="1" x14ac:dyDescent="0.45">
      <c r="A240" s="19" t="s">
        <v>624</v>
      </c>
      <c r="B240" s="41" t="s">
        <v>428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38.808112999999999</v>
      </c>
      <c r="Q240" s="42">
        <v>38.841876999999997</v>
      </c>
      <c r="R240" s="42">
        <v>38.901465999999999</v>
      </c>
      <c r="S240" s="42">
        <v>38.964523</v>
      </c>
      <c r="T240" s="42">
        <v>38.962668999999998</v>
      </c>
      <c r="U240" s="42">
        <v>38.953082999999999</v>
      </c>
      <c r="V240" s="42">
        <v>38.946468000000003</v>
      </c>
      <c r="W240" s="42">
        <v>38.943367000000002</v>
      </c>
      <c r="X240" s="42">
        <v>38.955829999999999</v>
      </c>
      <c r="Y240" s="42">
        <v>38.956004999999998</v>
      </c>
      <c r="Z240" s="42">
        <v>38.956443999999998</v>
      </c>
      <c r="AA240" s="42">
        <v>38.981228000000002</v>
      </c>
      <c r="AB240" s="42">
        <v>38.994819999999997</v>
      </c>
      <c r="AC240" s="42">
        <v>39.008419000000004</v>
      </c>
      <c r="AD240" s="42">
        <v>39.022140999999998</v>
      </c>
      <c r="AE240" s="42">
        <v>39.035651999999999</v>
      </c>
      <c r="AF240" s="42">
        <v>39.048996000000002</v>
      </c>
      <c r="AG240" s="42">
        <v>39.062449999999998</v>
      </c>
      <c r="AH240" s="42">
        <v>39.075375000000001</v>
      </c>
      <c r="AI240" s="42">
        <v>39.088538999999997</v>
      </c>
      <c r="AJ240" s="42">
        <v>39.095295</v>
      </c>
      <c r="AK240" s="43" t="s">
        <v>129</v>
      </c>
    </row>
    <row r="241" spans="2:37" ht="15" customHeight="1" x14ac:dyDescent="0.45">
      <c r="B241" s="41" t="s">
        <v>430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49.998730000000002</v>
      </c>
      <c r="Q241" s="42">
        <v>50.024825999999997</v>
      </c>
      <c r="R241" s="42">
        <v>50.104618000000002</v>
      </c>
      <c r="S241" s="42">
        <v>50.201050000000002</v>
      </c>
      <c r="T241" s="42">
        <v>50.195919000000004</v>
      </c>
      <c r="U241" s="42">
        <v>50.183875999999998</v>
      </c>
      <c r="V241" s="42">
        <v>50.175274000000002</v>
      </c>
      <c r="W241" s="42">
        <v>50.170985999999999</v>
      </c>
      <c r="X241" s="42">
        <v>50.225231000000001</v>
      </c>
      <c r="Y241" s="42">
        <v>50.225388000000002</v>
      </c>
      <c r="Z241" s="42">
        <v>50.225380000000001</v>
      </c>
      <c r="AA241" s="42">
        <v>50.278804999999998</v>
      </c>
      <c r="AB241" s="42">
        <v>50.294998</v>
      </c>
      <c r="AC241" s="42">
        <v>50.310679999999998</v>
      </c>
      <c r="AD241" s="42">
        <v>50.326515000000001</v>
      </c>
      <c r="AE241" s="42">
        <v>50.342154999999998</v>
      </c>
      <c r="AF241" s="42">
        <v>50.357554999999998</v>
      </c>
      <c r="AG241" s="42">
        <v>50.373080999999999</v>
      </c>
      <c r="AH241" s="42">
        <v>50.387946999999997</v>
      </c>
      <c r="AI241" s="42">
        <v>50.403132999999997</v>
      </c>
      <c r="AJ241" s="42">
        <v>50.411797</v>
      </c>
      <c r="AK241" s="43" t="s">
        <v>129</v>
      </c>
    </row>
    <row r="242" spans="2:37" ht="15" customHeight="1" x14ac:dyDescent="0.45">
      <c r="B242" s="41" t="s">
        <v>431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51.390616999999999</v>
      </c>
      <c r="Q242" s="42">
        <v>51.425167000000002</v>
      </c>
      <c r="R242" s="42">
        <v>51.512172999999997</v>
      </c>
      <c r="S242" s="42">
        <v>51.636516999999998</v>
      </c>
      <c r="T242" s="42">
        <v>51.636203999999999</v>
      </c>
      <c r="U242" s="42">
        <v>51.628318999999998</v>
      </c>
      <c r="V242" s="42">
        <v>51.623500999999997</v>
      </c>
      <c r="W242" s="42">
        <v>51.622703999999999</v>
      </c>
      <c r="X242" s="42">
        <v>51.703617000000001</v>
      </c>
      <c r="Y242" s="42">
        <v>51.707287000000001</v>
      </c>
      <c r="Z242" s="42">
        <v>51.710014000000001</v>
      </c>
      <c r="AA242" s="42">
        <v>51.773581999999998</v>
      </c>
      <c r="AB242" s="42">
        <v>51.791428000000003</v>
      </c>
      <c r="AC242" s="42">
        <v>51.808112999999999</v>
      </c>
      <c r="AD242" s="42">
        <v>51.824997000000003</v>
      </c>
      <c r="AE242" s="42">
        <v>51.841850000000001</v>
      </c>
      <c r="AF242" s="42">
        <v>51.858307000000003</v>
      </c>
      <c r="AG242" s="42">
        <v>51.874915999999999</v>
      </c>
      <c r="AH242" s="42">
        <v>51.890827000000002</v>
      </c>
      <c r="AI242" s="42">
        <v>51.907127000000003</v>
      </c>
      <c r="AJ242" s="42">
        <v>51.916874</v>
      </c>
      <c r="AK242" s="43" t="s">
        <v>129</v>
      </c>
    </row>
    <row r="243" spans="2:37" ht="15" customHeight="1" x14ac:dyDescent="0.45">
      <c r="B243" s="41" t="s">
        <v>432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78.548416000000003</v>
      </c>
      <c r="Q243" s="42">
        <v>78.564612999999994</v>
      </c>
      <c r="R243" s="42">
        <v>78.594513000000006</v>
      </c>
      <c r="S243" s="42">
        <v>78.635261999999997</v>
      </c>
      <c r="T243" s="42">
        <v>78.620711999999997</v>
      </c>
      <c r="U243" s="42">
        <v>78.599570999999997</v>
      </c>
      <c r="V243" s="42">
        <v>78.582695000000001</v>
      </c>
      <c r="W243" s="42">
        <v>78.569878000000003</v>
      </c>
      <c r="X243" s="42">
        <v>78.559471000000002</v>
      </c>
      <c r="Y243" s="42">
        <v>78.551231000000001</v>
      </c>
      <c r="Z243" s="42">
        <v>78.544701000000003</v>
      </c>
      <c r="AA243" s="42">
        <v>78.554992999999996</v>
      </c>
      <c r="AB243" s="42">
        <v>78.564903000000001</v>
      </c>
      <c r="AC243" s="42">
        <v>78.575264000000004</v>
      </c>
      <c r="AD243" s="42">
        <v>78.585541000000006</v>
      </c>
      <c r="AE243" s="42">
        <v>78.817725999999993</v>
      </c>
      <c r="AF243" s="42">
        <v>78.832572999999996</v>
      </c>
      <c r="AG243" s="42">
        <v>78.843102000000002</v>
      </c>
      <c r="AH243" s="42">
        <v>78.853393999999994</v>
      </c>
      <c r="AI243" s="42">
        <v>78.863960000000006</v>
      </c>
      <c r="AJ243" s="42">
        <v>78.868270999999993</v>
      </c>
      <c r="AK243" s="43" t="s">
        <v>129</v>
      </c>
    </row>
    <row r="244" spans="2:37" ht="15" customHeight="1" x14ac:dyDescent="0.45">
      <c r="B244" s="41" t="s">
        <v>434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3" t="s">
        <v>129</v>
      </c>
    </row>
    <row r="245" spans="2:37" ht="15" customHeight="1" x14ac:dyDescent="0.45">
      <c r="B245" s="41" t="s">
        <v>436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3" t="s">
        <v>129</v>
      </c>
    </row>
    <row r="246" spans="2:37" ht="15.75" customHeight="1" x14ac:dyDescent="0.35"/>
    <row r="247" spans="2:37" ht="15" customHeight="1" x14ac:dyDescent="0.35">
      <c r="B247" s="40" t="s">
        <v>625</v>
      </c>
    </row>
    <row r="248" spans="2:37" ht="15" customHeight="1" x14ac:dyDescent="0.45">
      <c r="B248" s="41" t="s">
        <v>408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2">
        <v>0</v>
      </c>
      <c r="W248" s="42">
        <v>0</v>
      </c>
      <c r="X248" s="42">
        <v>0</v>
      </c>
      <c r="Y248" s="42">
        <v>0</v>
      </c>
      <c r="Z248" s="42">
        <v>0</v>
      </c>
      <c r="AA248" s="42">
        <v>49.737709000000002</v>
      </c>
      <c r="AB248" s="42">
        <v>49.755997000000001</v>
      </c>
      <c r="AC248" s="42">
        <v>49.773899</v>
      </c>
      <c r="AD248" s="42">
        <v>49.790427999999999</v>
      </c>
      <c r="AE248" s="42">
        <v>49.805759000000002</v>
      </c>
      <c r="AF248" s="42">
        <v>49.820320000000002</v>
      </c>
      <c r="AG248" s="42">
        <v>49.834572000000001</v>
      </c>
      <c r="AH248" s="42">
        <v>49.848227999999999</v>
      </c>
      <c r="AI248" s="42">
        <v>49.862079999999999</v>
      </c>
      <c r="AJ248" s="42">
        <v>49.869469000000002</v>
      </c>
      <c r="AK248" s="43" t="s">
        <v>129</v>
      </c>
    </row>
    <row r="249" spans="2:37" ht="15" customHeight="1" x14ac:dyDescent="0.45">
      <c r="B249" s="41" t="s">
        <v>410</v>
      </c>
      <c r="C249" s="42">
        <v>38.413756999999997</v>
      </c>
      <c r="D249" s="42">
        <v>38.658092000000003</v>
      </c>
      <c r="E249" s="42">
        <v>39.024700000000003</v>
      </c>
      <c r="F249" s="42">
        <v>39.493026999999998</v>
      </c>
      <c r="G249" s="42">
        <v>39.799033999999999</v>
      </c>
      <c r="H249" s="42">
        <v>40.166428000000003</v>
      </c>
      <c r="I249" s="42">
        <v>40.340065000000003</v>
      </c>
      <c r="J249" s="42">
        <v>40.418598000000003</v>
      </c>
      <c r="K249" s="42">
        <v>40.707203</v>
      </c>
      <c r="L249" s="42">
        <v>40.717426000000003</v>
      </c>
      <c r="M249" s="42">
        <v>40.708835999999998</v>
      </c>
      <c r="N249" s="42">
        <v>40.723660000000002</v>
      </c>
      <c r="O249" s="42">
        <v>40.742736999999998</v>
      </c>
      <c r="P249" s="42">
        <v>40.782387</v>
      </c>
      <c r="Q249" s="42">
        <v>40.833553000000002</v>
      </c>
      <c r="R249" s="42">
        <v>40.894978000000002</v>
      </c>
      <c r="S249" s="42">
        <v>40.965546000000003</v>
      </c>
      <c r="T249" s="42">
        <v>40.980342999999998</v>
      </c>
      <c r="U249" s="42">
        <v>40.987254999999998</v>
      </c>
      <c r="V249" s="42">
        <v>40.995846</v>
      </c>
      <c r="W249" s="42">
        <v>41.009498999999998</v>
      </c>
      <c r="X249" s="42">
        <v>41.023330999999999</v>
      </c>
      <c r="Y249" s="42">
        <v>41.037880000000001</v>
      </c>
      <c r="Z249" s="42">
        <v>41.053165</v>
      </c>
      <c r="AA249" s="42">
        <v>41.080494000000002</v>
      </c>
      <c r="AB249" s="42">
        <v>41.106521999999998</v>
      </c>
      <c r="AC249" s="42">
        <v>41.134791999999997</v>
      </c>
      <c r="AD249" s="42">
        <v>41.163601</v>
      </c>
      <c r="AE249" s="42">
        <v>41.191921000000001</v>
      </c>
      <c r="AF249" s="42">
        <v>41.220039</v>
      </c>
      <c r="AG249" s="42">
        <v>41.248581000000001</v>
      </c>
      <c r="AH249" s="42">
        <v>41.275706999999997</v>
      </c>
      <c r="AI249" s="42">
        <v>41.303683999999997</v>
      </c>
      <c r="AJ249" s="42">
        <v>41.324753000000001</v>
      </c>
      <c r="AK249" s="43">
        <v>2.0869999999999999E-3</v>
      </c>
    </row>
    <row r="250" spans="2:37" ht="15" customHeight="1" x14ac:dyDescent="0.45">
      <c r="B250" s="41" t="s">
        <v>412</v>
      </c>
      <c r="C250" s="42">
        <v>33.290832999999999</v>
      </c>
      <c r="D250" s="42">
        <v>33.498790999999997</v>
      </c>
      <c r="E250" s="42">
        <v>33.775162000000002</v>
      </c>
      <c r="F250" s="42">
        <v>34.208331999999999</v>
      </c>
      <c r="G250" s="42">
        <v>34.485306000000001</v>
      </c>
      <c r="H250" s="42">
        <v>34.701408000000001</v>
      </c>
      <c r="I250" s="42">
        <v>34.815230999999997</v>
      </c>
      <c r="J250" s="42">
        <v>34.885444999999997</v>
      </c>
      <c r="K250" s="42">
        <v>35.284602999999997</v>
      </c>
      <c r="L250" s="42">
        <v>35.284275000000001</v>
      </c>
      <c r="M250" s="42">
        <v>35.278075999999999</v>
      </c>
      <c r="N250" s="42">
        <v>35.295310999999998</v>
      </c>
      <c r="O250" s="42">
        <v>35.315350000000002</v>
      </c>
      <c r="P250" s="42">
        <v>35.355983999999999</v>
      </c>
      <c r="Q250" s="42">
        <v>35.407252999999997</v>
      </c>
      <c r="R250" s="42">
        <v>35.469214999999998</v>
      </c>
      <c r="S250" s="42">
        <v>35.540489000000001</v>
      </c>
      <c r="T250" s="42">
        <v>35.556530000000002</v>
      </c>
      <c r="U250" s="42">
        <v>35.564853999999997</v>
      </c>
      <c r="V250" s="42">
        <v>35.574790999999998</v>
      </c>
      <c r="W250" s="42">
        <v>35.590012000000002</v>
      </c>
      <c r="X250" s="42">
        <v>35.605328</v>
      </c>
      <c r="Y250" s="42">
        <v>35.621319</v>
      </c>
      <c r="Z250" s="42">
        <v>35.638061999999998</v>
      </c>
      <c r="AA250" s="42">
        <v>35.666781999999998</v>
      </c>
      <c r="AB250" s="42">
        <v>35.694167999999998</v>
      </c>
      <c r="AC250" s="42">
        <v>35.723948999999998</v>
      </c>
      <c r="AD250" s="42">
        <v>35.754280000000001</v>
      </c>
      <c r="AE250" s="42">
        <v>35.784072999999999</v>
      </c>
      <c r="AF250" s="42">
        <v>35.813628999999999</v>
      </c>
      <c r="AG250" s="42">
        <v>35.843635999999996</v>
      </c>
      <c r="AH250" s="42">
        <v>35.872115999999998</v>
      </c>
      <c r="AI250" s="42">
        <v>35.901508</v>
      </c>
      <c r="AJ250" s="42">
        <v>35.923954000000002</v>
      </c>
      <c r="AK250" s="43">
        <v>2.1870000000000001E-3</v>
      </c>
    </row>
    <row r="251" spans="2:37" ht="15" customHeight="1" x14ac:dyDescent="0.45">
      <c r="B251" s="41" t="s">
        <v>414</v>
      </c>
      <c r="C251" s="42">
        <v>32.505279999999999</v>
      </c>
      <c r="D251" s="42">
        <v>32.703879999999998</v>
      </c>
      <c r="E251" s="42">
        <v>32.973030000000001</v>
      </c>
      <c r="F251" s="42">
        <v>33.479900000000001</v>
      </c>
      <c r="G251" s="42">
        <v>33.809910000000002</v>
      </c>
      <c r="H251" s="42">
        <v>34.009892000000001</v>
      </c>
      <c r="I251" s="42">
        <v>34.164302999999997</v>
      </c>
      <c r="J251" s="42">
        <v>34.171928000000001</v>
      </c>
      <c r="K251" s="42">
        <v>34.541687000000003</v>
      </c>
      <c r="L251" s="42">
        <v>34.534278999999998</v>
      </c>
      <c r="M251" s="42">
        <v>34.514991999999999</v>
      </c>
      <c r="N251" s="42">
        <v>34.520190999999997</v>
      </c>
      <c r="O251" s="42">
        <v>34.530579000000003</v>
      </c>
      <c r="P251" s="42">
        <v>34.562846999999998</v>
      </c>
      <c r="Q251" s="42">
        <v>34.607284999999997</v>
      </c>
      <c r="R251" s="42">
        <v>34.664661000000002</v>
      </c>
      <c r="S251" s="42">
        <v>34.731838000000003</v>
      </c>
      <c r="T251" s="42">
        <v>34.743904000000001</v>
      </c>
      <c r="U251" s="42">
        <v>34.748592000000002</v>
      </c>
      <c r="V251" s="42">
        <v>34.755138000000002</v>
      </c>
      <c r="W251" s="42">
        <v>34.766700999999998</v>
      </c>
      <c r="X251" s="42">
        <v>34.778519000000003</v>
      </c>
      <c r="Y251" s="42">
        <v>34.791041999999997</v>
      </c>
      <c r="Z251" s="42">
        <v>34.804211000000002</v>
      </c>
      <c r="AA251" s="42">
        <v>34.830280000000002</v>
      </c>
      <c r="AB251" s="42">
        <v>34.855021999999998</v>
      </c>
      <c r="AC251" s="42">
        <v>34.881743999999998</v>
      </c>
      <c r="AD251" s="42">
        <v>34.908836000000001</v>
      </c>
      <c r="AE251" s="42">
        <v>34.935352000000002</v>
      </c>
      <c r="AF251" s="42">
        <v>34.961539999999999</v>
      </c>
      <c r="AG251" s="42">
        <v>34.987991000000001</v>
      </c>
      <c r="AH251" s="42">
        <v>35.013041999999999</v>
      </c>
      <c r="AI251" s="42">
        <v>35.038769000000002</v>
      </c>
      <c r="AJ251" s="42">
        <v>35.057568000000003</v>
      </c>
      <c r="AK251" s="43">
        <v>2.1740000000000002E-3</v>
      </c>
    </row>
    <row r="252" spans="2:37" ht="15" customHeight="1" x14ac:dyDescent="0.45">
      <c r="B252" s="41" t="s">
        <v>416</v>
      </c>
      <c r="C252" s="42">
        <v>42.834457</v>
      </c>
      <c r="D252" s="42">
        <v>43.029915000000003</v>
      </c>
      <c r="E252" s="42">
        <v>43.323642999999997</v>
      </c>
      <c r="F252" s="42">
        <v>43.710383999999998</v>
      </c>
      <c r="G252" s="42">
        <v>43.937130000000003</v>
      </c>
      <c r="H252" s="42">
        <v>44.187389000000003</v>
      </c>
      <c r="I252" s="42">
        <v>44.345683999999999</v>
      </c>
      <c r="J252" s="42">
        <v>44.310360000000003</v>
      </c>
      <c r="K252" s="42">
        <v>44.666603000000002</v>
      </c>
      <c r="L252" s="42">
        <v>44.637264000000002</v>
      </c>
      <c r="M252" s="42">
        <v>44.595272000000001</v>
      </c>
      <c r="N252" s="42">
        <v>44.579548000000003</v>
      </c>
      <c r="O252" s="42">
        <v>44.573684999999998</v>
      </c>
      <c r="P252" s="42">
        <v>44.592033000000001</v>
      </c>
      <c r="Q252" s="42">
        <v>44.625228999999997</v>
      </c>
      <c r="R252" s="42">
        <v>44.672423999999999</v>
      </c>
      <c r="S252" s="42">
        <v>44.730544999999999</v>
      </c>
      <c r="T252" s="42">
        <v>44.734489000000004</v>
      </c>
      <c r="U252" s="42">
        <v>44.732039999999998</v>
      </c>
      <c r="V252" s="42">
        <v>44.732300000000002</v>
      </c>
      <c r="W252" s="42">
        <v>44.737704999999998</v>
      </c>
      <c r="X252" s="42">
        <v>44.743893</v>
      </c>
      <c r="Y252" s="42">
        <v>44.751162999999998</v>
      </c>
      <c r="Z252" s="42">
        <v>44.759234999999997</v>
      </c>
      <c r="AA252" s="42">
        <v>44.782451999999999</v>
      </c>
      <c r="AB252" s="42">
        <v>44.804504000000001</v>
      </c>
      <c r="AC252" s="42">
        <v>44.828220000000002</v>
      </c>
      <c r="AD252" s="42">
        <v>44.852226000000002</v>
      </c>
      <c r="AE252" s="42">
        <v>44.875686999999999</v>
      </c>
      <c r="AF252" s="42">
        <v>44.898848999999998</v>
      </c>
      <c r="AG252" s="42">
        <v>44.922218000000001</v>
      </c>
      <c r="AH252" s="42">
        <v>44.944369999999999</v>
      </c>
      <c r="AI252" s="42">
        <v>44.967044999999999</v>
      </c>
      <c r="AJ252" s="42">
        <v>44.982875999999997</v>
      </c>
      <c r="AK252" s="43">
        <v>1.3879999999999999E-3</v>
      </c>
    </row>
    <row r="253" spans="2:37" ht="15" customHeight="1" x14ac:dyDescent="0.45">
      <c r="B253" s="41" t="s">
        <v>418</v>
      </c>
      <c r="C253" s="42">
        <v>74.524817999999996</v>
      </c>
      <c r="D253" s="42">
        <v>74.787009999999995</v>
      </c>
      <c r="E253" s="42">
        <v>75.073486000000003</v>
      </c>
      <c r="F253" s="42">
        <v>75.427009999999996</v>
      </c>
      <c r="G253" s="42">
        <v>75.657180999999994</v>
      </c>
      <c r="H253" s="42">
        <v>75.771491999999995</v>
      </c>
      <c r="I253" s="42">
        <v>75.874770999999996</v>
      </c>
      <c r="J253" s="42">
        <v>75.945380999999998</v>
      </c>
      <c r="K253" s="42">
        <v>76.201781999999994</v>
      </c>
      <c r="L253" s="42">
        <v>76.167793000000003</v>
      </c>
      <c r="M253" s="42">
        <v>76.130547000000007</v>
      </c>
      <c r="N253" s="42">
        <v>76.109879000000006</v>
      </c>
      <c r="O253" s="42">
        <v>76.100876</v>
      </c>
      <c r="P253" s="42">
        <v>76.113624999999999</v>
      </c>
      <c r="Q253" s="42">
        <v>76.141746999999995</v>
      </c>
      <c r="R253" s="42">
        <v>76.183250000000001</v>
      </c>
      <c r="S253" s="42">
        <v>76.236121999999995</v>
      </c>
      <c r="T253" s="42">
        <v>76.233742000000007</v>
      </c>
      <c r="U253" s="42">
        <v>76.224334999999996</v>
      </c>
      <c r="V253" s="42">
        <v>76.218170000000001</v>
      </c>
      <c r="W253" s="42">
        <v>76.216232000000005</v>
      </c>
      <c r="X253" s="42">
        <v>76.215560999999994</v>
      </c>
      <c r="Y253" s="42">
        <v>76.216187000000005</v>
      </c>
      <c r="Z253" s="42">
        <v>76.217606000000004</v>
      </c>
      <c r="AA253" s="42">
        <v>76.233429000000001</v>
      </c>
      <c r="AB253" s="42">
        <v>76.248588999999996</v>
      </c>
      <c r="AC253" s="42">
        <v>76.264679000000001</v>
      </c>
      <c r="AD253" s="42">
        <v>76.280936999999994</v>
      </c>
      <c r="AE253" s="42">
        <v>76.296867000000006</v>
      </c>
      <c r="AF253" s="42">
        <v>76.312645000000003</v>
      </c>
      <c r="AG253" s="42">
        <v>76.328513999999998</v>
      </c>
      <c r="AH253" s="42">
        <v>76.343665999999999</v>
      </c>
      <c r="AI253" s="42">
        <v>76.359131000000005</v>
      </c>
      <c r="AJ253" s="42">
        <v>76.368010999999996</v>
      </c>
      <c r="AK253" s="43">
        <v>6.5399999999999996E-4</v>
      </c>
    </row>
    <row r="254" spans="2:37" ht="15" customHeight="1" x14ac:dyDescent="0.45">
      <c r="B254" s="41" t="s">
        <v>420</v>
      </c>
      <c r="C254" s="42">
        <v>30.553795000000001</v>
      </c>
      <c r="D254" s="42">
        <v>30.760967000000001</v>
      </c>
      <c r="E254" s="42">
        <v>31.008953000000002</v>
      </c>
      <c r="F254" s="42">
        <v>31.382539999999999</v>
      </c>
      <c r="G254" s="42">
        <v>31.638750000000002</v>
      </c>
      <c r="H254" s="42">
        <v>31.775475</v>
      </c>
      <c r="I254" s="42">
        <v>31.889976999999998</v>
      </c>
      <c r="J254" s="42">
        <v>31.912182000000001</v>
      </c>
      <c r="K254" s="42">
        <v>32.254725999999998</v>
      </c>
      <c r="L254" s="42">
        <v>32.231735</v>
      </c>
      <c r="M254" s="42">
        <v>32.205275999999998</v>
      </c>
      <c r="N254" s="42">
        <v>32.200695000000003</v>
      </c>
      <c r="O254" s="42">
        <v>32.205112</v>
      </c>
      <c r="P254" s="42">
        <v>32.229858</v>
      </c>
      <c r="Q254" s="42">
        <v>32.269348000000001</v>
      </c>
      <c r="R254" s="42">
        <v>32.320591</v>
      </c>
      <c r="S254" s="42">
        <v>32.381492999999999</v>
      </c>
      <c r="T254" s="42">
        <v>32.387093</v>
      </c>
      <c r="U254" s="42">
        <v>32.385306999999997</v>
      </c>
      <c r="V254" s="42">
        <v>32.385970999999998</v>
      </c>
      <c r="W254" s="42">
        <v>32.391083000000002</v>
      </c>
      <c r="X254" s="42">
        <v>32.397002999999998</v>
      </c>
      <c r="Y254" s="42">
        <v>32.403973000000001</v>
      </c>
      <c r="Z254" s="42">
        <v>32.412891000000002</v>
      </c>
      <c r="AA254" s="42">
        <v>32.449798999999999</v>
      </c>
      <c r="AB254" s="42">
        <v>32.486094999999999</v>
      </c>
      <c r="AC254" s="42">
        <v>32.523220000000002</v>
      </c>
      <c r="AD254" s="42">
        <v>32.560478000000003</v>
      </c>
      <c r="AE254" s="42">
        <v>32.597427000000003</v>
      </c>
      <c r="AF254" s="42">
        <v>32.634224000000003</v>
      </c>
      <c r="AG254" s="42">
        <v>32.671120000000002</v>
      </c>
      <c r="AH254" s="42">
        <v>32.707377999999999</v>
      </c>
      <c r="AI254" s="42">
        <v>32.743889000000003</v>
      </c>
      <c r="AJ254" s="42">
        <v>32.773949000000002</v>
      </c>
      <c r="AK254" s="43">
        <v>1.983E-3</v>
      </c>
    </row>
    <row r="255" spans="2:37" ht="15" customHeight="1" x14ac:dyDescent="0.45">
      <c r="B255" s="41" t="s">
        <v>422</v>
      </c>
      <c r="C255" s="42">
        <v>40.940162999999998</v>
      </c>
      <c r="D255" s="42">
        <v>41.140231999999997</v>
      </c>
      <c r="E255" s="42">
        <v>41.411799999999999</v>
      </c>
      <c r="F255" s="42">
        <v>41.807732000000001</v>
      </c>
      <c r="G255" s="42">
        <v>42.013840000000002</v>
      </c>
      <c r="H255" s="42">
        <v>42.199139000000002</v>
      </c>
      <c r="I255" s="42">
        <v>42.373652999999997</v>
      </c>
      <c r="J255" s="42">
        <v>42.506435000000003</v>
      </c>
      <c r="K255" s="42">
        <v>42.943885999999999</v>
      </c>
      <c r="L255" s="42">
        <v>42.887287000000001</v>
      </c>
      <c r="M255" s="42">
        <v>42.839649000000001</v>
      </c>
      <c r="N255" s="42">
        <v>42.816127999999999</v>
      </c>
      <c r="O255" s="42">
        <v>42.805366999999997</v>
      </c>
      <c r="P255" s="42">
        <v>42.817886000000001</v>
      </c>
      <c r="Q255" s="42">
        <v>42.846302000000001</v>
      </c>
      <c r="R255" s="42">
        <v>42.888969000000003</v>
      </c>
      <c r="S255" s="42">
        <v>42.943187999999999</v>
      </c>
      <c r="T255" s="42">
        <v>42.942847999999998</v>
      </c>
      <c r="U255" s="42">
        <v>42.936039000000001</v>
      </c>
      <c r="V255" s="42">
        <v>42.932129000000003</v>
      </c>
      <c r="W255" s="42">
        <v>42.933334000000002</v>
      </c>
      <c r="X255" s="42">
        <v>42.935802000000002</v>
      </c>
      <c r="Y255" s="42">
        <v>42.939751000000001</v>
      </c>
      <c r="Z255" s="42">
        <v>42.944831999999998</v>
      </c>
      <c r="AA255" s="42">
        <v>42.965614000000002</v>
      </c>
      <c r="AB255" s="42">
        <v>42.985545999999999</v>
      </c>
      <c r="AC255" s="42">
        <v>43.007083999999999</v>
      </c>
      <c r="AD255" s="42">
        <v>43.028998999999999</v>
      </c>
      <c r="AE255" s="42">
        <v>43.050648000000002</v>
      </c>
      <c r="AF255" s="42">
        <v>43.072090000000003</v>
      </c>
      <c r="AG255" s="42">
        <v>43.093860999999997</v>
      </c>
      <c r="AH255" s="42">
        <v>43.114662000000003</v>
      </c>
      <c r="AI255" s="42">
        <v>43.136116000000001</v>
      </c>
      <c r="AJ255" s="42">
        <v>43.150886999999997</v>
      </c>
      <c r="AK255" s="43">
        <v>1.4920000000000001E-3</v>
      </c>
    </row>
    <row r="256" spans="2:37" ht="15" customHeight="1" x14ac:dyDescent="0.45">
      <c r="B256" s="41" t="s">
        <v>424</v>
      </c>
      <c r="C256" s="42">
        <v>0</v>
      </c>
      <c r="D256" s="42">
        <v>0</v>
      </c>
      <c r="E256" s="42">
        <v>0</v>
      </c>
      <c r="F256" s="42">
        <v>36.721943000000003</v>
      </c>
      <c r="G256" s="42">
        <v>37.176315000000002</v>
      </c>
      <c r="H256" s="42">
        <v>37.378647000000001</v>
      </c>
      <c r="I256" s="42">
        <v>37.350571000000002</v>
      </c>
      <c r="J256" s="42">
        <v>37.287970999999999</v>
      </c>
      <c r="K256" s="42">
        <v>38.032969999999999</v>
      </c>
      <c r="L256" s="42">
        <v>37.998497</v>
      </c>
      <c r="M256" s="42">
        <v>37.971668000000001</v>
      </c>
      <c r="N256" s="42">
        <v>37.965462000000002</v>
      </c>
      <c r="O256" s="42">
        <v>37.969912999999998</v>
      </c>
      <c r="P256" s="42">
        <v>37.994152</v>
      </c>
      <c r="Q256" s="42">
        <v>38.031548000000001</v>
      </c>
      <c r="R256" s="42">
        <v>38.080910000000003</v>
      </c>
      <c r="S256" s="42">
        <v>38.140197999999998</v>
      </c>
      <c r="T256" s="42">
        <v>38.144275999999998</v>
      </c>
      <c r="U256" s="42">
        <v>38.141216</v>
      </c>
      <c r="V256" s="42">
        <v>38.141064</v>
      </c>
      <c r="W256" s="42">
        <v>38.145854999999997</v>
      </c>
      <c r="X256" s="42">
        <v>38.151916999999997</v>
      </c>
      <c r="Y256" s="42">
        <v>38.15934</v>
      </c>
      <c r="Z256" s="42">
        <v>38.168064000000001</v>
      </c>
      <c r="AA256" s="42">
        <v>38.190479000000003</v>
      </c>
      <c r="AB256" s="42">
        <v>38.212924999999998</v>
      </c>
      <c r="AC256" s="42">
        <v>38.276890000000002</v>
      </c>
      <c r="AD256" s="42">
        <v>38.344250000000002</v>
      </c>
      <c r="AE256" s="42">
        <v>38.488334999999999</v>
      </c>
      <c r="AF256" s="42">
        <v>38.564757999999998</v>
      </c>
      <c r="AG256" s="42">
        <v>38.63937</v>
      </c>
      <c r="AH256" s="42">
        <v>38.713993000000002</v>
      </c>
      <c r="AI256" s="42">
        <v>38.788612000000001</v>
      </c>
      <c r="AJ256" s="42">
        <v>38.857182000000002</v>
      </c>
      <c r="AK256" s="43" t="s">
        <v>129</v>
      </c>
    </row>
    <row r="257" spans="2:37" ht="15" customHeight="1" x14ac:dyDescent="0.45">
      <c r="B257" s="41" t="s">
        <v>426</v>
      </c>
      <c r="C257" s="42">
        <v>45.413376</v>
      </c>
      <c r="D257" s="42">
        <v>45.685696</v>
      </c>
      <c r="E257" s="42">
        <v>45.982787999999999</v>
      </c>
      <c r="F257" s="42">
        <v>46.419296000000003</v>
      </c>
      <c r="G257" s="42">
        <v>46.817101000000001</v>
      </c>
      <c r="H257" s="42">
        <v>46.994984000000002</v>
      </c>
      <c r="I257" s="42">
        <v>47.037269999999999</v>
      </c>
      <c r="J257" s="42">
        <v>47.004748999999997</v>
      </c>
      <c r="K257" s="42">
        <v>47.511623</v>
      </c>
      <c r="L257" s="42">
        <v>47.446795999999999</v>
      </c>
      <c r="M257" s="42">
        <v>47.392310999999999</v>
      </c>
      <c r="N257" s="42">
        <v>47.360111000000003</v>
      </c>
      <c r="O257" s="42">
        <v>47.343299999999999</v>
      </c>
      <c r="P257" s="42">
        <v>47.348605999999997</v>
      </c>
      <c r="Q257" s="42">
        <v>47.370185999999997</v>
      </c>
      <c r="R257" s="42">
        <v>47.408360000000002</v>
      </c>
      <c r="S257" s="42">
        <v>47.453625000000002</v>
      </c>
      <c r="T257" s="42">
        <v>47.447856999999999</v>
      </c>
      <c r="U257" s="42">
        <v>47.434792000000002</v>
      </c>
      <c r="V257" s="42">
        <v>47.425570999999998</v>
      </c>
      <c r="W257" s="42">
        <v>47.421429000000003</v>
      </c>
      <c r="X257" s="42">
        <v>47.414302999999997</v>
      </c>
      <c r="Y257" s="42">
        <v>47.415179999999999</v>
      </c>
      <c r="Z257" s="42">
        <v>47.416137999999997</v>
      </c>
      <c r="AA257" s="42">
        <v>47.424526</v>
      </c>
      <c r="AB257" s="42">
        <v>47.442715</v>
      </c>
      <c r="AC257" s="42">
        <v>47.460915</v>
      </c>
      <c r="AD257" s="42">
        <v>47.479595000000003</v>
      </c>
      <c r="AE257" s="42">
        <v>47.536911000000003</v>
      </c>
      <c r="AF257" s="42">
        <v>47.557487000000002</v>
      </c>
      <c r="AG257" s="42">
        <v>47.576233000000002</v>
      </c>
      <c r="AH257" s="42">
        <v>47.594189</v>
      </c>
      <c r="AI257" s="42">
        <v>47.612679</v>
      </c>
      <c r="AJ257" s="42">
        <v>47.624653000000002</v>
      </c>
      <c r="AK257" s="43">
        <v>1.2999999999999999E-3</v>
      </c>
    </row>
    <row r="258" spans="2:37" ht="15" customHeight="1" x14ac:dyDescent="0.45">
      <c r="B258" s="41" t="s">
        <v>428</v>
      </c>
      <c r="C258" s="42">
        <v>0</v>
      </c>
      <c r="D258" s="42">
        <v>0</v>
      </c>
      <c r="E258" s="42">
        <v>0</v>
      </c>
      <c r="F258" s="42">
        <v>31.140937999999998</v>
      </c>
      <c r="G258" s="42">
        <v>31.465851000000001</v>
      </c>
      <c r="H258" s="42">
        <v>31.586369999999999</v>
      </c>
      <c r="I258" s="42">
        <v>31.632711</v>
      </c>
      <c r="J258" s="42">
        <v>31.634402999999999</v>
      </c>
      <c r="K258" s="42">
        <v>32.522392000000004</v>
      </c>
      <c r="L258" s="42">
        <v>32.489108999999999</v>
      </c>
      <c r="M258" s="42">
        <v>32.465041999999997</v>
      </c>
      <c r="N258" s="42">
        <v>32.472355</v>
      </c>
      <c r="O258" s="42">
        <v>32.49147</v>
      </c>
      <c r="P258" s="42">
        <v>32.529476000000003</v>
      </c>
      <c r="Q258" s="42">
        <v>32.580742000000001</v>
      </c>
      <c r="R258" s="42">
        <v>32.662917999999998</v>
      </c>
      <c r="S258" s="42">
        <v>32.761299000000001</v>
      </c>
      <c r="T258" s="42">
        <v>32.810535000000002</v>
      </c>
      <c r="U258" s="42">
        <v>32.867801999999998</v>
      </c>
      <c r="V258" s="42">
        <v>32.928463000000001</v>
      </c>
      <c r="W258" s="42">
        <v>32.991805999999997</v>
      </c>
      <c r="X258" s="42">
        <v>33.062275</v>
      </c>
      <c r="Y258" s="42">
        <v>33.129818</v>
      </c>
      <c r="Z258" s="42">
        <v>33.197578</v>
      </c>
      <c r="AA258" s="42">
        <v>33.297325000000001</v>
      </c>
      <c r="AB258" s="42">
        <v>33.37867</v>
      </c>
      <c r="AC258" s="42">
        <v>33.459305000000001</v>
      </c>
      <c r="AD258" s="42">
        <v>33.540016000000001</v>
      </c>
      <c r="AE258" s="42">
        <v>33.620556000000001</v>
      </c>
      <c r="AF258" s="42">
        <v>33.652625999999998</v>
      </c>
      <c r="AG258" s="42">
        <v>33.684970999999997</v>
      </c>
      <c r="AH258" s="42">
        <v>33.716540999999999</v>
      </c>
      <c r="AI258" s="42">
        <v>33.748404999999998</v>
      </c>
      <c r="AJ258" s="42">
        <v>33.773777000000003</v>
      </c>
      <c r="AK258" s="43" t="s">
        <v>129</v>
      </c>
    </row>
    <row r="259" spans="2:37" ht="15" customHeight="1" x14ac:dyDescent="0.45">
      <c r="B259" s="41" t="s">
        <v>430</v>
      </c>
      <c r="C259" s="42">
        <v>0</v>
      </c>
      <c r="D259" s="42">
        <v>41.546275999999999</v>
      </c>
      <c r="E259" s="42">
        <v>41.863422</v>
      </c>
      <c r="F259" s="42">
        <v>42.321719999999999</v>
      </c>
      <c r="G259" s="42">
        <v>42.778430999999998</v>
      </c>
      <c r="H259" s="42">
        <v>43.082386</v>
      </c>
      <c r="I259" s="42">
        <v>43.237845999999998</v>
      </c>
      <c r="J259" s="42">
        <v>43.409534000000001</v>
      </c>
      <c r="K259" s="42">
        <v>43.911312000000002</v>
      </c>
      <c r="L259" s="42">
        <v>43.871738000000001</v>
      </c>
      <c r="M259" s="42">
        <v>43.829116999999997</v>
      </c>
      <c r="N259" s="42">
        <v>43.809325999999999</v>
      </c>
      <c r="O259" s="42">
        <v>43.801853000000001</v>
      </c>
      <c r="P259" s="42">
        <v>43.816592999999997</v>
      </c>
      <c r="Q259" s="42">
        <v>43.846209999999999</v>
      </c>
      <c r="R259" s="42">
        <v>43.933712</v>
      </c>
      <c r="S259" s="42">
        <v>44.055050000000001</v>
      </c>
      <c r="T259" s="42">
        <v>44.055987999999999</v>
      </c>
      <c r="U259" s="42">
        <v>44.048442999999999</v>
      </c>
      <c r="V259" s="42">
        <v>44.044167000000002</v>
      </c>
      <c r="W259" s="42">
        <v>44.044983000000002</v>
      </c>
      <c r="X259" s="42">
        <v>44.060200000000002</v>
      </c>
      <c r="Y259" s="42">
        <v>44.065826000000001</v>
      </c>
      <c r="Z259" s="42">
        <v>44.070908000000003</v>
      </c>
      <c r="AA259" s="42">
        <v>44.138359000000001</v>
      </c>
      <c r="AB259" s="42">
        <v>44.160029999999999</v>
      </c>
      <c r="AC259" s="42">
        <v>44.181561000000002</v>
      </c>
      <c r="AD259" s="42">
        <v>44.203567999999997</v>
      </c>
      <c r="AE259" s="42">
        <v>44.232917999999998</v>
      </c>
      <c r="AF259" s="42">
        <v>44.263995999999999</v>
      </c>
      <c r="AG259" s="42">
        <v>44.295231000000001</v>
      </c>
      <c r="AH259" s="42">
        <v>44.325535000000002</v>
      </c>
      <c r="AI259" s="42">
        <v>44.356236000000003</v>
      </c>
      <c r="AJ259" s="42">
        <v>44.380294999999997</v>
      </c>
      <c r="AK259" s="43">
        <v>2.0639999999999999E-3</v>
      </c>
    </row>
    <row r="260" spans="2:37" ht="15" customHeight="1" x14ac:dyDescent="0.45">
      <c r="B260" s="41" t="s">
        <v>431</v>
      </c>
      <c r="C260" s="42">
        <v>42.165877999999999</v>
      </c>
      <c r="D260" s="42">
        <v>42.452357999999997</v>
      </c>
      <c r="E260" s="42">
        <v>42.808571000000001</v>
      </c>
      <c r="F260" s="42">
        <v>43.301150999999997</v>
      </c>
      <c r="G260" s="42">
        <v>43.838057999999997</v>
      </c>
      <c r="H260" s="42">
        <v>44.314109999999999</v>
      </c>
      <c r="I260" s="42">
        <v>44.498652999999997</v>
      </c>
      <c r="J260" s="42">
        <v>44.546199999999999</v>
      </c>
      <c r="K260" s="42">
        <v>45.082389999999997</v>
      </c>
      <c r="L260" s="42">
        <v>45.050961000000001</v>
      </c>
      <c r="M260" s="42">
        <v>45.026062000000003</v>
      </c>
      <c r="N260" s="42">
        <v>45.023212000000001</v>
      </c>
      <c r="O260" s="42">
        <v>45.029263</v>
      </c>
      <c r="P260" s="42">
        <v>45.055785999999998</v>
      </c>
      <c r="Q260" s="42">
        <v>45.095066000000003</v>
      </c>
      <c r="R260" s="42">
        <v>45.189174999999999</v>
      </c>
      <c r="S260" s="42">
        <v>45.347465999999997</v>
      </c>
      <c r="T260" s="42">
        <v>45.355541000000002</v>
      </c>
      <c r="U260" s="42">
        <v>45.353679999999997</v>
      </c>
      <c r="V260" s="42">
        <v>45.354438999999999</v>
      </c>
      <c r="W260" s="42">
        <v>45.360058000000002</v>
      </c>
      <c r="X260" s="42">
        <v>45.385959999999997</v>
      </c>
      <c r="Y260" s="42">
        <v>45.396725000000004</v>
      </c>
      <c r="Z260" s="42">
        <v>45.405574999999999</v>
      </c>
      <c r="AA260" s="42">
        <v>45.493042000000003</v>
      </c>
      <c r="AB260" s="42">
        <v>45.517673000000002</v>
      </c>
      <c r="AC260" s="42">
        <v>45.541114999999998</v>
      </c>
      <c r="AD260" s="42">
        <v>45.565078999999997</v>
      </c>
      <c r="AE260" s="42">
        <v>45.588768000000002</v>
      </c>
      <c r="AF260" s="42">
        <v>45.612319999999997</v>
      </c>
      <c r="AG260" s="42">
        <v>45.636288</v>
      </c>
      <c r="AH260" s="42">
        <v>45.659171999999998</v>
      </c>
      <c r="AI260" s="42">
        <v>45.697043999999998</v>
      </c>
      <c r="AJ260" s="42">
        <v>45.734985000000002</v>
      </c>
      <c r="AK260" s="43">
        <v>2.33E-3</v>
      </c>
    </row>
    <row r="261" spans="2:37" ht="15" customHeight="1" x14ac:dyDescent="0.45">
      <c r="B261" s="41" t="s">
        <v>432</v>
      </c>
      <c r="C261" s="42">
        <v>70.751839000000004</v>
      </c>
      <c r="D261" s="42">
        <v>71.022757999999996</v>
      </c>
      <c r="E261" s="42">
        <v>71.302978999999993</v>
      </c>
      <c r="F261" s="42">
        <v>71.689162999999994</v>
      </c>
      <c r="G261" s="42">
        <v>72.007667999999995</v>
      </c>
      <c r="H261" s="42">
        <v>72.051033000000004</v>
      </c>
      <c r="I261" s="42">
        <v>72.014328000000006</v>
      </c>
      <c r="J261" s="42">
        <v>71.954491000000004</v>
      </c>
      <c r="K261" s="42">
        <v>72.656211999999996</v>
      </c>
      <c r="L261" s="42">
        <v>72.592254999999994</v>
      </c>
      <c r="M261" s="42">
        <v>72.538512999999995</v>
      </c>
      <c r="N261" s="42">
        <v>72.506141999999997</v>
      </c>
      <c r="O261" s="42">
        <v>72.488547999999994</v>
      </c>
      <c r="P261" s="42">
        <v>72.492026999999993</v>
      </c>
      <c r="Q261" s="42">
        <v>72.511284000000003</v>
      </c>
      <c r="R261" s="42">
        <v>72.544426000000001</v>
      </c>
      <c r="S261" s="42">
        <v>72.589179999999999</v>
      </c>
      <c r="T261" s="42">
        <v>72.579063000000005</v>
      </c>
      <c r="U261" s="42">
        <v>72.562836000000004</v>
      </c>
      <c r="V261" s="42">
        <v>72.550612999999998</v>
      </c>
      <c r="W261" s="42">
        <v>72.543509999999998</v>
      </c>
      <c r="X261" s="42">
        <v>72.538444999999996</v>
      </c>
      <c r="Y261" s="42">
        <v>72.535583000000003</v>
      </c>
      <c r="Z261" s="42">
        <v>72.534447</v>
      </c>
      <c r="AA261" s="42">
        <v>72.550460999999999</v>
      </c>
      <c r="AB261" s="42">
        <v>72.565978999999999</v>
      </c>
      <c r="AC261" s="42">
        <v>72.582733000000005</v>
      </c>
      <c r="AD261" s="42">
        <v>72.599936999999997</v>
      </c>
      <c r="AE261" s="42">
        <v>72.672980999999993</v>
      </c>
      <c r="AF261" s="42">
        <v>72.693534999999997</v>
      </c>
      <c r="AG261" s="42">
        <v>72.710837999999995</v>
      </c>
      <c r="AH261" s="42">
        <v>72.727447999999995</v>
      </c>
      <c r="AI261" s="42">
        <v>72.744536999999994</v>
      </c>
      <c r="AJ261" s="42">
        <v>72.755111999999997</v>
      </c>
      <c r="AK261" s="43">
        <v>7.5299999999999998E-4</v>
      </c>
    </row>
    <row r="262" spans="2:37" ht="15" customHeight="1" x14ac:dyDescent="0.45">
      <c r="B262" s="41" t="s">
        <v>434</v>
      </c>
      <c r="C262" s="42">
        <v>34.293049000000003</v>
      </c>
      <c r="D262" s="42">
        <v>34.508811999999999</v>
      </c>
      <c r="E262" s="42">
        <v>34.835189999999997</v>
      </c>
      <c r="F262" s="42">
        <v>35.224902999999998</v>
      </c>
      <c r="G262" s="42">
        <v>35.535201999999998</v>
      </c>
      <c r="H262" s="42">
        <v>35.675255</v>
      </c>
      <c r="I262" s="42">
        <v>35.716881000000001</v>
      </c>
      <c r="J262" s="42">
        <v>35.826774999999998</v>
      </c>
      <c r="K262" s="42">
        <v>36.552826000000003</v>
      </c>
      <c r="L262" s="42">
        <v>36.534199000000001</v>
      </c>
      <c r="M262" s="42">
        <v>36.507815999999998</v>
      </c>
      <c r="N262" s="42">
        <v>36.504188999999997</v>
      </c>
      <c r="O262" s="42">
        <v>36.509475999999999</v>
      </c>
      <c r="P262" s="42">
        <v>36.535702000000001</v>
      </c>
      <c r="Q262" s="42">
        <v>36.574992999999999</v>
      </c>
      <c r="R262" s="42">
        <v>36.640048999999998</v>
      </c>
      <c r="S262" s="42">
        <v>36.731727999999997</v>
      </c>
      <c r="T262" s="42">
        <v>36.759253999999999</v>
      </c>
      <c r="U262" s="42">
        <v>36.779221</v>
      </c>
      <c r="V262" s="42">
        <v>36.803306999999997</v>
      </c>
      <c r="W262" s="42">
        <v>36.831581</v>
      </c>
      <c r="X262" s="42">
        <v>36.862183000000002</v>
      </c>
      <c r="Y262" s="42">
        <v>36.892921000000001</v>
      </c>
      <c r="Z262" s="42">
        <v>36.924286000000002</v>
      </c>
      <c r="AA262" s="42">
        <v>36.977699000000001</v>
      </c>
      <c r="AB262" s="42">
        <v>37.021605999999998</v>
      </c>
      <c r="AC262" s="42">
        <v>37.066509000000003</v>
      </c>
      <c r="AD262" s="42">
        <v>37.111660000000001</v>
      </c>
      <c r="AE262" s="42">
        <v>37.158684000000001</v>
      </c>
      <c r="AF262" s="42">
        <v>37.201884999999997</v>
      </c>
      <c r="AG262" s="42">
        <v>37.245068000000003</v>
      </c>
      <c r="AH262" s="42">
        <v>37.287407000000002</v>
      </c>
      <c r="AI262" s="42">
        <v>37.330100999999999</v>
      </c>
      <c r="AJ262" s="42">
        <v>37.366225999999997</v>
      </c>
      <c r="AK262" s="43">
        <v>2.4889999999999999E-3</v>
      </c>
    </row>
    <row r="263" spans="2:37" ht="15" customHeight="1" x14ac:dyDescent="0.45">
      <c r="B263" s="41" t="s">
        <v>436</v>
      </c>
      <c r="C263" s="42">
        <v>51.102119000000002</v>
      </c>
      <c r="D263" s="42">
        <v>51.312930999999999</v>
      </c>
      <c r="E263" s="42">
        <v>51.604793999999998</v>
      </c>
      <c r="F263" s="42">
        <v>51.985554</v>
      </c>
      <c r="G263" s="42">
        <v>52.360030999999999</v>
      </c>
      <c r="H263" s="42">
        <v>52.464134000000001</v>
      </c>
      <c r="I263" s="42">
        <v>52.483704000000003</v>
      </c>
      <c r="J263" s="42">
        <v>52.508099000000001</v>
      </c>
      <c r="K263" s="42">
        <v>52.792011000000002</v>
      </c>
      <c r="L263" s="42">
        <v>52.763385999999997</v>
      </c>
      <c r="M263" s="42">
        <v>52.715744000000001</v>
      </c>
      <c r="N263" s="42">
        <v>52.692515999999998</v>
      </c>
      <c r="O263" s="42">
        <v>52.681862000000002</v>
      </c>
      <c r="P263" s="42">
        <v>52.695304999999998</v>
      </c>
      <c r="Q263" s="42">
        <v>52.724227999999997</v>
      </c>
      <c r="R263" s="42">
        <v>52.779632999999997</v>
      </c>
      <c r="S263" s="42">
        <v>52.846618999999997</v>
      </c>
      <c r="T263" s="42">
        <v>52.847202000000003</v>
      </c>
      <c r="U263" s="42">
        <v>52.840836000000003</v>
      </c>
      <c r="V263" s="42">
        <v>52.837822000000003</v>
      </c>
      <c r="W263" s="42">
        <v>52.840145</v>
      </c>
      <c r="X263" s="42">
        <v>52.844577999999998</v>
      </c>
      <c r="Y263" s="42">
        <v>52.850285</v>
      </c>
      <c r="Z263" s="42">
        <v>52.856490999999998</v>
      </c>
      <c r="AA263" s="42">
        <v>52.884163000000001</v>
      </c>
      <c r="AB263" s="42">
        <v>52.906104999999997</v>
      </c>
      <c r="AC263" s="42">
        <v>52.929198999999997</v>
      </c>
      <c r="AD263" s="42">
        <v>52.952652</v>
      </c>
      <c r="AE263" s="42">
        <v>52.999457999999997</v>
      </c>
      <c r="AF263" s="42">
        <v>53.023288999999998</v>
      </c>
      <c r="AG263" s="42">
        <v>53.046413000000001</v>
      </c>
      <c r="AH263" s="42">
        <v>53.073734000000002</v>
      </c>
      <c r="AI263" s="42">
        <v>53.105179</v>
      </c>
      <c r="AJ263" s="42">
        <v>53.129818</v>
      </c>
      <c r="AK263" s="43">
        <v>1.088E-3</v>
      </c>
    </row>
    <row r="264" spans="2:37" ht="15.75" customHeight="1" x14ac:dyDescent="0.35"/>
    <row r="265" spans="2:37" ht="15" customHeight="1" x14ac:dyDescent="0.35">
      <c r="B265" s="40" t="s">
        <v>141</v>
      </c>
    </row>
    <row r="266" spans="2:37" ht="15" customHeight="1" x14ac:dyDescent="0.45">
      <c r="B266" s="41" t="s">
        <v>408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2">
        <v>0</v>
      </c>
      <c r="AI266" s="42">
        <v>0</v>
      </c>
      <c r="AJ266" s="42">
        <v>0</v>
      </c>
      <c r="AK266" s="43" t="s">
        <v>129</v>
      </c>
    </row>
    <row r="267" spans="2:37" ht="15" customHeight="1" x14ac:dyDescent="0.45">
      <c r="B267" s="41" t="s">
        <v>410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2">
        <v>0</v>
      </c>
      <c r="AI267" s="42">
        <v>0</v>
      </c>
      <c r="AJ267" s="42">
        <v>0</v>
      </c>
      <c r="AK267" s="43" t="s">
        <v>129</v>
      </c>
    </row>
    <row r="268" spans="2:37" ht="15" customHeight="1" x14ac:dyDescent="0.45">
      <c r="B268" s="41" t="s">
        <v>412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  <c r="P268" s="42">
        <v>0</v>
      </c>
      <c r="Q268" s="42">
        <v>0</v>
      </c>
      <c r="R268" s="42">
        <v>0</v>
      </c>
      <c r="S268" s="42">
        <v>0</v>
      </c>
      <c r="T268" s="42">
        <v>0</v>
      </c>
      <c r="U268" s="42">
        <v>0</v>
      </c>
      <c r="V268" s="42">
        <v>0</v>
      </c>
      <c r="W268" s="42">
        <v>0</v>
      </c>
      <c r="X268" s="42">
        <v>0</v>
      </c>
      <c r="Y268" s="42">
        <v>0</v>
      </c>
      <c r="Z268" s="42">
        <v>0</v>
      </c>
      <c r="AA268" s="42">
        <v>0</v>
      </c>
      <c r="AB268" s="42">
        <v>0</v>
      </c>
      <c r="AC268" s="42">
        <v>0</v>
      </c>
      <c r="AD268" s="42">
        <v>0</v>
      </c>
      <c r="AE268" s="42">
        <v>0</v>
      </c>
      <c r="AF268" s="42">
        <v>0</v>
      </c>
      <c r="AG268" s="42">
        <v>0</v>
      </c>
      <c r="AH268" s="42">
        <v>0</v>
      </c>
      <c r="AI268" s="42">
        <v>0</v>
      </c>
      <c r="AJ268" s="42">
        <v>0</v>
      </c>
      <c r="AK268" s="43" t="s">
        <v>129</v>
      </c>
    </row>
    <row r="269" spans="2:37" ht="15" customHeight="1" x14ac:dyDescent="0.45">
      <c r="B269" s="41" t="s">
        <v>414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2">
        <v>0</v>
      </c>
      <c r="AI269" s="42">
        <v>0</v>
      </c>
      <c r="AJ269" s="42">
        <v>0</v>
      </c>
      <c r="AK269" s="43" t="s">
        <v>129</v>
      </c>
    </row>
    <row r="270" spans="2:37" ht="15" customHeight="1" x14ac:dyDescent="0.45">
      <c r="B270" s="41" t="s">
        <v>416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2">
        <v>0</v>
      </c>
      <c r="AI270" s="42">
        <v>0</v>
      </c>
      <c r="AJ270" s="42">
        <v>0</v>
      </c>
      <c r="AK270" s="43" t="s">
        <v>129</v>
      </c>
    </row>
    <row r="271" spans="2:37" ht="15" customHeight="1" x14ac:dyDescent="0.45">
      <c r="B271" s="41" t="s">
        <v>418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2">
        <v>0</v>
      </c>
      <c r="AI271" s="42">
        <v>0</v>
      </c>
      <c r="AJ271" s="42">
        <v>0</v>
      </c>
      <c r="AK271" s="43" t="s">
        <v>129</v>
      </c>
    </row>
    <row r="272" spans="2:37" ht="15" customHeight="1" x14ac:dyDescent="0.45">
      <c r="B272" s="41" t="s">
        <v>420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2">
        <v>0</v>
      </c>
      <c r="AI272" s="42">
        <v>0</v>
      </c>
      <c r="AJ272" s="42">
        <v>0</v>
      </c>
      <c r="AK272" s="43" t="s">
        <v>129</v>
      </c>
    </row>
    <row r="273" spans="2:37" ht="15" customHeight="1" x14ac:dyDescent="0.45">
      <c r="B273" s="41" t="s">
        <v>422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2">
        <v>0</v>
      </c>
      <c r="AI273" s="42">
        <v>0</v>
      </c>
      <c r="AJ273" s="42">
        <v>0</v>
      </c>
      <c r="AK273" s="43" t="s">
        <v>129</v>
      </c>
    </row>
    <row r="274" spans="2:37" ht="15" customHeight="1" x14ac:dyDescent="0.45">
      <c r="B274" s="41" t="s">
        <v>424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2">
        <v>0</v>
      </c>
      <c r="AI274" s="42">
        <v>0</v>
      </c>
      <c r="AJ274" s="42">
        <v>0</v>
      </c>
      <c r="AK274" s="43" t="s">
        <v>129</v>
      </c>
    </row>
    <row r="275" spans="2:37" ht="15" customHeight="1" x14ac:dyDescent="0.45">
      <c r="B275" s="41" t="s">
        <v>426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2">
        <v>0</v>
      </c>
      <c r="AI275" s="42">
        <v>0</v>
      </c>
      <c r="AJ275" s="42">
        <v>0</v>
      </c>
      <c r="AK275" s="43" t="s">
        <v>129</v>
      </c>
    </row>
    <row r="276" spans="2:37" ht="15" customHeight="1" x14ac:dyDescent="0.45">
      <c r="B276" s="41" t="s">
        <v>428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2">
        <v>0</v>
      </c>
      <c r="AI276" s="42">
        <v>0</v>
      </c>
      <c r="AJ276" s="42">
        <v>0</v>
      </c>
      <c r="AK276" s="43" t="s">
        <v>129</v>
      </c>
    </row>
    <row r="277" spans="2:37" ht="15" customHeight="1" x14ac:dyDescent="0.45">
      <c r="B277" s="41" t="s">
        <v>430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2">
        <v>0</v>
      </c>
      <c r="AI277" s="42">
        <v>0</v>
      </c>
      <c r="AJ277" s="42">
        <v>0</v>
      </c>
      <c r="AK277" s="43" t="s">
        <v>129</v>
      </c>
    </row>
    <row r="278" spans="2:37" ht="15" customHeight="1" x14ac:dyDescent="0.45">
      <c r="B278" s="41" t="s">
        <v>431</v>
      </c>
      <c r="C278" s="42">
        <v>0</v>
      </c>
      <c r="D278" s="42">
        <v>0</v>
      </c>
      <c r="E278" s="42">
        <v>0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  <c r="P278" s="42">
        <v>0</v>
      </c>
      <c r="Q278" s="42">
        <v>0</v>
      </c>
      <c r="R278" s="42">
        <v>0</v>
      </c>
      <c r="S278" s="42">
        <v>0</v>
      </c>
      <c r="T278" s="42">
        <v>0</v>
      </c>
      <c r="U278" s="42">
        <v>0</v>
      </c>
      <c r="V278" s="42">
        <v>0</v>
      </c>
      <c r="W278" s="42">
        <v>0</v>
      </c>
      <c r="X278" s="42">
        <v>0</v>
      </c>
      <c r="Y278" s="42">
        <v>0</v>
      </c>
      <c r="Z278" s="42">
        <v>0</v>
      </c>
      <c r="AA278" s="42">
        <v>0</v>
      </c>
      <c r="AB278" s="42">
        <v>0</v>
      </c>
      <c r="AC278" s="42">
        <v>0</v>
      </c>
      <c r="AD278" s="42">
        <v>0</v>
      </c>
      <c r="AE278" s="42">
        <v>0</v>
      </c>
      <c r="AF278" s="42">
        <v>0</v>
      </c>
      <c r="AG278" s="42">
        <v>0</v>
      </c>
      <c r="AH278" s="42">
        <v>0</v>
      </c>
      <c r="AI278" s="42">
        <v>0</v>
      </c>
      <c r="AJ278" s="42">
        <v>0</v>
      </c>
      <c r="AK278" s="43" t="s">
        <v>129</v>
      </c>
    </row>
    <row r="279" spans="2:37" ht="15" customHeight="1" x14ac:dyDescent="0.45">
      <c r="B279" s="41" t="s">
        <v>432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2">
        <v>0</v>
      </c>
      <c r="AI279" s="42">
        <v>0</v>
      </c>
      <c r="AJ279" s="42">
        <v>0</v>
      </c>
      <c r="AK279" s="43" t="s">
        <v>129</v>
      </c>
    </row>
    <row r="280" spans="2:37" ht="15" customHeight="1" x14ac:dyDescent="0.45">
      <c r="B280" s="41" t="s">
        <v>434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2">
        <v>0</v>
      </c>
      <c r="AI280" s="42">
        <v>0</v>
      </c>
      <c r="AJ280" s="42">
        <v>0</v>
      </c>
      <c r="AK280" s="43" t="s">
        <v>129</v>
      </c>
    </row>
    <row r="281" spans="2:37" ht="15" customHeight="1" x14ac:dyDescent="0.45">
      <c r="B281" s="41" t="s">
        <v>436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2">
        <v>0</v>
      </c>
      <c r="AI281" s="42">
        <v>0</v>
      </c>
      <c r="AJ281" s="42">
        <v>0</v>
      </c>
      <c r="AK281" s="43" t="s">
        <v>129</v>
      </c>
    </row>
    <row r="282" spans="2:37" ht="15.75" customHeight="1" x14ac:dyDescent="0.35"/>
    <row r="283" spans="2:37" ht="15" customHeight="1" x14ac:dyDescent="0.35">
      <c r="B283" s="40" t="s">
        <v>143</v>
      </c>
    </row>
    <row r="284" spans="2:37" ht="15" customHeight="1" x14ac:dyDescent="0.45">
      <c r="B284" s="41" t="s">
        <v>408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2">
        <v>0</v>
      </c>
      <c r="AI284" s="42">
        <v>0</v>
      </c>
      <c r="AJ284" s="42">
        <v>0</v>
      </c>
      <c r="AK284" s="43" t="s">
        <v>129</v>
      </c>
    </row>
    <row r="285" spans="2:37" ht="15" customHeight="1" x14ac:dyDescent="0.45">
      <c r="B285" s="41" t="s">
        <v>410</v>
      </c>
      <c r="C285" s="42">
        <v>82.616859000000005</v>
      </c>
      <c r="D285" s="42">
        <v>80.988708000000003</v>
      </c>
      <c r="E285" s="42">
        <v>79.386641999999995</v>
      </c>
      <c r="F285" s="42">
        <v>77.691695999999993</v>
      </c>
      <c r="G285" s="42">
        <v>75.901061999999996</v>
      </c>
      <c r="H285" s="42">
        <v>73.556899999999999</v>
      </c>
      <c r="I285" s="42">
        <v>71.306815999999998</v>
      </c>
      <c r="J285" s="42">
        <v>69.369163999999998</v>
      </c>
      <c r="K285" s="42">
        <v>67.830535999999995</v>
      </c>
      <c r="L285" s="42">
        <v>66.863724000000005</v>
      </c>
      <c r="M285" s="42">
        <v>65.957915999999997</v>
      </c>
      <c r="N285" s="42">
        <v>65.097267000000002</v>
      </c>
      <c r="O285" s="42">
        <v>64.278632999999999</v>
      </c>
      <c r="P285" s="42">
        <v>63.500641000000002</v>
      </c>
      <c r="Q285" s="42">
        <v>62.761569999999999</v>
      </c>
      <c r="R285" s="42">
        <v>62.059916999999999</v>
      </c>
      <c r="S285" s="42">
        <v>61.393642</v>
      </c>
      <c r="T285" s="42">
        <v>60.694991999999999</v>
      </c>
      <c r="U285" s="42">
        <v>60.015846000000003</v>
      </c>
      <c r="V285" s="42">
        <v>59.367804999999997</v>
      </c>
      <c r="W285" s="42">
        <v>58.749679999999998</v>
      </c>
      <c r="X285" s="42">
        <v>58.159897000000001</v>
      </c>
      <c r="Y285" s="42">
        <v>57.597366000000001</v>
      </c>
      <c r="Z285" s="42">
        <v>57.060867000000002</v>
      </c>
      <c r="AA285" s="42">
        <v>56.551093999999999</v>
      </c>
      <c r="AB285" s="42">
        <v>56.064532999999997</v>
      </c>
      <c r="AC285" s="42">
        <v>55.600124000000001</v>
      </c>
      <c r="AD285" s="42">
        <v>55.156905999999999</v>
      </c>
      <c r="AE285" s="42">
        <v>54.733817999999999</v>
      </c>
      <c r="AF285" s="42">
        <v>54.330105000000003</v>
      </c>
      <c r="AG285" s="42">
        <v>53.944847000000003</v>
      </c>
      <c r="AH285" s="42">
        <v>53.577187000000002</v>
      </c>
      <c r="AI285" s="42">
        <v>53.226334000000001</v>
      </c>
      <c r="AJ285" s="42">
        <v>52.885468000000003</v>
      </c>
      <c r="AK285" s="43">
        <v>-1.323E-2</v>
      </c>
    </row>
    <row r="286" spans="2:37" ht="15" customHeight="1" x14ac:dyDescent="0.45">
      <c r="B286" s="41" t="s">
        <v>412</v>
      </c>
      <c r="C286" s="42">
        <v>0</v>
      </c>
      <c r="D286" s="42">
        <v>0</v>
      </c>
      <c r="E286" s="42">
        <v>0</v>
      </c>
      <c r="F286" s="42">
        <v>70.179580999999999</v>
      </c>
      <c r="G286" s="42">
        <v>68.377594000000002</v>
      </c>
      <c r="H286" s="42">
        <v>66.595589000000004</v>
      </c>
      <c r="I286" s="42">
        <v>64.991095999999999</v>
      </c>
      <c r="J286" s="42">
        <v>63.418044999999999</v>
      </c>
      <c r="K286" s="42">
        <v>61.971699000000001</v>
      </c>
      <c r="L286" s="42">
        <v>61.026072999999997</v>
      </c>
      <c r="M286" s="42">
        <v>60.133564</v>
      </c>
      <c r="N286" s="42">
        <v>59.284756000000002</v>
      </c>
      <c r="O286" s="42">
        <v>58.477741000000002</v>
      </c>
      <c r="P286" s="42">
        <v>57.710911000000003</v>
      </c>
      <c r="Q286" s="42">
        <v>56.981949</v>
      </c>
      <c r="R286" s="42">
        <v>56.289188000000003</v>
      </c>
      <c r="S286" s="42">
        <v>55.630943000000002</v>
      </c>
      <c r="T286" s="42">
        <v>54.939895999999997</v>
      </c>
      <c r="U286" s="42">
        <v>54.267746000000002</v>
      </c>
      <c r="V286" s="42">
        <v>53.626170999999999</v>
      </c>
      <c r="W286" s="42">
        <v>53.014042000000003</v>
      </c>
      <c r="X286" s="42">
        <v>52.430073</v>
      </c>
      <c r="Y286" s="42">
        <v>51.873024000000001</v>
      </c>
      <c r="Z286" s="42">
        <v>51.341698000000001</v>
      </c>
      <c r="AA286" s="42">
        <v>50.836883999999998</v>
      </c>
      <c r="AB286" s="42">
        <v>50.355029999999999</v>
      </c>
      <c r="AC286" s="42">
        <v>49.895114999999997</v>
      </c>
      <c r="AD286" s="42">
        <v>49.456150000000001</v>
      </c>
      <c r="AE286" s="42">
        <v>49.037188999999998</v>
      </c>
      <c r="AF286" s="42">
        <v>48.637352</v>
      </c>
      <c r="AG286" s="42">
        <v>48.255772</v>
      </c>
      <c r="AH286" s="42">
        <v>47.891624</v>
      </c>
      <c r="AI286" s="42">
        <v>47.544136000000002</v>
      </c>
      <c r="AJ286" s="42">
        <v>47.206462999999999</v>
      </c>
      <c r="AK286" s="43" t="s">
        <v>129</v>
      </c>
    </row>
    <row r="287" spans="2:37" ht="15" customHeight="1" x14ac:dyDescent="0.45">
      <c r="B287" s="41" t="s">
        <v>414</v>
      </c>
      <c r="C287" s="42">
        <v>76.797461999999996</v>
      </c>
      <c r="D287" s="42">
        <v>75.134155000000007</v>
      </c>
      <c r="E287" s="42">
        <v>73.539390999999995</v>
      </c>
      <c r="F287" s="42">
        <v>71.521789999999996</v>
      </c>
      <c r="G287" s="42">
        <v>69.248322000000002</v>
      </c>
      <c r="H287" s="42">
        <v>67.129317999999998</v>
      </c>
      <c r="I287" s="42">
        <v>65.276993000000004</v>
      </c>
      <c r="J287" s="42">
        <v>63.954566999999997</v>
      </c>
      <c r="K287" s="42">
        <v>62.443558000000003</v>
      </c>
      <c r="L287" s="42">
        <v>61.429855000000003</v>
      </c>
      <c r="M287" s="42">
        <v>60.473140999999998</v>
      </c>
      <c r="N287" s="42">
        <v>59.563164</v>
      </c>
      <c r="O287" s="42">
        <v>58.697777000000002</v>
      </c>
      <c r="P287" s="42">
        <v>57.875014999999998</v>
      </c>
      <c r="Q287" s="42">
        <v>57.092059999999996</v>
      </c>
      <c r="R287" s="42">
        <v>56.347777999999998</v>
      </c>
      <c r="S287" s="42">
        <v>55.640479999999997</v>
      </c>
      <c r="T287" s="42">
        <v>54.902489000000003</v>
      </c>
      <c r="U287" s="42">
        <v>54.185825000000001</v>
      </c>
      <c r="V287" s="42">
        <v>53.501944999999999</v>
      </c>
      <c r="W287" s="42">
        <v>52.849445000000003</v>
      </c>
      <c r="X287" s="42">
        <v>52.226928999999998</v>
      </c>
      <c r="Y287" s="42">
        <v>51.633091</v>
      </c>
      <c r="Z287" s="42">
        <v>51.066650000000003</v>
      </c>
      <c r="AA287" s="42">
        <v>50.528446000000002</v>
      </c>
      <c r="AB287" s="42">
        <v>50.014705999999997</v>
      </c>
      <c r="AC287" s="42">
        <v>49.524338</v>
      </c>
      <c r="AD287" s="42">
        <v>49.056286</v>
      </c>
      <c r="AE287" s="42">
        <v>48.609558</v>
      </c>
      <c r="AF287" s="42">
        <v>48.183193000000003</v>
      </c>
      <c r="AG287" s="42">
        <v>47.776282999999999</v>
      </c>
      <c r="AH287" s="42">
        <v>47.387946999999997</v>
      </c>
      <c r="AI287" s="42">
        <v>47.017361000000001</v>
      </c>
      <c r="AJ287" s="42">
        <v>46.657623000000001</v>
      </c>
      <c r="AK287" s="43">
        <v>-1.4777999999999999E-2</v>
      </c>
    </row>
    <row r="288" spans="2:37" ht="15" customHeight="1" x14ac:dyDescent="0.45">
      <c r="B288" s="41" t="s">
        <v>416</v>
      </c>
      <c r="C288" s="42">
        <v>92.656456000000006</v>
      </c>
      <c r="D288" s="42">
        <v>90.714805999999996</v>
      </c>
      <c r="E288" s="42">
        <v>88.823372000000006</v>
      </c>
      <c r="F288" s="42">
        <v>86.703033000000005</v>
      </c>
      <c r="G288" s="42">
        <v>84.572411000000002</v>
      </c>
      <c r="H288" s="42">
        <v>82.137939000000003</v>
      </c>
      <c r="I288" s="42">
        <v>79.853233000000003</v>
      </c>
      <c r="J288" s="42">
        <v>77.816635000000005</v>
      </c>
      <c r="K288" s="42">
        <v>75.945717000000002</v>
      </c>
      <c r="L288" s="42">
        <v>74.750809000000004</v>
      </c>
      <c r="M288" s="42">
        <v>73.617523000000006</v>
      </c>
      <c r="N288" s="42">
        <v>72.539306999999994</v>
      </c>
      <c r="O288" s="42">
        <v>71.513855000000007</v>
      </c>
      <c r="P288" s="42">
        <v>70.538582000000005</v>
      </c>
      <c r="Q288" s="42">
        <v>69.611251999999993</v>
      </c>
      <c r="R288" s="42">
        <v>68.731757999999999</v>
      </c>
      <c r="S288" s="42">
        <v>67.894752999999994</v>
      </c>
      <c r="T288" s="42">
        <v>67.033378999999996</v>
      </c>
      <c r="U288" s="42">
        <v>66.199271999999993</v>
      </c>
      <c r="V288" s="42">
        <v>65.403312999999997</v>
      </c>
      <c r="W288" s="42">
        <v>64.643921000000006</v>
      </c>
      <c r="X288" s="42">
        <v>63.919319000000002</v>
      </c>
      <c r="Y288" s="42">
        <v>63.228076999999999</v>
      </c>
      <c r="Z288" s="42">
        <v>62.568767999999999</v>
      </c>
      <c r="AA288" s="42">
        <v>61.942360000000001</v>
      </c>
      <c r="AB288" s="42">
        <v>61.344410000000003</v>
      </c>
      <c r="AC288" s="42">
        <v>60.773623999999998</v>
      </c>
      <c r="AD288" s="42">
        <v>60.228779000000003</v>
      </c>
      <c r="AE288" s="42">
        <v>59.708759000000001</v>
      </c>
      <c r="AF288" s="42">
        <v>59.212333999999998</v>
      </c>
      <c r="AG288" s="42">
        <v>58.738491000000003</v>
      </c>
      <c r="AH288" s="42">
        <v>58.286236000000002</v>
      </c>
      <c r="AI288" s="42">
        <v>57.854621999999999</v>
      </c>
      <c r="AJ288" s="42">
        <v>57.436591999999997</v>
      </c>
      <c r="AK288" s="43">
        <v>-1.4180999999999999E-2</v>
      </c>
    </row>
    <row r="289" spans="2:37" ht="15" customHeight="1" x14ac:dyDescent="0.45">
      <c r="B289" s="41" t="s">
        <v>418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  <c r="P289" s="42">
        <v>0</v>
      </c>
      <c r="Q289" s="42">
        <v>0</v>
      </c>
      <c r="R289" s="42">
        <v>0</v>
      </c>
      <c r="S289" s="42">
        <v>0</v>
      </c>
      <c r="T289" s="42">
        <v>0</v>
      </c>
      <c r="U289" s="42">
        <v>0</v>
      </c>
      <c r="V289" s="42">
        <v>0</v>
      </c>
      <c r="W289" s="42">
        <v>0</v>
      </c>
      <c r="X289" s="42">
        <v>0</v>
      </c>
      <c r="Y289" s="42">
        <v>0</v>
      </c>
      <c r="Z289" s="42">
        <v>0</v>
      </c>
      <c r="AA289" s="42">
        <v>0</v>
      </c>
      <c r="AB289" s="42">
        <v>0</v>
      </c>
      <c r="AC289" s="42">
        <v>0</v>
      </c>
      <c r="AD289" s="42">
        <v>0</v>
      </c>
      <c r="AE289" s="42">
        <v>0</v>
      </c>
      <c r="AF289" s="42">
        <v>0</v>
      </c>
      <c r="AG289" s="42">
        <v>0</v>
      </c>
      <c r="AH289" s="42">
        <v>0</v>
      </c>
      <c r="AI289" s="42">
        <v>0</v>
      </c>
      <c r="AJ289" s="42">
        <v>0</v>
      </c>
      <c r="AK289" s="43" t="s">
        <v>129</v>
      </c>
    </row>
    <row r="290" spans="2:37" ht="15" customHeight="1" x14ac:dyDescent="0.45">
      <c r="B290" s="41" t="s">
        <v>420</v>
      </c>
      <c r="C290" s="42">
        <v>0</v>
      </c>
      <c r="D290" s="42">
        <v>0</v>
      </c>
      <c r="E290" s="42">
        <v>0</v>
      </c>
      <c r="F290" s="42">
        <v>0</v>
      </c>
      <c r="G290" s="42">
        <v>0</v>
      </c>
      <c r="H290" s="42">
        <v>0</v>
      </c>
      <c r="I290" s="42">
        <v>0</v>
      </c>
      <c r="J290" s="42">
        <v>0</v>
      </c>
      <c r="K290" s="42">
        <v>0</v>
      </c>
      <c r="L290" s="42">
        <v>0</v>
      </c>
      <c r="M290" s="42">
        <v>0</v>
      </c>
      <c r="N290" s="42">
        <v>0</v>
      </c>
      <c r="O290" s="42">
        <v>0</v>
      </c>
      <c r="P290" s="42">
        <v>0</v>
      </c>
      <c r="Q290" s="42">
        <v>0</v>
      </c>
      <c r="R290" s="42">
        <v>0</v>
      </c>
      <c r="S290" s="42">
        <v>0</v>
      </c>
      <c r="T290" s="42">
        <v>0</v>
      </c>
      <c r="U290" s="42">
        <v>0</v>
      </c>
      <c r="V290" s="42">
        <v>0</v>
      </c>
      <c r="W290" s="42">
        <v>0</v>
      </c>
      <c r="X290" s="42">
        <v>0</v>
      </c>
      <c r="Y290" s="42">
        <v>0</v>
      </c>
      <c r="Z290" s="42">
        <v>0</v>
      </c>
      <c r="AA290" s="42">
        <v>0</v>
      </c>
      <c r="AB290" s="42">
        <v>0</v>
      </c>
      <c r="AC290" s="42">
        <v>0</v>
      </c>
      <c r="AD290" s="42">
        <v>0</v>
      </c>
      <c r="AE290" s="42">
        <v>0</v>
      </c>
      <c r="AF290" s="42">
        <v>0</v>
      </c>
      <c r="AG290" s="42">
        <v>0</v>
      </c>
      <c r="AH290" s="42">
        <v>0</v>
      </c>
      <c r="AI290" s="42">
        <v>0</v>
      </c>
      <c r="AJ290" s="42">
        <v>0</v>
      </c>
      <c r="AK290" s="43" t="s">
        <v>129</v>
      </c>
    </row>
    <row r="291" spans="2:37" ht="15" customHeight="1" x14ac:dyDescent="0.45">
      <c r="B291" s="41" t="s">
        <v>422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  <c r="P291" s="42">
        <v>0</v>
      </c>
      <c r="Q291" s="42">
        <v>0</v>
      </c>
      <c r="R291" s="42">
        <v>0</v>
      </c>
      <c r="S291" s="42">
        <v>0</v>
      </c>
      <c r="T291" s="42">
        <v>0</v>
      </c>
      <c r="U291" s="42">
        <v>0</v>
      </c>
      <c r="V291" s="42">
        <v>0</v>
      </c>
      <c r="W291" s="42">
        <v>0</v>
      </c>
      <c r="X291" s="42">
        <v>0</v>
      </c>
      <c r="Y291" s="42">
        <v>0</v>
      </c>
      <c r="Z291" s="42">
        <v>0</v>
      </c>
      <c r="AA291" s="42">
        <v>0</v>
      </c>
      <c r="AB291" s="42">
        <v>0</v>
      </c>
      <c r="AC291" s="42">
        <v>0</v>
      </c>
      <c r="AD291" s="42">
        <v>0</v>
      </c>
      <c r="AE291" s="42">
        <v>0</v>
      </c>
      <c r="AF291" s="42">
        <v>0</v>
      </c>
      <c r="AG291" s="42">
        <v>0</v>
      </c>
      <c r="AH291" s="42">
        <v>0</v>
      </c>
      <c r="AI291" s="42">
        <v>0</v>
      </c>
      <c r="AJ291" s="42">
        <v>0</v>
      </c>
      <c r="AK291" s="43" t="s">
        <v>129</v>
      </c>
    </row>
    <row r="292" spans="2:37" ht="15" customHeight="1" x14ac:dyDescent="0.45">
      <c r="B292" s="41" t="s">
        <v>424</v>
      </c>
      <c r="C292" s="42">
        <v>0</v>
      </c>
      <c r="D292" s="42">
        <v>0</v>
      </c>
      <c r="E292" s="42">
        <v>0</v>
      </c>
      <c r="F292" s="42">
        <v>0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  <c r="P292" s="42">
        <v>0</v>
      </c>
      <c r="Q292" s="42">
        <v>0</v>
      </c>
      <c r="R292" s="42">
        <v>0</v>
      </c>
      <c r="S292" s="42">
        <v>0</v>
      </c>
      <c r="T292" s="42">
        <v>0</v>
      </c>
      <c r="U292" s="42">
        <v>0</v>
      </c>
      <c r="V292" s="42">
        <v>0</v>
      </c>
      <c r="W292" s="42">
        <v>0</v>
      </c>
      <c r="X292" s="42">
        <v>0</v>
      </c>
      <c r="Y292" s="42">
        <v>0</v>
      </c>
      <c r="Z292" s="42">
        <v>0</v>
      </c>
      <c r="AA292" s="42">
        <v>0</v>
      </c>
      <c r="AB292" s="42">
        <v>0</v>
      </c>
      <c r="AC292" s="42">
        <v>0</v>
      </c>
      <c r="AD292" s="42">
        <v>0</v>
      </c>
      <c r="AE292" s="42">
        <v>0</v>
      </c>
      <c r="AF292" s="42">
        <v>0</v>
      </c>
      <c r="AG292" s="42">
        <v>0</v>
      </c>
      <c r="AH292" s="42">
        <v>0</v>
      </c>
      <c r="AI292" s="42">
        <v>0</v>
      </c>
      <c r="AJ292" s="42">
        <v>0</v>
      </c>
      <c r="AK292" s="43" t="s">
        <v>129</v>
      </c>
    </row>
    <row r="293" spans="2:37" ht="15" customHeight="1" x14ac:dyDescent="0.45">
      <c r="B293" s="41" t="s">
        <v>426</v>
      </c>
      <c r="C293" s="42">
        <v>0</v>
      </c>
      <c r="D293" s="42">
        <v>0</v>
      </c>
      <c r="E293" s="42">
        <v>0</v>
      </c>
      <c r="F293" s="42">
        <v>0</v>
      </c>
      <c r="G293" s="42">
        <v>0</v>
      </c>
      <c r="H293" s="42">
        <v>0</v>
      </c>
      <c r="I293" s="42">
        <v>0</v>
      </c>
      <c r="J293" s="42">
        <v>0</v>
      </c>
      <c r="K293" s="42">
        <v>0</v>
      </c>
      <c r="L293" s="42">
        <v>0</v>
      </c>
      <c r="M293" s="42">
        <v>0</v>
      </c>
      <c r="N293" s="42">
        <v>0</v>
      </c>
      <c r="O293" s="42">
        <v>0</v>
      </c>
      <c r="P293" s="42">
        <v>0</v>
      </c>
      <c r="Q293" s="42">
        <v>0</v>
      </c>
      <c r="R293" s="42">
        <v>0</v>
      </c>
      <c r="S293" s="42">
        <v>0</v>
      </c>
      <c r="T293" s="42">
        <v>0</v>
      </c>
      <c r="U293" s="42">
        <v>0</v>
      </c>
      <c r="V293" s="42">
        <v>0</v>
      </c>
      <c r="W293" s="42">
        <v>0</v>
      </c>
      <c r="X293" s="42">
        <v>0</v>
      </c>
      <c r="Y293" s="42">
        <v>0</v>
      </c>
      <c r="Z293" s="42">
        <v>0</v>
      </c>
      <c r="AA293" s="42">
        <v>0</v>
      </c>
      <c r="AB293" s="42">
        <v>0</v>
      </c>
      <c r="AC293" s="42">
        <v>0</v>
      </c>
      <c r="AD293" s="42">
        <v>0</v>
      </c>
      <c r="AE293" s="42">
        <v>0</v>
      </c>
      <c r="AF293" s="42">
        <v>0</v>
      </c>
      <c r="AG293" s="42">
        <v>0</v>
      </c>
      <c r="AH293" s="42">
        <v>0</v>
      </c>
      <c r="AI293" s="42">
        <v>0</v>
      </c>
      <c r="AJ293" s="42">
        <v>0</v>
      </c>
      <c r="AK293" s="43" t="s">
        <v>129</v>
      </c>
    </row>
    <row r="294" spans="2:37" ht="15" customHeight="1" x14ac:dyDescent="0.45">
      <c r="B294" s="41" t="s">
        <v>428</v>
      </c>
      <c r="C294" s="42">
        <v>78.367241000000007</v>
      </c>
      <c r="D294" s="42">
        <v>76.590468999999999</v>
      </c>
      <c r="E294" s="42">
        <v>74.961578000000003</v>
      </c>
      <c r="F294" s="42">
        <v>73.110686999999999</v>
      </c>
      <c r="G294" s="42">
        <v>70.889083999999997</v>
      </c>
      <c r="H294" s="42">
        <v>68.540306000000001</v>
      </c>
      <c r="I294" s="42">
        <v>66.350739000000004</v>
      </c>
      <c r="J294" s="42">
        <v>64.307747000000006</v>
      </c>
      <c r="K294" s="42">
        <v>62.276611000000003</v>
      </c>
      <c r="L294" s="42">
        <v>61.177807000000001</v>
      </c>
      <c r="M294" s="42">
        <v>60.131863000000003</v>
      </c>
      <c r="N294" s="42">
        <v>59.136566000000002</v>
      </c>
      <c r="O294" s="42">
        <v>58.189673999999997</v>
      </c>
      <c r="P294" s="42">
        <v>57.288921000000002</v>
      </c>
      <c r="Q294" s="42">
        <v>56.432277999999997</v>
      </c>
      <c r="R294" s="42">
        <v>55.621276999999999</v>
      </c>
      <c r="S294" s="42">
        <v>54.858345</v>
      </c>
      <c r="T294" s="42">
        <v>54.056393</v>
      </c>
      <c r="U294" s="42">
        <v>53.278530000000003</v>
      </c>
      <c r="V294" s="42">
        <v>52.536304000000001</v>
      </c>
      <c r="W294" s="42">
        <v>51.828139999999998</v>
      </c>
      <c r="X294" s="42">
        <v>51.156131999999999</v>
      </c>
      <c r="Y294" s="42">
        <v>50.511516999999998</v>
      </c>
      <c r="Z294" s="42">
        <v>49.896644999999999</v>
      </c>
      <c r="AA294" s="42">
        <v>49.323985999999998</v>
      </c>
      <c r="AB294" s="42">
        <v>48.766036999999997</v>
      </c>
      <c r="AC294" s="42">
        <v>48.233443999999999</v>
      </c>
      <c r="AD294" s="42">
        <v>47.725079000000001</v>
      </c>
      <c r="AE294" s="42">
        <v>47.239837999999999</v>
      </c>
      <c r="AF294" s="42">
        <v>46.776660999999997</v>
      </c>
      <c r="AG294" s="42">
        <v>46.334620999999999</v>
      </c>
      <c r="AH294" s="42">
        <v>45.912745999999999</v>
      </c>
      <c r="AI294" s="42">
        <v>45.510117000000001</v>
      </c>
      <c r="AJ294" s="42">
        <v>45.119788999999997</v>
      </c>
      <c r="AK294" s="43">
        <v>-1.6400000000000001E-2</v>
      </c>
    </row>
    <row r="295" spans="2:37" ht="15" customHeight="1" x14ac:dyDescent="0.45">
      <c r="B295" s="41" t="s">
        <v>430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  <c r="P295" s="42">
        <v>0</v>
      </c>
      <c r="Q295" s="42">
        <v>0</v>
      </c>
      <c r="R295" s="42">
        <v>0</v>
      </c>
      <c r="S295" s="42">
        <v>0</v>
      </c>
      <c r="T295" s="42">
        <v>0</v>
      </c>
      <c r="U295" s="42">
        <v>0</v>
      </c>
      <c r="V295" s="42">
        <v>0</v>
      </c>
      <c r="W295" s="42">
        <v>0</v>
      </c>
      <c r="X295" s="42">
        <v>0</v>
      </c>
      <c r="Y295" s="42">
        <v>0</v>
      </c>
      <c r="Z295" s="42">
        <v>0</v>
      </c>
      <c r="AA295" s="42">
        <v>0</v>
      </c>
      <c r="AB295" s="42">
        <v>0</v>
      </c>
      <c r="AC295" s="42">
        <v>0</v>
      </c>
      <c r="AD295" s="42">
        <v>0</v>
      </c>
      <c r="AE295" s="42">
        <v>0</v>
      </c>
      <c r="AF295" s="42">
        <v>0</v>
      </c>
      <c r="AG295" s="42">
        <v>0</v>
      </c>
      <c r="AH295" s="42">
        <v>0</v>
      </c>
      <c r="AI295" s="42">
        <v>0</v>
      </c>
      <c r="AJ295" s="42">
        <v>0</v>
      </c>
      <c r="AK295" s="43" t="s">
        <v>129</v>
      </c>
    </row>
    <row r="296" spans="2:37" ht="15" customHeight="1" x14ac:dyDescent="0.45">
      <c r="B296" s="41" t="s">
        <v>431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  <c r="P296" s="42">
        <v>0</v>
      </c>
      <c r="Q296" s="42">
        <v>0</v>
      </c>
      <c r="R296" s="42">
        <v>0</v>
      </c>
      <c r="S296" s="42">
        <v>0</v>
      </c>
      <c r="T296" s="42">
        <v>0</v>
      </c>
      <c r="U296" s="42">
        <v>0</v>
      </c>
      <c r="V296" s="42">
        <v>0</v>
      </c>
      <c r="W296" s="42">
        <v>0</v>
      </c>
      <c r="X296" s="42">
        <v>0</v>
      </c>
      <c r="Y296" s="42">
        <v>0</v>
      </c>
      <c r="Z296" s="42">
        <v>0</v>
      </c>
      <c r="AA296" s="42">
        <v>0</v>
      </c>
      <c r="AB296" s="42">
        <v>0</v>
      </c>
      <c r="AC296" s="42">
        <v>0</v>
      </c>
      <c r="AD296" s="42">
        <v>0</v>
      </c>
      <c r="AE296" s="42">
        <v>0</v>
      </c>
      <c r="AF296" s="42">
        <v>0</v>
      </c>
      <c r="AG296" s="42">
        <v>0</v>
      </c>
      <c r="AH296" s="42">
        <v>0</v>
      </c>
      <c r="AI296" s="42">
        <v>0</v>
      </c>
      <c r="AJ296" s="42">
        <v>0</v>
      </c>
      <c r="AK296" s="43" t="s">
        <v>129</v>
      </c>
    </row>
    <row r="297" spans="2:37" ht="15" customHeight="1" x14ac:dyDescent="0.45">
      <c r="B297" s="41" t="s">
        <v>432</v>
      </c>
      <c r="C297" s="42">
        <v>0</v>
      </c>
      <c r="D297" s="42">
        <v>0</v>
      </c>
      <c r="E297" s="42">
        <v>0</v>
      </c>
      <c r="F297" s="42">
        <v>0</v>
      </c>
      <c r="G297" s="42">
        <v>0</v>
      </c>
      <c r="H297" s="42">
        <v>0</v>
      </c>
      <c r="I297" s="42">
        <v>0</v>
      </c>
      <c r="J297" s="42">
        <v>0</v>
      </c>
      <c r="K297" s="42">
        <v>0</v>
      </c>
      <c r="L297" s="42">
        <v>0</v>
      </c>
      <c r="M297" s="42">
        <v>0</v>
      </c>
      <c r="N297" s="42">
        <v>0</v>
      </c>
      <c r="O297" s="42">
        <v>0</v>
      </c>
      <c r="P297" s="42">
        <v>0</v>
      </c>
      <c r="Q297" s="42">
        <v>0</v>
      </c>
      <c r="R297" s="42">
        <v>0</v>
      </c>
      <c r="S297" s="42">
        <v>0</v>
      </c>
      <c r="T297" s="42">
        <v>0</v>
      </c>
      <c r="U297" s="42">
        <v>0</v>
      </c>
      <c r="V297" s="42">
        <v>0</v>
      </c>
      <c r="W297" s="42">
        <v>0</v>
      </c>
      <c r="X297" s="42">
        <v>0</v>
      </c>
      <c r="Y297" s="42">
        <v>0</v>
      </c>
      <c r="Z297" s="42">
        <v>0</v>
      </c>
      <c r="AA297" s="42">
        <v>0</v>
      </c>
      <c r="AB297" s="42">
        <v>0</v>
      </c>
      <c r="AC297" s="42">
        <v>0</v>
      </c>
      <c r="AD297" s="42">
        <v>0</v>
      </c>
      <c r="AE297" s="42">
        <v>0</v>
      </c>
      <c r="AF297" s="42">
        <v>0</v>
      </c>
      <c r="AG297" s="42">
        <v>0</v>
      </c>
      <c r="AH297" s="42">
        <v>0</v>
      </c>
      <c r="AI297" s="42">
        <v>0</v>
      </c>
      <c r="AJ297" s="42">
        <v>0</v>
      </c>
      <c r="AK297" s="43" t="s">
        <v>129</v>
      </c>
    </row>
    <row r="298" spans="2:37" ht="15" customHeight="1" x14ac:dyDescent="0.45">
      <c r="B298" s="41" t="s">
        <v>434</v>
      </c>
      <c r="C298" s="42">
        <v>0</v>
      </c>
      <c r="D298" s="42">
        <v>0</v>
      </c>
      <c r="E298" s="42">
        <v>0</v>
      </c>
      <c r="F298" s="42">
        <v>76.635177999999996</v>
      </c>
      <c r="G298" s="42">
        <v>74.071174999999997</v>
      </c>
      <c r="H298" s="42">
        <v>71.755950999999996</v>
      </c>
      <c r="I298" s="42">
        <v>69.956672999999995</v>
      </c>
      <c r="J298" s="42">
        <v>68.151618999999997</v>
      </c>
      <c r="K298" s="42">
        <v>66.001525999999998</v>
      </c>
      <c r="L298" s="42">
        <v>64.905265999999997</v>
      </c>
      <c r="M298" s="42">
        <v>63.870086999999998</v>
      </c>
      <c r="N298" s="42">
        <v>62.884647000000001</v>
      </c>
      <c r="O298" s="42">
        <v>61.947079000000002</v>
      </c>
      <c r="P298" s="42">
        <v>61.055129999999998</v>
      </c>
      <c r="Q298" s="42">
        <v>60.206718000000002</v>
      </c>
      <c r="R298" s="42">
        <v>59.393101000000001</v>
      </c>
      <c r="S298" s="42">
        <v>58.615242000000002</v>
      </c>
      <c r="T298" s="42">
        <v>57.821990999999997</v>
      </c>
      <c r="U298" s="42">
        <v>57.052363999999997</v>
      </c>
      <c r="V298" s="42">
        <v>56.317974</v>
      </c>
      <c r="W298" s="42">
        <v>55.617226000000002</v>
      </c>
      <c r="X298" s="42">
        <v>54.947533</v>
      </c>
      <c r="Y298" s="42">
        <v>54.309905999999998</v>
      </c>
      <c r="Z298" s="42">
        <v>53.701678999999999</v>
      </c>
      <c r="AA298" s="42">
        <v>53.120316000000003</v>
      </c>
      <c r="AB298" s="42">
        <v>52.568984999999998</v>
      </c>
      <c r="AC298" s="42">
        <v>52.042727999999997</v>
      </c>
      <c r="AD298" s="42">
        <v>51.540385999999998</v>
      </c>
      <c r="AE298" s="42">
        <v>51.060738000000001</v>
      </c>
      <c r="AF298" s="42">
        <v>50.603175999999998</v>
      </c>
      <c r="AG298" s="42">
        <v>50.166466</v>
      </c>
      <c r="AH298" s="42">
        <v>49.749679999999998</v>
      </c>
      <c r="AI298" s="42">
        <v>49.351913000000003</v>
      </c>
      <c r="AJ298" s="42">
        <v>48.966217</v>
      </c>
      <c r="AK298" s="43" t="s">
        <v>129</v>
      </c>
    </row>
    <row r="299" spans="2:37" ht="15" customHeight="1" x14ac:dyDescent="0.45">
      <c r="B299" s="41" t="s">
        <v>436</v>
      </c>
      <c r="C299" s="42">
        <v>0</v>
      </c>
      <c r="D299" s="42">
        <v>0</v>
      </c>
      <c r="E299" s="42">
        <v>0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89.290878000000006</v>
      </c>
      <c r="L299" s="42">
        <v>87.909508000000002</v>
      </c>
      <c r="M299" s="42">
        <v>86.589813000000007</v>
      </c>
      <c r="N299" s="42">
        <v>85.333488000000003</v>
      </c>
      <c r="O299" s="42">
        <v>84.137328999999994</v>
      </c>
      <c r="P299" s="42">
        <v>82.998572999999993</v>
      </c>
      <c r="Q299" s="42">
        <v>81.914787000000004</v>
      </c>
      <c r="R299" s="42">
        <v>80.887855999999999</v>
      </c>
      <c r="S299" s="42">
        <v>79.899749999999997</v>
      </c>
      <c r="T299" s="42">
        <v>78.901268000000002</v>
      </c>
      <c r="U299" s="42">
        <v>77.935844000000003</v>
      </c>
      <c r="V299" s="42">
        <v>77.014556999999996</v>
      </c>
      <c r="W299" s="42">
        <v>76.135543999999996</v>
      </c>
      <c r="X299" s="42">
        <v>75.296013000000002</v>
      </c>
      <c r="Y299" s="42">
        <v>74.495956000000007</v>
      </c>
      <c r="Z299" s="42">
        <v>73.732803000000004</v>
      </c>
      <c r="AA299" s="42">
        <v>73.004966999999994</v>
      </c>
      <c r="AB299" s="42">
        <v>72.312995999999998</v>
      </c>
      <c r="AC299" s="42">
        <v>71.652420000000006</v>
      </c>
      <c r="AD299" s="42">
        <v>71.021843000000004</v>
      </c>
      <c r="AE299" s="42">
        <v>70.438950000000006</v>
      </c>
      <c r="AF299" s="42">
        <v>69.864806999999999</v>
      </c>
      <c r="AG299" s="42">
        <v>69.316788000000003</v>
      </c>
      <c r="AH299" s="42">
        <v>68.793685999999994</v>
      </c>
      <c r="AI299" s="42">
        <v>68.294380000000004</v>
      </c>
      <c r="AJ299" s="42">
        <v>67.811736999999994</v>
      </c>
      <c r="AK299" s="43" t="s">
        <v>129</v>
      </c>
    </row>
    <row r="300" spans="2:37" ht="15.75" customHeight="1" x14ac:dyDescent="0.35"/>
    <row r="301" spans="2:37" ht="15" customHeight="1" x14ac:dyDescent="0.35">
      <c r="B301" s="40" t="s">
        <v>626</v>
      </c>
    </row>
    <row r="302" spans="2:37" ht="15" customHeight="1" x14ac:dyDescent="0.45">
      <c r="B302" s="41" t="s">
        <v>627</v>
      </c>
      <c r="C302" s="42">
        <v>30.109003000000001</v>
      </c>
      <c r="D302" s="42">
        <v>30.925985000000001</v>
      </c>
      <c r="E302" s="42">
        <v>32.023392000000001</v>
      </c>
      <c r="F302" s="42">
        <v>32.82629</v>
      </c>
      <c r="G302" s="42">
        <v>33.454692999999999</v>
      </c>
      <c r="H302" s="42">
        <v>33.821823000000002</v>
      </c>
      <c r="I302" s="42">
        <v>34.130370999999997</v>
      </c>
      <c r="J302" s="42">
        <v>34.355873000000003</v>
      </c>
      <c r="K302" s="42">
        <v>34.742401000000001</v>
      </c>
      <c r="L302" s="42">
        <v>34.805897000000002</v>
      </c>
      <c r="M302" s="42">
        <v>34.859912999999999</v>
      </c>
      <c r="N302" s="42">
        <v>34.957462</v>
      </c>
      <c r="O302" s="42">
        <v>35.059097000000001</v>
      </c>
      <c r="P302" s="42">
        <v>35.209198000000001</v>
      </c>
      <c r="Q302" s="42">
        <v>35.353664000000002</v>
      </c>
      <c r="R302" s="42">
        <v>35.512703000000002</v>
      </c>
      <c r="S302" s="42">
        <v>35.679175999999998</v>
      </c>
      <c r="T302" s="42">
        <v>35.777897000000003</v>
      </c>
      <c r="U302" s="42">
        <v>35.865600999999998</v>
      </c>
      <c r="V302" s="42">
        <v>35.943699000000002</v>
      </c>
      <c r="W302" s="42">
        <v>36.017181000000001</v>
      </c>
      <c r="X302" s="42">
        <v>36.073303000000003</v>
      </c>
      <c r="Y302" s="42">
        <v>36.135463999999999</v>
      </c>
      <c r="Z302" s="42">
        <v>36.198559000000003</v>
      </c>
      <c r="AA302" s="42">
        <v>36.265231999999997</v>
      </c>
      <c r="AB302" s="42">
        <v>36.325665000000001</v>
      </c>
      <c r="AC302" s="42">
        <v>36.396385000000002</v>
      </c>
      <c r="AD302" s="42">
        <v>36.454754000000001</v>
      </c>
      <c r="AE302" s="42">
        <v>36.509017999999998</v>
      </c>
      <c r="AF302" s="42">
        <v>36.571635999999998</v>
      </c>
      <c r="AG302" s="42">
        <v>36.637146000000001</v>
      </c>
      <c r="AH302" s="42">
        <v>36.700431999999999</v>
      </c>
      <c r="AI302" s="42">
        <v>36.766575000000003</v>
      </c>
      <c r="AJ302" s="42">
        <v>36.821795999999999</v>
      </c>
      <c r="AK302" s="43">
        <v>5.4679999999999998E-3</v>
      </c>
    </row>
    <row r="303" spans="2:37" ht="15" customHeight="1" x14ac:dyDescent="0.45">
      <c r="B303" s="41" t="s">
        <v>628</v>
      </c>
      <c r="C303" s="42">
        <v>38.724193999999997</v>
      </c>
      <c r="D303" s="42">
        <v>39.091869000000003</v>
      </c>
      <c r="E303" s="42">
        <v>39.599505999999998</v>
      </c>
      <c r="F303" s="42">
        <v>40.261203999999999</v>
      </c>
      <c r="G303" s="42">
        <v>40.858330000000002</v>
      </c>
      <c r="H303" s="42">
        <v>41.274783999999997</v>
      </c>
      <c r="I303" s="42">
        <v>41.586292</v>
      </c>
      <c r="J303" s="42">
        <v>41.917628999999998</v>
      </c>
      <c r="K303" s="42">
        <v>42.478152999999999</v>
      </c>
      <c r="L303" s="42">
        <v>42.523032999999998</v>
      </c>
      <c r="M303" s="42">
        <v>42.614291999999999</v>
      </c>
      <c r="N303" s="42">
        <v>42.694279000000002</v>
      </c>
      <c r="O303" s="42">
        <v>42.793945000000001</v>
      </c>
      <c r="P303" s="42">
        <v>42.877761999999997</v>
      </c>
      <c r="Q303" s="42">
        <v>42.976165999999999</v>
      </c>
      <c r="R303" s="42">
        <v>43.074832999999998</v>
      </c>
      <c r="S303" s="42">
        <v>43.217700999999998</v>
      </c>
      <c r="T303" s="42">
        <v>43.261906000000003</v>
      </c>
      <c r="U303" s="42">
        <v>43.293056</v>
      </c>
      <c r="V303" s="42">
        <v>43.327430999999997</v>
      </c>
      <c r="W303" s="42">
        <v>43.356712000000002</v>
      </c>
      <c r="X303" s="42">
        <v>43.406680999999999</v>
      </c>
      <c r="Y303" s="42">
        <v>43.445152</v>
      </c>
      <c r="Z303" s="42">
        <v>43.484130999999998</v>
      </c>
      <c r="AA303" s="42">
        <v>43.554256000000002</v>
      </c>
      <c r="AB303" s="42">
        <v>43.597687000000001</v>
      </c>
      <c r="AC303" s="42">
        <v>43.641533000000003</v>
      </c>
      <c r="AD303" s="42">
        <v>43.687801</v>
      </c>
      <c r="AE303" s="42">
        <v>43.761443999999997</v>
      </c>
      <c r="AF303" s="42">
        <v>43.810493000000001</v>
      </c>
      <c r="AG303" s="42">
        <v>43.863124999999997</v>
      </c>
      <c r="AH303" s="42">
        <v>43.920127999999998</v>
      </c>
      <c r="AI303" s="42">
        <v>43.976115999999998</v>
      </c>
      <c r="AJ303" s="42">
        <v>44.029766000000002</v>
      </c>
      <c r="AK303" s="43">
        <v>3.7239999999999999E-3</v>
      </c>
    </row>
    <row r="304" spans="2:37" ht="15" customHeight="1" x14ac:dyDescent="0.45">
      <c r="B304" s="41" t="s">
        <v>629</v>
      </c>
      <c r="C304" s="42">
        <v>34.197333999999998</v>
      </c>
      <c r="D304" s="42">
        <v>34.766460000000002</v>
      </c>
      <c r="E304" s="42">
        <v>35.609093000000001</v>
      </c>
      <c r="F304" s="42">
        <v>36.324523999999997</v>
      </c>
      <c r="G304" s="42">
        <v>36.934623999999999</v>
      </c>
      <c r="H304" s="42">
        <v>37.299861999999997</v>
      </c>
      <c r="I304" s="42">
        <v>37.565842000000004</v>
      </c>
      <c r="J304" s="42">
        <v>37.790112000000001</v>
      </c>
      <c r="K304" s="42">
        <v>38.207225999999999</v>
      </c>
      <c r="L304" s="42">
        <v>38.241467</v>
      </c>
      <c r="M304" s="42">
        <v>38.235405</v>
      </c>
      <c r="N304" s="42">
        <v>38.262104000000001</v>
      </c>
      <c r="O304" s="42">
        <v>38.288657999999998</v>
      </c>
      <c r="P304" s="42">
        <v>38.355029999999999</v>
      </c>
      <c r="Q304" s="42">
        <v>38.426074999999997</v>
      </c>
      <c r="R304" s="42">
        <v>38.510933000000001</v>
      </c>
      <c r="S304" s="42">
        <v>38.632519000000002</v>
      </c>
      <c r="T304" s="42">
        <v>38.673233000000003</v>
      </c>
      <c r="U304" s="42">
        <v>38.706176999999997</v>
      </c>
      <c r="V304" s="42">
        <v>38.736668000000002</v>
      </c>
      <c r="W304" s="42">
        <v>38.771991999999997</v>
      </c>
      <c r="X304" s="42">
        <v>38.802509000000001</v>
      </c>
      <c r="Y304" s="42">
        <v>38.834423000000001</v>
      </c>
      <c r="Z304" s="42">
        <v>38.868431000000001</v>
      </c>
      <c r="AA304" s="42">
        <v>38.921261000000001</v>
      </c>
      <c r="AB304" s="42">
        <v>38.955993999999997</v>
      </c>
      <c r="AC304" s="42">
        <v>39.002884000000002</v>
      </c>
      <c r="AD304" s="42">
        <v>39.048374000000003</v>
      </c>
      <c r="AE304" s="42">
        <v>39.099705</v>
      </c>
      <c r="AF304" s="42">
        <v>39.155501999999998</v>
      </c>
      <c r="AG304" s="42">
        <v>39.215572000000002</v>
      </c>
      <c r="AH304" s="42">
        <v>39.273868999999998</v>
      </c>
      <c r="AI304" s="42">
        <v>39.339413</v>
      </c>
      <c r="AJ304" s="42">
        <v>39.399631999999997</v>
      </c>
      <c r="AK304" s="43">
        <v>3.9170000000000003E-3</v>
      </c>
    </row>
    <row r="306" spans="2:37" ht="15" customHeight="1" x14ac:dyDescent="0.35">
      <c r="B306" s="58" t="s">
        <v>630</v>
      </c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</row>
    <row r="307" spans="2:37" ht="15" customHeight="1" x14ac:dyDescent="0.35">
      <c r="B307" s="30" t="s">
        <v>631</v>
      </c>
    </row>
    <row r="308" spans="2:37" ht="15" customHeight="1" x14ac:dyDescent="0.35">
      <c r="B308" s="30" t="s">
        <v>632</v>
      </c>
    </row>
    <row r="309" spans="2:37" ht="15.75" customHeight="1" x14ac:dyDescent="0.35"/>
    <row r="310" spans="2:37" ht="15.75" customHeight="1" x14ac:dyDescent="0.35"/>
    <row r="311" spans="2:37" ht="15.75" customHeight="1" x14ac:dyDescent="0.35"/>
    <row r="312" spans="2:37" ht="15.75" customHeight="1" x14ac:dyDescent="0.35"/>
    <row r="313" spans="2:37" ht="15.75" customHeight="1" x14ac:dyDescent="0.35"/>
    <row r="314" spans="2:37" ht="15.75" customHeight="1" x14ac:dyDescent="0.35"/>
    <row r="315" spans="2:37" ht="15.75" customHeight="1" x14ac:dyDescent="0.35"/>
    <row r="316" spans="2:37" ht="15.75" customHeight="1" x14ac:dyDescent="0.35"/>
    <row r="317" spans="2:37" ht="15.75" customHeight="1" x14ac:dyDescent="0.35"/>
    <row r="318" spans="2:37" ht="15.75" customHeight="1" x14ac:dyDescent="0.35"/>
    <row r="319" spans="2:37" ht="15.75" customHeight="1" x14ac:dyDescent="0.35"/>
    <row r="320" spans="2:37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306:AK306"/>
  </mergeCells>
  <pageMargins left="0.75" right="0.75" top="1" bottom="1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I1000"/>
  <sheetViews>
    <sheetView workbookViewId="0"/>
  </sheetViews>
  <sheetFormatPr defaultColWidth="12.625" defaultRowHeight="15" customHeight="1" x14ac:dyDescent="0.35"/>
  <cols>
    <col min="1" max="1" width="22.75" customWidth="1"/>
    <col min="2" max="35" width="7.625" customWidth="1"/>
  </cols>
  <sheetData>
    <row r="1" spans="1:35" ht="14.25" x14ac:dyDescent="0.45">
      <c r="A1" s="2" t="s">
        <v>633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4.25" x14ac:dyDescent="0.45">
      <c r="B2" s="8">
        <v>2017</v>
      </c>
      <c r="C2" s="8">
        <v>2018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ht="14.25" x14ac:dyDescent="0.45">
      <c r="A3" s="8" t="str">
        <f>'AEO 39'!B23</f>
        <v>100 Mile Electric Vehicle</v>
      </c>
      <c r="B3" s="47">
        <f>'AEO 39'!C23</f>
        <v>2.4123835077478097</v>
      </c>
      <c r="C3" s="47">
        <f>'AEO 39'!D23</f>
        <v>1.0763285199077883</v>
      </c>
      <c r="D3" s="47">
        <f>'AEO 39'!E23</f>
        <v>3.9491547257578019</v>
      </c>
      <c r="E3" s="47">
        <f>'AEO 39'!F23</f>
        <v>4.1943273011404605</v>
      </c>
      <c r="F3" s="47">
        <f>'AEO 39'!G23</f>
        <v>4.6028289950666794</v>
      </c>
      <c r="G3" s="47">
        <f>'AEO 39'!H23</f>
        <v>5.3826960289807078</v>
      </c>
      <c r="H3" s="47">
        <f>'AEO 39'!I23</f>
        <v>5.8062818169823469</v>
      </c>
      <c r="I3" s="47">
        <f>'AEO 39'!J23</f>
        <v>6.5789744679256073</v>
      </c>
      <c r="J3" s="47">
        <f>'AEO 39'!K23</f>
        <v>6.9954251461482597</v>
      </c>
      <c r="K3" s="47">
        <f>'AEO 39'!L23</f>
        <v>6.7135036681345674</v>
      </c>
      <c r="L3" s="47">
        <f>'AEO 39'!M23</f>
        <v>6.7956847984953876</v>
      </c>
      <c r="M3" s="47">
        <f>'AEO 39'!N23</f>
        <v>6.4915767595644525</v>
      </c>
      <c r="N3" s="47">
        <f>'AEO 39'!O23</f>
        <v>6.5440549373535468</v>
      </c>
      <c r="O3" s="47">
        <f>'AEO 39'!P23</f>
        <v>6.5370124330431514</v>
      </c>
      <c r="P3" s="47">
        <f>'AEO 39'!Q23</f>
        <v>6.6340150565972147</v>
      </c>
      <c r="Q3" s="47">
        <f>'AEO 39'!R23</f>
        <v>6.3743406504458164</v>
      </c>
      <c r="R3" s="47">
        <f>'AEO 39'!S23</f>
        <v>6.3969437895076338</v>
      </c>
      <c r="S3" s="47">
        <f>'AEO 39'!T23</f>
        <v>6.5013857256130096</v>
      </c>
      <c r="T3" s="47">
        <f>'AEO 39'!U23</f>
        <v>6.5760222076809614</v>
      </c>
      <c r="U3" s="47">
        <f>'AEO 39'!V23</f>
        <v>6.6805166100806348</v>
      </c>
      <c r="V3" s="47">
        <f>'AEO 39'!W23</f>
        <v>6.6587676922668866</v>
      </c>
      <c r="W3" s="47">
        <f>'AEO 39'!X23</f>
        <v>6.7632384493810509</v>
      </c>
      <c r="X3" s="47">
        <f>'AEO 39'!Y23</f>
        <v>6.8753336991049894</v>
      </c>
      <c r="Y3" s="47">
        <f>'AEO 39'!Z23</f>
        <v>7.0022322201204759</v>
      </c>
      <c r="Z3" s="47">
        <f>'AEO 39'!AA23</f>
        <v>7.0399558829235476</v>
      </c>
      <c r="AA3" s="47">
        <f>'AEO 39'!AB23</f>
        <v>7.1224000358881776</v>
      </c>
      <c r="AB3" s="47">
        <f>'AEO 39'!AC23</f>
        <v>7.2048482000115222</v>
      </c>
      <c r="AC3" s="47">
        <f>'AEO 39'!AD23</f>
        <v>7.2947235000702833</v>
      </c>
      <c r="AD3" s="47">
        <f>'AEO 39'!AE23</f>
        <v>7.3772296063229454</v>
      </c>
      <c r="AE3" s="47">
        <f>'AEO 39'!AF23</f>
        <v>7.467068393456791</v>
      </c>
      <c r="AF3" s="47">
        <f>'AEO 39'!AG23</f>
        <v>7.5347643693611683</v>
      </c>
      <c r="AG3" s="47">
        <f>'AEO 39'!AH23</f>
        <v>7.6023670070849168</v>
      </c>
      <c r="AH3" s="47">
        <f>'AEO 39'!AI23</f>
        <v>7.6625629776026782</v>
      </c>
      <c r="AI3" s="47">
        <f>'AEO 39'!AJ23</f>
        <v>7.737512070687818</v>
      </c>
    </row>
    <row r="4" spans="1:35" ht="14.25" x14ac:dyDescent="0.45">
      <c r="A4" s="8" t="str">
        <f>'AEO 39'!B24</f>
        <v>200 Mile Electric Vehicle</v>
      </c>
      <c r="B4" s="47">
        <f>'AEO 39'!C24</f>
        <v>2.6918669629137151</v>
      </c>
      <c r="C4" s="47">
        <f>'AEO 39'!D24</f>
        <v>3.3774446659175426</v>
      </c>
      <c r="D4" s="47">
        <f>'AEO 39'!E24</f>
        <v>12.426475584433383</v>
      </c>
      <c r="E4" s="47">
        <f>'AEO 39'!F24</f>
        <v>15.678618159307346</v>
      </c>
      <c r="F4" s="47">
        <f>'AEO 39'!G24</f>
        <v>16.525640875836178</v>
      </c>
      <c r="G4" s="47">
        <f>'AEO 39'!H24</f>
        <v>17.031592676526543</v>
      </c>
      <c r="H4" s="47">
        <f>'AEO 39'!I24</f>
        <v>18.651380977314137</v>
      </c>
      <c r="I4" s="47">
        <f>'AEO 39'!J24</f>
        <v>20.954701973460566</v>
      </c>
      <c r="J4" s="47">
        <f>'AEO 39'!K24</f>
        <v>22.96162903597709</v>
      </c>
      <c r="K4" s="47">
        <f>'AEO 39'!L24</f>
        <v>22.962559006495663</v>
      </c>
      <c r="L4" s="47">
        <f>'AEO 39'!M24</f>
        <v>23.320710674618052</v>
      </c>
      <c r="M4" s="47">
        <f>'AEO 39'!N24</f>
        <v>23.894053129884256</v>
      </c>
      <c r="N4" s="47">
        <f>'AEO 39'!O24</f>
        <v>25.188297721414163</v>
      </c>
      <c r="O4" s="47">
        <f>'AEO 39'!P24</f>
        <v>25.791485417642974</v>
      </c>
      <c r="P4" s="47">
        <f>'AEO 39'!Q24</f>
        <v>27.75440117743247</v>
      </c>
      <c r="Q4" s="47">
        <f>'AEO 39'!R24</f>
        <v>29.739493733956415</v>
      </c>
      <c r="R4" s="47">
        <f>'AEO 39'!S24</f>
        <v>32.051585955790863</v>
      </c>
      <c r="S4" s="47">
        <f>'AEO 39'!T24</f>
        <v>34.661673611411075</v>
      </c>
      <c r="T4" s="47">
        <f>'AEO 39'!U24</f>
        <v>37.212112108549441</v>
      </c>
      <c r="U4" s="47">
        <f>'AEO 39'!V24</f>
        <v>39.815581753962221</v>
      </c>
      <c r="V4" s="47">
        <f>'AEO 39'!W24</f>
        <v>42.286147510043065</v>
      </c>
      <c r="W4" s="47">
        <f>'AEO 39'!X24</f>
        <v>45.053573055107613</v>
      </c>
      <c r="X4" s="47">
        <f>'AEO 39'!Y24</f>
        <v>47.807725786641392</v>
      </c>
      <c r="Y4" s="47">
        <f>'AEO 39'!Z24</f>
        <v>50.784767014716671</v>
      </c>
      <c r="Z4" s="47">
        <f>'AEO 39'!AA24</f>
        <v>52.476292056554719</v>
      </c>
      <c r="AA4" s="47">
        <f>'AEO 39'!AB24</f>
        <v>53.953295470188422</v>
      </c>
      <c r="AB4" s="47">
        <f>'AEO 39'!AC24</f>
        <v>55.244604877281326</v>
      </c>
      <c r="AC4" s="47">
        <f>'AEO 39'!AD24</f>
        <v>56.588018180973357</v>
      </c>
      <c r="AD4" s="47">
        <f>'AEO 39'!AE24</f>
        <v>57.887454894776006</v>
      </c>
      <c r="AE4" s="47">
        <f>'AEO 39'!AF24</f>
        <v>59.238246766816076</v>
      </c>
      <c r="AF4" s="47">
        <f>'AEO 39'!AG24</f>
        <v>60.322743371687146</v>
      </c>
      <c r="AG4" s="47">
        <f>'AEO 39'!AH24</f>
        <v>61.473543000537916</v>
      </c>
      <c r="AH4" s="47">
        <f>'AEO 39'!AI24</f>
        <v>62.557759299670799</v>
      </c>
      <c r="AI4" s="47">
        <f>'AEO 39'!AJ24</f>
        <v>63.529438049618541</v>
      </c>
    </row>
    <row r="5" spans="1:35" ht="14.25" x14ac:dyDescent="0.45">
      <c r="A5" s="8" t="str">
        <f>'AEO 39'!B25</f>
        <v>300 Mile Electric Vehicle</v>
      </c>
      <c r="B5" s="47">
        <f>'AEO 39'!C25</f>
        <v>2.2726417801648573</v>
      </c>
      <c r="C5" s="47">
        <f>'AEO 39'!D25</f>
        <v>10.04325853403612</v>
      </c>
      <c r="D5" s="47">
        <f>'AEO 39'!E25</f>
        <v>16.049008490767608</v>
      </c>
      <c r="E5" s="47">
        <f>'AEO 39'!F25</f>
        <v>20.927094976840632</v>
      </c>
      <c r="F5" s="47">
        <f>'AEO 39'!G25</f>
        <v>26.503386310303299</v>
      </c>
      <c r="G5" s="47">
        <f>'AEO 39'!H25</f>
        <v>27.97517053406801</v>
      </c>
      <c r="H5" s="47">
        <f>'AEO 39'!I25</f>
        <v>29.862999319569049</v>
      </c>
      <c r="I5" s="47">
        <f>'AEO 39'!J25</f>
        <v>30.867716549849604</v>
      </c>
      <c r="J5" s="47">
        <f>'AEO 39'!K25</f>
        <v>31.598231419172873</v>
      </c>
      <c r="K5" s="47">
        <f>'AEO 39'!L25</f>
        <v>31.941127518414568</v>
      </c>
      <c r="L5" s="47">
        <f>'AEO 39'!M25</f>
        <v>32.983208950948651</v>
      </c>
      <c r="M5" s="47">
        <f>'AEO 39'!N25</f>
        <v>34.537565139559156</v>
      </c>
      <c r="N5" s="47">
        <f>'AEO 39'!O25</f>
        <v>36.426839288061053</v>
      </c>
      <c r="O5" s="47">
        <f>'AEO 39'!P25</f>
        <v>39.563782066349795</v>
      </c>
      <c r="P5" s="47">
        <f>'AEO 39'!Q25</f>
        <v>42.976234157239517</v>
      </c>
      <c r="Q5" s="47">
        <f>'AEO 39'!R25</f>
        <v>46.165679256259097</v>
      </c>
      <c r="R5" s="47">
        <f>'AEO 39'!S25</f>
        <v>49.41471909874015</v>
      </c>
      <c r="S5" s="47">
        <f>'AEO 39'!T25</f>
        <v>52.60549821410298</v>
      </c>
      <c r="T5" s="47">
        <f>'AEO 39'!U25</f>
        <v>55.468933085128107</v>
      </c>
      <c r="U5" s="47">
        <f>'AEO 39'!V25</f>
        <v>57.962213079676246</v>
      </c>
      <c r="V5" s="47">
        <f>'AEO 39'!W25</f>
        <v>60.174154022639492</v>
      </c>
      <c r="W5" s="47">
        <f>'AEO 39'!X25</f>
        <v>62.035990480201797</v>
      </c>
      <c r="X5" s="47">
        <f>'AEO 39'!Y25</f>
        <v>63.476053827412549</v>
      </c>
      <c r="Y5" s="47">
        <f>'AEO 39'!Z25</f>
        <v>64.677730941898375</v>
      </c>
      <c r="Z5" s="47">
        <f>'AEO 39'!AA25</f>
        <v>66.080430668751234</v>
      </c>
      <c r="AA5" s="47">
        <f>'AEO 39'!AB25</f>
        <v>67.454629984982702</v>
      </c>
      <c r="AB5" s="47">
        <f>'AEO 39'!AC25</f>
        <v>69.022297049233188</v>
      </c>
      <c r="AC5" s="47">
        <f>'AEO 39'!AD25</f>
        <v>70.612328600068722</v>
      </c>
      <c r="AD5" s="47">
        <f>'AEO 39'!AE25</f>
        <v>72.039539512550775</v>
      </c>
      <c r="AE5" s="47">
        <f>'AEO 39'!AF25</f>
        <v>73.488150194966678</v>
      </c>
      <c r="AF5" s="47">
        <f>'AEO 39'!AG25</f>
        <v>74.678217441644748</v>
      </c>
      <c r="AG5" s="47">
        <f>'AEO 39'!AH25</f>
        <v>75.778192466902198</v>
      </c>
      <c r="AH5" s="47">
        <f>'AEO 39'!AI25</f>
        <v>77.086871430989277</v>
      </c>
      <c r="AI5" s="47">
        <f>'AEO 39'!AJ25</f>
        <v>78.119112252136631</v>
      </c>
    </row>
    <row r="6" spans="1:35" ht="14.25" x14ac:dyDescent="0.45">
      <c r="A6" s="8" t="str">
        <f>'AEO 39'!B26</f>
        <v>Plug-in 10 Gasoline Hybrid</v>
      </c>
      <c r="B6" s="47">
        <f>'AEO 39'!C26</f>
        <v>1.6769007309954289</v>
      </c>
      <c r="C6" s="47">
        <f>'AEO 39'!D26</f>
        <v>2.1526570398155767</v>
      </c>
      <c r="D6" s="47">
        <f>'AEO 39'!E26</f>
        <v>2.4125475298332435</v>
      </c>
      <c r="E6" s="47">
        <f>'AEO 39'!F26</f>
        <v>2.7764219657106763</v>
      </c>
      <c r="F6" s="47">
        <f>'AEO 39'!G26</f>
        <v>3.9717959876785054</v>
      </c>
      <c r="G6" s="47">
        <f>'AEO 39'!H26</f>
        <v>4.6179819724496554</v>
      </c>
      <c r="H6" s="47">
        <f>'AEO 39'!I26</f>
        <v>4.9746915823250282</v>
      </c>
      <c r="I6" s="47">
        <f>'AEO 39'!J26</f>
        <v>5.3389194609915487</v>
      </c>
      <c r="J6" s="47">
        <f>'AEO 39'!K26</f>
        <v>5.807242531091231</v>
      </c>
      <c r="K6" s="47">
        <f>'AEO 39'!L26</f>
        <v>5.9114479201715877</v>
      </c>
      <c r="L6" s="47">
        <f>'AEO 39'!M26</f>
        <v>6.0455600283882465</v>
      </c>
      <c r="M6" s="47">
        <f>'AEO 39'!N26</f>
        <v>6.1424873914871876</v>
      </c>
      <c r="N6" s="47">
        <f>'AEO 39'!O26</f>
        <v>6.2097956045715836</v>
      </c>
      <c r="O6" s="47">
        <f>'AEO 39'!P26</f>
        <v>6.2695891971459314</v>
      </c>
      <c r="P6" s="47">
        <f>'AEO 39'!Q26</f>
        <v>6.3368587270743832</v>
      </c>
      <c r="Q6" s="47">
        <f>'AEO 39'!R26</f>
        <v>6.3891992533606095</v>
      </c>
      <c r="R6" s="47">
        <f>'AEO 39'!S26</f>
        <v>6.4340921274257967</v>
      </c>
      <c r="S6" s="47">
        <f>'AEO 39'!T26</f>
        <v>6.4865254153830358</v>
      </c>
      <c r="T6" s="47">
        <f>'AEO 39'!U26</f>
        <v>6.5240084727049528</v>
      </c>
      <c r="U6" s="47">
        <f>'AEO 39'!V26</f>
        <v>6.5839129216145063</v>
      </c>
      <c r="V6" s="47">
        <f>'AEO 39'!W26</f>
        <v>6.6661993526377206</v>
      </c>
      <c r="W6" s="47">
        <f>'AEO 39'!X26</f>
        <v>6.5997315857696401</v>
      </c>
      <c r="X6" s="47">
        <f>'AEO 39'!Y26</f>
        <v>6.6449171102701197</v>
      </c>
      <c r="Y6" s="47">
        <f>'AEO 39'!Z26</f>
        <v>6.7048975186291608</v>
      </c>
      <c r="Z6" s="47">
        <f>'AEO 39'!AA26</f>
        <v>6.7277297508403491</v>
      </c>
      <c r="AA6" s="47">
        <f>'AEO 39'!AB26</f>
        <v>6.7432326018273248</v>
      </c>
      <c r="AB6" s="47">
        <f>'AEO 39'!AC26</f>
        <v>6.7735982561511818</v>
      </c>
      <c r="AC6" s="47">
        <f>'AEO 39'!AD26</f>
        <v>6.8039469954784</v>
      </c>
      <c r="AD6" s="47">
        <f>'AEO 39'!AE26</f>
        <v>6.8269120752061117</v>
      </c>
      <c r="AE6" s="47">
        <f>'AEO 39'!AF26</f>
        <v>6.8423335876297289</v>
      </c>
      <c r="AF6" s="47">
        <f>'AEO 39'!AG26</f>
        <v>6.8579000479279344</v>
      </c>
      <c r="AG6" s="47">
        <f>'AEO 39'!AH26</f>
        <v>6.8584954799728894</v>
      </c>
      <c r="AH6" s="47">
        <f>'AEO 39'!AI26</f>
        <v>6.8665491537157983</v>
      </c>
      <c r="AI6" s="47">
        <f>'AEO 39'!AJ26</f>
        <v>6.8893617090931922</v>
      </c>
    </row>
    <row r="7" spans="1:35" ht="14.25" x14ac:dyDescent="0.45">
      <c r="A7" s="8" t="str">
        <f>'AEO 39'!B27</f>
        <v>Plug-in 40 Gasoline Hybrid</v>
      </c>
      <c r="B7" s="47">
        <f>'AEO 39'!C27</f>
        <v>3.4861883618062866</v>
      </c>
      <c r="C7" s="47">
        <f>'AEO 39'!D27</f>
        <v>7.9870999132467588</v>
      </c>
      <c r="D7" s="47">
        <f>'AEO 39'!E27</f>
        <v>8.4253582964945579</v>
      </c>
      <c r="E7" s="47">
        <f>'AEO 39'!F27</f>
        <v>8.7969519501795492</v>
      </c>
      <c r="F7" s="47">
        <f>'AEO 39'!G27</f>
        <v>8.2182769315142163</v>
      </c>
      <c r="G7" s="47">
        <f>'AEO 39'!H27</f>
        <v>7.5654720738363332</v>
      </c>
      <c r="H7" s="47">
        <f>'AEO 39'!I27</f>
        <v>7.3283889429176172</v>
      </c>
      <c r="I7" s="47">
        <f>'AEO 39'!J27</f>
        <v>7.358649771686542</v>
      </c>
      <c r="J7" s="47">
        <f>'AEO 39'!K27</f>
        <v>7.1810786797509207</v>
      </c>
      <c r="K7" s="47">
        <f>'AEO 39'!L27</f>
        <v>7.3298983633283381</v>
      </c>
      <c r="L7" s="47">
        <f>'AEO 39'!M27</f>
        <v>7.6943491270395858</v>
      </c>
      <c r="M7" s="47">
        <f>'AEO 39'!N27</f>
        <v>8.1256120995005841</v>
      </c>
      <c r="N7" s="47">
        <f>'AEO 39'!O27</f>
        <v>9.0398579554588725</v>
      </c>
      <c r="O7" s="47">
        <f>'AEO 39'!P27</f>
        <v>9.567809106544976</v>
      </c>
      <c r="P7" s="47">
        <f>'AEO 39'!Q27</f>
        <v>10.088457387300133</v>
      </c>
      <c r="Q7" s="47">
        <f>'AEO 39'!R27</f>
        <v>10.601613179704172</v>
      </c>
      <c r="R7" s="47">
        <f>'AEO 39'!S27</f>
        <v>11.099923369947044</v>
      </c>
      <c r="S7" s="47">
        <f>'AEO 39'!T27</f>
        <v>11.650483220298513</v>
      </c>
      <c r="T7" s="47">
        <f>'AEO 39'!U27</f>
        <v>12.119200249409772</v>
      </c>
      <c r="U7" s="47">
        <f>'AEO 39'!V27</f>
        <v>12.588203712432252</v>
      </c>
      <c r="V7" s="47">
        <f>'AEO 39'!W27</f>
        <v>12.983110667846262</v>
      </c>
      <c r="W7" s="47">
        <f>'AEO 39'!X27</f>
        <v>13.362970035150692</v>
      </c>
      <c r="X7" s="47">
        <f>'AEO 39'!Y27</f>
        <v>13.76553298458642</v>
      </c>
      <c r="Y7" s="47">
        <f>'AEO 39'!Z27</f>
        <v>14.182865261135744</v>
      </c>
      <c r="Z7" s="47">
        <f>'AEO 39'!AA27</f>
        <v>14.392137897930294</v>
      </c>
      <c r="AA7" s="47">
        <f>'AEO 39'!AB27</f>
        <v>14.616532850267388</v>
      </c>
      <c r="AB7" s="47">
        <f>'AEO 39'!AC27</f>
        <v>14.766592905286771</v>
      </c>
      <c r="AC7" s="47">
        <f>'AEO 39'!AD27</f>
        <v>14.931503351825821</v>
      </c>
      <c r="AD7" s="47">
        <f>'AEO 39'!AE27</f>
        <v>15.081675041958601</v>
      </c>
      <c r="AE7" s="47">
        <f>'AEO 39'!AF27</f>
        <v>15.224192232476145</v>
      </c>
      <c r="AF7" s="47">
        <f>'AEO 39'!AG27</f>
        <v>15.300108892177613</v>
      </c>
      <c r="AG7" s="47">
        <f>'AEO 39'!AH27</f>
        <v>15.383263180676719</v>
      </c>
      <c r="AH7" s="47">
        <f>'AEO 39'!AI27</f>
        <v>15.436716678180154</v>
      </c>
      <c r="AI7" s="47">
        <f>'AEO 39'!AJ27</f>
        <v>15.489903972280805</v>
      </c>
    </row>
    <row r="9" spans="1:35" ht="14.25" x14ac:dyDescent="0.45">
      <c r="A9" s="2" t="s">
        <v>634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14.25" x14ac:dyDescent="0.45">
      <c r="B10" s="8">
        <v>2017</v>
      </c>
      <c r="C10" s="8">
        <v>2018</v>
      </c>
      <c r="D10" s="8">
        <v>2019</v>
      </c>
      <c r="E10" s="8">
        <v>2020</v>
      </c>
      <c r="F10" s="8">
        <v>2021</v>
      </c>
      <c r="G10" s="8">
        <v>2022</v>
      </c>
      <c r="H10" s="8">
        <v>2023</v>
      </c>
      <c r="I10" s="8">
        <v>2024</v>
      </c>
      <c r="J10" s="8">
        <v>2025</v>
      </c>
      <c r="K10" s="8">
        <v>2026</v>
      </c>
      <c r="L10" s="8">
        <v>2027</v>
      </c>
      <c r="M10" s="8">
        <v>2028</v>
      </c>
      <c r="N10" s="8">
        <v>2029</v>
      </c>
      <c r="O10" s="8">
        <v>2030</v>
      </c>
      <c r="P10" s="8">
        <v>2031</v>
      </c>
      <c r="Q10" s="8">
        <v>2032</v>
      </c>
      <c r="R10" s="8">
        <v>2033</v>
      </c>
      <c r="S10" s="8">
        <v>2034</v>
      </c>
      <c r="T10" s="8">
        <v>2035</v>
      </c>
      <c r="U10" s="8">
        <v>2036</v>
      </c>
      <c r="V10" s="8">
        <v>2037</v>
      </c>
      <c r="W10" s="8">
        <v>2038</v>
      </c>
      <c r="X10" s="8">
        <v>2039</v>
      </c>
      <c r="Y10" s="8">
        <v>2040</v>
      </c>
      <c r="Z10" s="8">
        <v>2041</v>
      </c>
      <c r="AA10" s="8">
        <v>2042</v>
      </c>
      <c r="AB10" s="8">
        <v>2043</v>
      </c>
      <c r="AC10" s="8">
        <v>2044</v>
      </c>
      <c r="AD10" s="8">
        <v>2045</v>
      </c>
      <c r="AE10" s="8">
        <v>2046</v>
      </c>
      <c r="AF10" s="8">
        <v>2047</v>
      </c>
      <c r="AG10" s="8">
        <v>2048</v>
      </c>
      <c r="AH10" s="8">
        <v>2049</v>
      </c>
      <c r="AI10" s="8">
        <v>2050</v>
      </c>
    </row>
    <row r="11" spans="1:35" ht="14.25" x14ac:dyDescent="0.45">
      <c r="A11" s="8" t="str">
        <f>'AEO 39'!B49</f>
        <v>100 Mile Electric Vehicle</v>
      </c>
      <c r="B11" s="47">
        <f>'AEO 39'!C49</f>
        <v>0.30154793846847622</v>
      </c>
      <c r="C11" s="47">
        <f>'AEO 39'!D49</f>
        <v>0.39341663141457084</v>
      </c>
      <c r="D11" s="47">
        <f>'AEO 39'!E49</f>
        <v>1.6405323202866058</v>
      </c>
      <c r="E11" s="47">
        <f>'AEO 39'!F49</f>
        <v>2.2419236193706529</v>
      </c>
      <c r="F11" s="47">
        <f>'AEO 39'!G49</f>
        <v>3.2442520497486114</v>
      </c>
      <c r="G11" s="47">
        <f>'AEO 39'!H49</f>
        <v>4.2467615566578827</v>
      </c>
      <c r="H11" s="47">
        <f>'AEO 39'!I49</f>
        <v>4.3509989063320402</v>
      </c>
      <c r="I11" s="47">
        <f>'AEO 39'!J49</f>
        <v>4.782008529733738</v>
      </c>
      <c r="J11" s="47">
        <f>'AEO 39'!K49</f>
        <v>5.1314636687775446</v>
      </c>
      <c r="K11" s="47">
        <f>'AEO 39'!L49</f>
        <v>5.1316714985409124</v>
      </c>
      <c r="L11" s="47">
        <f>'AEO 39'!M49</f>
        <v>5.1468956998440483</v>
      </c>
      <c r="M11" s="47">
        <f>'AEO 39'!N49</f>
        <v>4.9763803534418569</v>
      </c>
      <c r="N11" s="47">
        <f>'AEO 39'!O49</f>
        <v>5.0881698434587737</v>
      </c>
      <c r="O11" s="47">
        <f>'AEO 39'!P49</f>
        <v>5.1701825606795824</v>
      </c>
      <c r="P11" s="47">
        <f>'AEO 39'!Q49</f>
        <v>5.3339561149348267</v>
      </c>
      <c r="Q11" s="47">
        <f>'AEO 39'!R49</f>
        <v>5.1782231158050527</v>
      </c>
      <c r="R11" s="47">
        <f>'AEO 39'!S49</f>
        <v>5.3642199953827081</v>
      </c>
      <c r="S11" s="47">
        <f>'AEO 39'!T49</f>
        <v>5.6320575771596122</v>
      </c>
      <c r="T11" s="47">
        <f>'AEO 39'!U49</f>
        <v>5.9147047201288645</v>
      </c>
      <c r="U11" s="47">
        <f>'AEO 39'!V49</f>
        <v>6.2420844855035957</v>
      </c>
      <c r="V11" s="47">
        <f>'AEO 39'!W49</f>
        <v>6.4952711641085497</v>
      </c>
      <c r="W11" s="47">
        <f>'AEO 39'!X49</f>
        <v>6.8970167923358394</v>
      </c>
      <c r="X11" s="47">
        <f>'AEO 39'!Y49</f>
        <v>7.3361668767747297</v>
      </c>
      <c r="Y11" s="47">
        <f>'AEO 39'!Z49</f>
        <v>7.8347693842961599</v>
      </c>
      <c r="Z11" s="47">
        <f>'AEO 39'!AA49</f>
        <v>8.3185962333595036</v>
      </c>
      <c r="AA11" s="47">
        <f>'AEO 39'!AB49</f>
        <v>8.8323708169469253</v>
      </c>
      <c r="AB11" s="47">
        <f>'AEO 39'!AC49</f>
        <v>9.4057099824711798</v>
      </c>
      <c r="AC11" s="47">
        <f>'AEO 39'!AD49</f>
        <v>10.060918344133633</v>
      </c>
      <c r="AD11" s="47">
        <f>'AEO 39'!AE49</f>
        <v>10.753502026958646</v>
      </c>
      <c r="AE11" s="47">
        <f>'AEO 39'!AF49</f>
        <v>11.550156588683663</v>
      </c>
      <c r="AF11" s="47">
        <f>'AEO 39'!AG49</f>
        <v>12.384385661388297</v>
      </c>
      <c r="AG11" s="47">
        <f>'AEO 39'!AH49</f>
        <v>13.285545474220802</v>
      </c>
      <c r="AH11" s="47">
        <f>'AEO 39'!AI49</f>
        <v>14.298491303837231</v>
      </c>
      <c r="AI11" s="47">
        <f>'AEO 39'!AJ49</f>
        <v>15.408064902302376</v>
      </c>
    </row>
    <row r="12" spans="1:35" ht="14.25" x14ac:dyDescent="0.45">
      <c r="A12" s="8" t="str">
        <f>'AEO 39'!B50</f>
        <v>200 Mile Electric Vehicle</v>
      </c>
      <c r="B12" s="47">
        <f>'AEO 39'!C50</f>
        <v>0.17651586642057146</v>
      </c>
      <c r="C12" s="47">
        <f>'AEO 39'!D50</f>
        <v>0.22268865929126655</v>
      </c>
      <c r="D12" s="47">
        <f>'AEO 39'!E50</f>
        <v>0.46023983646049571</v>
      </c>
      <c r="E12" s="47">
        <f>'AEO 39'!F50</f>
        <v>0.77205316693558912</v>
      </c>
      <c r="F12" s="47">
        <f>'AEO 39'!G50</f>
        <v>1.3808486985200039</v>
      </c>
      <c r="G12" s="47">
        <f>'AEO 39'!H50</f>
        <v>1.9971658369597383</v>
      </c>
      <c r="H12" s="47">
        <f>'AEO 39'!I50</f>
        <v>2.0864004994527359</v>
      </c>
      <c r="I12" s="47">
        <f>'AEO 39'!J50</f>
        <v>2.3464513903662434</v>
      </c>
      <c r="J12" s="47">
        <f>'AEO 39'!K50</f>
        <v>2.5768710464049325</v>
      </c>
      <c r="K12" s="47">
        <f>'AEO 39'!L50</f>
        <v>2.584401854547377</v>
      </c>
      <c r="L12" s="47">
        <f>'AEO 39'!M50</f>
        <v>2.5845883168048029</v>
      </c>
      <c r="M12" s="47">
        <f>'AEO 39'!N50</f>
        <v>2.4956176100842749</v>
      </c>
      <c r="N12" s="47">
        <f>'AEO 39'!O50</f>
        <v>2.5403709291429206</v>
      </c>
      <c r="O12" s="47">
        <f>'AEO 39'!P50</f>
        <v>2.5553775874623228</v>
      </c>
      <c r="P12" s="47">
        <f>'AEO 39'!Q50</f>
        <v>2.6001178833247764</v>
      </c>
      <c r="Q12" s="47">
        <f>'AEO 39'!R50</f>
        <v>2.4590987823980952</v>
      </c>
      <c r="R12" s="47">
        <f>'AEO 39'!S50</f>
        <v>2.4889386405169076</v>
      </c>
      <c r="S12" s="47">
        <f>'AEO 39'!T50</f>
        <v>2.5411130493253138</v>
      </c>
      <c r="T12" s="47">
        <f>'AEO 39'!U50</f>
        <v>2.5858256816643777</v>
      </c>
      <c r="U12" s="47">
        <f>'AEO 39'!V50</f>
        <v>2.6380238004211622</v>
      </c>
      <c r="V12" s="47">
        <f>'AEO 39'!W50</f>
        <v>2.6308077712750872</v>
      </c>
      <c r="W12" s="47">
        <f>'AEO 39'!X50</f>
        <v>2.668134728931645</v>
      </c>
      <c r="X12" s="47">
        <f>'AEO 39'!Y50</f>
        <v>2.7055367205126659</v>
      </c>
      <c r="Y12" s="47">
        <f>'AEO 39'!Z50</f>
        <v>2.7429126212573842</v>
      </c>
      <c r="Z12" s="47">
        <f>'AEO 39'!AA50</f>
        <v>2.7579975000682539</v>
      </c>
      <c r="AA12" s="47">
        <f>'AEO 39'!AB50</f>
        <v>2.7731265275431003</v>
      </c>
      <c r="AB12" s="47">
        <f>'AEO 39'!AC50</f>
        <v>2.7956892912325411</v>
      </c>
      <c r="AC12" s="47">
        <f>'AEO 39'!AD50</f>
        <v>2.8256829052260017</v>
      </c>
      <c r="AD12" s="47">
        <f>'AEO 39'!AE50</f>
        <v>2.848265059699282</v>
      </c>
      <c r="AE12" s="47">
        <f>'AEO 39'!AF50</f>
        <v>2.8708051791576907</v>
      </c>
      <c r="AF12" s="47">
        <f>'AEO 39'!AG50</f>
        <v>2.893409022390419</v>
      </c>
      <c r="AG12" s="47">
        <f>'AEO 39'!AH50</f>
        <v>2.908537671008026</v>
      </c>
      <c r="AH12" s="47">
        <f>'AEO 39'!AI50</f>
        <v>2.9311163234713158</v>
      </c>
      <c r="AI12" s="47">
        <f>'AEO 39'!AJ50</f>
        <v>2.9685262655811919</v>
      </c>
    </row>
    <row r="13" spans="1:35" ht="14.25" x14ac:dyDescent="0.45">
      <c r="A13" s="8" t="str">
        <f>'AEO 39'!B51</f>
        <v>300 Mile Electric Vehicle</v>
      </c>
      <c r="B13" s="47">
        <f>'AEO 39'!C51</f>
        <v>0.10296758874533335</v>
      </c>
      <c r="C13" s="47">
        <f>'AEO 39'!D51</f>
        <v>0.19299683805243101</v>
      </c>
      <c r="D13" s="47">
        <f>'AEO 39'!E51</f>
        <v>0.40085405111075434</v>
      </c>
      <c r="E13" s="47">
        <f>'AEO 39'!F51</f>
        <v>0.66069934478141767</v>
      </c>
      <c r="F13" s="47">
        <f>'AEO 39'!G51</f>
        <v>1.1655550842346269</v>
      </c>
      <c r="G13" s="47">
        <f>'AEO 39'!H51</f>
        <v>1.6853406876946491</v>
      </c>
      <c r="H13" s="47">
        <f>'AEO 39'!I51</f>
        <v>1.7671292486468011</v>
      </c>
      <c r="I13" s="47">
        <f>'AEO 39'!J51</f>
        <v>1.9900283943612447</v>
      </c>
      <c r="J13" s="47">
        <f>'AEO 39'!K51</f>
        <v>2.1907116965113977</v>
      </c>
      <c r="K13" s="47">
        <f>'AEO 39'!L51</f>
        <v>2.1982268647874244</v>
      </c>
      <c r="L13" s="47">
        <f>'AEO 39'!M51</f>
        <v>2.2132394207121595</v>
      </c>
      <c r="M13" s="47">
        <f>'AEO 39'!N51</f>
        <v>2.139100808643664</v>
      </c>
      <c r="N13" s="47">
        <f>'AEO 39'!O51</f>
        <v>2.1912556260150922</v>
      </c>
      <c r="O13" s="47">
        <f>'AEO 39'!P51</f>
        <v>2.213670119371431</v>
      </c>
      <c r="P13" s="47">
        <f>'AEO 39'!Q51</f>
        <v>2.2583881043735197</v>
      </c>
      <c r="Q13" s="47">
        <f>'AEO 39'!R51</f>
        <v>2.1544974226448566</v>
      </c>
      <c r="R13" s="47">
        <f>'AEO 39'!S51</f>
        <v>2.1843222695879723</v>
      </c>
      <c r="S13" s="47">
        <f>'AEO 39'!T51</f>
        <v>2.2290465344958892</v>
      </c>
      <c r="T13" s="47">
        <f>'AEO 39'!U51</f>
        <v>2.2663127382403312</v>
      </c>
      <c r="U13" s="47">
        <f>'AEO 39'!V51</f>
        <v>2.3110574702281168</v>
      </c>
      <c r="V13" s="47">
        <f>'AEO 39'!W51</f>
        <v>2.3112463753292429</v>
      </c>
      <c r="W13" s="47">
        <f>'AEO 39'!X51</f>
        <v>2.3336888715446702</v>
      </c>
      <c r="X13" s="47">
        <f>'AEO 39'!Y51</f>
        <v>2.3636282338544721</v>
      </c>
      <c r="Y13" s="47">
        <f>'AEO 39'!Z51</f>
        <v>2.393544347005089</v>
      </c>
      <c r="Z13" s="47">
        <f>'AEO 39'!AA51</f>
        <v>2.4011676348303119</v>
      </c>
      <c r="AA13" s="47">
        <f>'AEO 39'!AB51</f>
        <v>2.4088284046218891</v>
      </c>
      <c r="AB13" s="47">
        <f>'AEO 39'!AC51</f>
        <v>2.4164867543898292</v>
      </c>
      <c r="AC13" s="47">
        <f>'AEO 39'!AD51</f>
        <v>2.4390105076687592</v>
      </c>
      <c r="AD13" s="47">
        <f>'AEO 39'!AE51</f>
        <v>2.4466819964518636</v>
      </c>
      <c r="AE13" s="47">
        <f>'AEO 39'!AF51</f>
        <v>2.4543153086063159</v>
      </c>
      <c r="AF13" s="47">
        <f>'AEO 39'!AG51</f>
        <v>2.4620009933450611</v>
      </c>
      <c r="AG13" s="47">
        <f>'AEO 39'!AH51</f>
        <v>2.4622147547408098</v>
      </c>
      <c r="AH13" s="47">
        <f>'AEO 39'!AI51</f>
        <v>2.4698746685088246</v>
      </c>
      <c r="AI13" s="47">
        <f>'AEO 39'!AJ51</f>
        <v>2.4849317611632031</v>
      </c>
    </row>
    <row r="14" spans="1:35" ht="14.25" x14ac:dyDescent="0.45">
      <c r="A14" s="8" t="str">
        <f>'AEO 39'!B52</f>
        <v>Plug-in 10 Gasoline Hybrid</v>
      </c>
      <c r="B14" s="47">
        <f>'AEO 39'!C52</f>
        <v>0.98554692084819073</v>
      </c>
      <c r="C14" s="47">
        <f>'AEO 39'!D52</f>
        <v>1.8260470061883858</v>
      </c>
      <c r="D14" s="47">
        <f>'AEO 39'!E52</f>
        <v>2.4422404225081142</v>
      </c>
      <c r="E14" s="47">
        <f>'AEO 39'!F52</f>
        <v>2.8283870827159565</v>
      </c>
      <c r="F14" s="47">
        <f>'AEO 39'!G52</f>
        <v>3.9717959876785054</v>
      </c>
      <c r="G14" s="47">
        <f>'AEO 39'!H52</f>
        <v>4.551162297607136</v>
      </c>
      <c r="H14" s="47">
        <f>'AEO 39'!I52</f>
        <v>4.8187684133267812</v>
      </c>
      <c r="I14" s="47">
        <f>'AEO 39'!J52</f>
        <v>5.0790276930712368</v>
      </c>
      <c r="J14" s="47">
        <f>'AEO 39'!K52</f>
        <v>5.435935463885909</v>
      </c>
      <c r="K14" s="47">
        <f>'AEO 39'!L52</f>
        <v>5.4435820671931827</v>
      </c>
      <c r="L14" s="47">
        <f>'AEO 39'!M52</f>
        <v>5.4439748167181632</v>
      </c>
      <c r="M14" s="47">
        <f>'AEO 39'!N52</f>
        <v>5.3700343216991975</v>
      </c>
      <c r="N14" s="47">
        <f>'AEO 39'!O52</f>
        <v>5.4595691021053989</v>
      </c>
      <c r="O14" s="47">
        <f>'AEO 39'!P52</f>
        <v>5.5490321448673114</v>
      </c>
      <c r="P14" s="47">
        <f>'AEO 39'!Q52</f>
        <v>5.6533991691718706</v>
      </c>
      <c r="Q14" s="47">
        <f>'AEO 39'!R52</f>
        <v>5.757708629481944</v>
      </c>
      <c r="R14" s="47">
        <f>'AEO 39'!S52</f>
        <v>5.8768670586533549</v>
      </c>
      <c r="S14" s="47">
        <f>'AEO 39'!T52</f>
        <v>6.0258557982538861</v>
      </c>
      <c r="T14" s="47">
        <f>'AEO 39'!U52</f>
        <v>6.1673428614409023</v>
      </c>
      <c r="U14" s="47">
        <f>'AEO 39'!V52</f>
        <v>6.3609813328465208</v>
      </c>
      <c r="V14" s="47">
        <f>'AEO 39'!W52</f>
        <v>6.5993144093002183</v>
      </c>
      <c r="W14" s="47">
        <f>'AEO 39'!X52</f>
        <v>6.681485017575346</v>
      </c>
      <c r="X14" s="47">
        <f>'AEO 39'!Y52</f>
        <v>6.9124976650460965</v>
      </c>
      <c r="Y14" s="47">
        <f>'AEO 39'!Z52</f>
        <v>7.1806330410152652</v>
      </c>
      <c r="Z14" s="47">
        <f>'AEO 39'!AA52</f>
        <v>7.4339555257904406</v>
      </c>
      <c r="AA14" s="47">
        <f>'AEO 39'!AB52</f>
        <v>7.687433859194547</v>
      </c>
      <c r="AB14" s="47">
        <f>'AEO 39'!AC52</f>
        <v>7.9855593052759275</v>
      </c>
      <c r="AC14" s="47">
        <f>'AEO 39'!AD52</f>
        <v>8.3208925551260435</v>
      </c>
      <c r="AD14" s="47">
        <f>'AEO 39'!AE52</f>
        <v>8.648909306606436</v>
      </c>
      <c r="AE14" s="47">
        <f>'AEO 39'!AF52</f>
        <v>9.0363427271414345</v>
      </c>
      <c r="AF14" s="47">
        <f>'AEO 39'!AG52</f>
        <v>9.4389101527337846</v>
      </c>
      <c r="AG14" s="47">
        <f>'AEO 39'!AH52</f>
        <v>9.841420303692118</v>
      </c>
      <c r="AH14" s="47">
        <f>'AEO 39'!AI52</f>
        <v>10.28866465827622</v>
      </c>
      <c r="AI14" s="47">
        <f>'AEO 39'!AJ52</f>
        <v>10.787877406247439</v>
      </c>
    </row>
    <row r="15" spans="1:35" ht="14.25" x14ac:dyDescent="0.45">
      <c r="A15" s="8" t="str">
        <f>'AEO 39'!B53</f>
        <v>Plug-in 40 Gasoline Hybrid</v>
      </c>
      <c r="B15" s="47">
        <f>'AEO 39'!C53</f>
        <v>0.55896691033180956</v>
      </c>
      <c r="C15" s="47">
        <f>'AEO 39'!D53</f>
        <v>1.1282892070757502</v>
      </c>
      <c r="D15" s="47">
        <f>'AEO 39'!E53</f>
        <v>1.4994910800809698</v>
      </c>
      <c r="E15" s="47">
        <f>'AEO 39'!F53</f>
        <v>1.7668139781795211</v>
      </c>
      <c r="F15" s="47">
        <f>'AEO 39'!G53</f>
        <v>2.4276210990109748</v>
      </c>
      <c r="G15" s="47">
        <f>'AEO 39'!H53</f>
        <v>2.7396066685432845</v>
      </c>
      <c r="H15" s="47">
        <f>'AEO 39'!I53</f>
        <v>2.8808661700628519</v>
      </c>
      <c r="I15" s="47">
        <f>'AEO 39'!J53</f>
        <v>3.014744507875617</v>
      </c>
      <c r="J15" s="47">
        <f>'AEO 39'!K53</f>
        <v>3.2229453433421917</v>
      </c>
      <c r="K15" s="47">
        <f>'AEO 39'!L53</f>
        <v>3.2082229918519172</v>
      </c>
      <c r="L15" s="47">
        <f>'AEO 39'!M53</f>
        <v>3.2010274843185926</v>
      </c>
      <c r="M15" s="47">
        <f>'AEO 39'!N53</f>
        <v>3.1492317460587271</v>
      </c>
      <c r="N15" s="47">
        <f>'AEO 39'!O53</f>
        <v>3.1866056391880493</v>
      </c>
      <c r="O15" s="47">
        <f>'AEO 39'!P53</f>
        <v>3.2239356772053718</v>
      </c>
      <c r="P15" s="47">
        <f>'AEO 39'!Q53</f>
        <v>3.2538618082750057</v>
      </c>
      <c r="Q15" s="47">
        <f>'AEO 39'!R53</f>
        <v>3.2911805456264531</v>
      </c>
      <c r="R15" s="47">
        <f>'AEO 39'!S53</f>
        <v>3.3284910774673864</v>
      </c>
      <c r="S15" s="47">
        <f>'AEO 39'!T53</f>
        <v>3.3732904222037781</v>
      </c>
      <c r="T15" s="47">
        <f>'AEO 39'!U53</f>
        <v>3.4180454412804995</v>
      </c>
      <c r="U15" s="47">
        <f>'AEO 39'!V53</f>
        <v>3.4851638377395071</v>
      </c>
      <c r="V15" s="47">
        <f>'AEO 39'!W53</f>
        <v>3.5671969780001183</v>
      </c>
      <c r="W15" s="47">
        <f>'AEO 39'!X53</f>
        <v>3.5674224787944002</v>
      </c>
      <c r="X15" s="47">
        <f>'AEO 39'!Y53</f>
        <v>3.6495014554168108</v>
      </c>
      <c r="Y15" s="47">
        <f>'AEO 39'!Z53</f>
        <v>3.7389838712532901</v>
      </c>
      <c r="Z15" s="47">
        <f>'AEO 39'!AA53</f>
        <v>3.8210531402562866</v>
      </c>
      <c r="AA15" s="47">
        <f>'AEO 39'!AB53</f>
        <v>3.8957595185860177</v>
      </c>
      <c r="AB15" s="47">
        <f>'AEO 39'!AC53</f>
        <v>3.9927796526379637</v>
      </c>
      <c r="AC15" s="47">
        <f>'AEO 39'!AD53</f>
        <v>4.0972402125777023</v>
      </c>
      <c r="AD15" s="47">
        <f>'AEO 39'!AE53</f>
        <v>4.2017487173109513</v>
      </c>
      <c r="AE15" s="47">
        <f>'AEO 39'!AF53</f>
        <v>4.3210824069705138</v>
      </c>
      <c r="AF15" s="47">
        <f>'AEO 39'!AG53</f>
        <v>4.4479655408469672</v>
      </c>
      <c r="AG15" s="47">
        <f>'AEO 39'!AH53</f>
        <v>4.5673711764678453</v>
      </c>
      <c r="AH15" s="47">
        <f>'AEO 39'!AI53</f>
        <v>4.7091285095364039</v>
      </c>
      <c r="AI15" s="47">
        <f>'AEO 39'!AJ53</f>
        <v>4.8731446214428091</v>
      </c>
    </row>
    <row r="17" spans="1:35" ht="14.25" x14ac:dyDescent="0.45">
      <c r="A17" s="2" t="s">
        <v>635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14.25" x14ac:dyDescent="0.45">
      <c r="A18" s="8" t="s">
        <v>636</v>
      </c>
      <c r="B18" s="8">
        <f t="shared" ref="B18:AI18" si="0">B2</f>
        <v>2017</v>
      </c>
      <c r="C18" s="8">
        <f t="shared" si="0"/>
        <v>2018</v>
      </c>
      <c r="D18" s="8">
        <f t="shared" si="0"/>
        <v>2019</v>
      </c>
      <c r="E18" s="8">
        <f t="shared" si="0"/>
        <v>2020</v>
      </c>
      <c r="F18" s="8">
        <f t="shared" si="0"/>
        <v>2021</v>
      </c>
      <c r="G18" s="8">
        <f t="shared" si="0"/>
        <v>2022</v>
      </c>
      <c r="H18" s="8">
        <f t="shared" si="0"/>
        <v>2023</v>
      </c>
      <c r="I18" s="8">
        <f t="shared" si="0"/>
        <v>2024</v>
      </c>
      <c r="J18" s="8">
        <f t="shared" si="0"/>
        <v>2025</v>
      </c>
      <c r="K18" s="8">
        <f t="shared" si="0"/>
        <v>2026</v>
      </c>
      <c r="L18" s="8">
        <f t="shared" si="0"/>
        <v>2027</v>
      </c>
      <c r="M18" s="8">
        <f t="shared" si="0"/>
        <v>2028</v>
      </c>
      <c r="N18" s="8">
        <f t="shared" si="0"/>
        <v>2029</v>
      </c>
      <c r="O18" s="8">
        <f t="shared" si="0"/>
        <v>2030</v>
      </c>
      <c r="P18" s="8">
        <f t="shared" si="0"/>
        <v>2031</v>
      </c>
      <c r="Q18" s="8">
        <f t="shared" si="0"/>
        <v>2032</v>
      </c>
      <c r="R18" s="8">
        <f t="shared" si="0"/>
        <v>2033</v>
      </c>
      <c r="S18" s="8">
        <f t="shared" si="0"/>
        <v>2034</v>
      </c>
      <c r="T18" s="8">
        <f t="shared" si="0"/>
        <v>2035</v>
      </c>
      <c r="U18" s="8">
        <f t="shared" si="0"/>
        <v>2036</v>
      </c>
      <c r="V18" s="8">
        <f t="shared" si="0"/>
        <v>2037</v>
      </c>
      <c r="W18" s="8">
        <f t="shared" si="0"/>
        <v>2038</v>
      </c>
      <c r="X18" s="8">
        <f t="shared" si="0"/>
        <v>2039</v>
      </c>
      <c r="Y18" s="8">
        <f t="shared" si="0"/>
        <v>2040</v>
      </c>
      <c r="Z18" s="8">
        <f t="shared" si="0"/>
        <v>2041</v>
      </c>
      <c r="AA18" s="8">
        <f t="shared" si="0"/>
        <v>2042</v>
      </c>
      <c r="AB18" s="8">
        <f t="shared" si="0"/>
        <v>2043</v>
      </c>
      <c r="AC18" s="8">
        <f t="shared" si="0"/>
        <v>2044</v>
      </c>
      <c r="AD18" s="8">
        <f t="shared" si="0"/>
        <v>2045</v>
      </c>
      <c r="AE18" s="8">
        <f t="shared" si="0"/>
        <v>2046</v>
      </c>
      <c r="AF18" s="8">
        <f t="shared" si="0"/>
        <v>2047</v>
      </c>
      <c r="AG18" s="8">
        <f t="shared" si="0"/>
        <v>2048</v>
      </c>
      <c r="AH18" s="8">
        <f t="shared" si="0"/>
        <v>2049</v>
      </c>
      <c r="AI18" s="8">
        <f t="shared" si="0"/>
        <v>2050</v>
      </c>
    </row>
    <row r="19" spans="1:35" ht="14.25" x14ac:dyDescent="0.45">
      <c r="A19" s="8" t="str">
        <f t="shared" ref="A19:A21" si="1">A3</f>
        <v>100 Mile Electric Vehicle</v>
      </c>
      <c r="B19" s="8">
        <f t="shared" ref="B19:AI19" si="2">(SUM(B3,B11)/SUM(B$3:B$5,B$11:B$13))</f>
        <v>0.34103512014787429</v>
      </c>
      <c r="C19" s="8">
        <f t="shared" si="2"/>
        <v>9.6023278370514067E-2</v>
      </c>
      <c r="D19" s="8">
        <f t="shared" si="2"/>
        <v>0.16004250797024447</v>
      </c>
      <c r="E19" s="8">
        <f t="shared" si="2"/>
        <v>0.14471707561342015</v>
      </c>
      <c r="F19" s="8">
        <f t="shared" si="2"/>
        <v>0.14688715953307391</v>
      </c>
      <c r="G19" s="8">
        <f t="shared" si="2"/>
        <v>0.16511775938892426</v>
      </c>
      <c r="H19" s="8">
        <f t="shared" si="2"/>
        <v>0.16245101531884576</v>
      </c>
      <c r="I19" s="8">
        <f t="shared" si="2"/>
        <v>0.16826129990102276</v>
      </c>
      <c r="J19" s="8">
        <f t="shared" si="2"/>
        <v>0.16971523591768861</v>
      </c>
      <c r="K19" s="8">
        <f t="shared" si="2"/>
        <v>0.16559385382059799</v>
      </c>
      <c r="L19" s="8">
        <f t="shared" si="2"/>
        <v>0.16349771225216064</v>
      </c>
      <c r="M19" s="8">
        <f t="shared" si="2"/>
        <v>0.15386148480318884</v>
      </c>
      <c r="N19" s="8">
        <f t="shared" si="2"/>
        <v>0.14917127071823205</v>
      </c>
      <c r="O19" s="8">
        <f t="shared" si="2"/>
        <v>0.14306463326071173</v>
      </c>
      <c r="P19" s="8">
        <f t="shared" si="2"/>
        <v>0.13668759545223147</v>
      </c>
      <c r="Q19" s="8">
        <f t="shared" si="2"/>
        <v>0.12547405793593161</v>
      </c>
      <c r="R19" s="8">
        <f t="shared" si="2"/>
        <v>0.12013356606207788</v>
      </c>
      <c r="S19" s="8">
        <f t="shared" si="2"/>
        <v>0.11647646219686163</v>
      </c>
      <c r="T19" s="8">
        <f t="shared" si="2"/>
        <v>0.11352738569595462</v>
      </c>
      <c r="U19" s="8">
        <f t="shared" si="2"/>
        <v>0.11173938186724923</v>
      </c>
      <c r="V19" s="8">
        <f t="shared" si="2"/>
        <v>0.10911108371347554</v>
      </c>
      <c r="W19" s="8">
        <f t="shared" si="2"/>
        <v>0.108628841607565</v>
      </c>
      <c r="X19" s="8">
        <f t="shared" si="2"/>
        <v>0.10884663554594101</v>
      </c>
      <c r="Y19" s="8">
        <f t="shared" si="2"/>
        <v>0.10954994511525797</v>
      </c>
      <c r="Z19" s="8">
        <f t="shared" si="2"/>
        <v>0.11043403891383366</v>
      </c>
      <c r="AA19" s="8">
        <f t="shared" si="2"/>
        <v>0.11192823241016012</v>
      </c>
      <c r="AB19" s="8">
        <f t="shared" si="2"/>
        <v>0.11370114006514653</v>
      </c>
      <c r="AC19" s="8">
        <f t="shared" si="2"/>
        <v>0.11584276354973198</v>
      </c>
      <c r="AD19" s="8">
        <f t="shared" si="2"/>
        <v>0.11822898986470103</v>
      </c>
      <c r="AE19" s="8">
        <f t="shared" si="2"/>
        <v>0.12107580851366073</v>
      </c>
      <c r="AF19" s="8">
        <f t="shared" si="2"/>
        <v>0.12428067570076107</v>
      </c>
      <c r="AG19" s="8">
        <f t="shared" si="2"/>
        <v>0.12774669032346114</v>
      </c>
      <c r="AH19" s="8">
        <f t="shared" si="2"/>
        <v>0.13149806227448885</v>
      </c>
      <c r="AI19" s="8">
        <f t="shared" si="2"/>
        <v>0.1359524537866538</v>
      </c>
    </row>
    <row r="20" spans="1:35" ht="14.25" x14ac:dyDescent="0.45">
      <c r="A20" s="8" t="str">
        <f t="shared" si="1"/>
        <v>200 Mile Electric Vehicle</v>
      </c>
      <c r="B20" s="8">
        <f t="shared" ref="B20:AI20" si="3">(SUM(B4,B12)/SUM(B$3:B$5,B$11:B$13))</f>
        <v>0.36044362292051768</v>
      </c>
      <c r="C20" s="8">
        <f t="shared" si="3"/>
        <v>0.23520853540252185</v>
      </c>
      <c r="D20" s="8">
        <f t="shared" si="3"/>
        <v>0.36896918172157284</v>
      </c>
      <c r="E20" s="8">
        <f t="shared" si="3"/>
        <v>0.36988816558170584</v>
      </c>
      <c r="F20" s="8">
        <f t="shared" si="3"/>
        <v>0.3351862145636465</v>
      </c>
      <c r="G20" s="8">
        <f t="shared" si="3"/>
        <v>0.32628898790579253</v>
      </c>
      <c r="H20" s="8">
        <f t="shared" si="3"/>
        <v>0.33167082294264344</v>
      </c>
      <c r="I20" s="8">
        <f t="shared" si="3"/>
        <v>0.3451006268558231</v>
      </c>
      <c r="J20" s="8">
        <f t="shared" si="3"/>
        <v>0.35741010184992722</v>
      </c>
      <c r="K20" s="8">
        <f t="shared" si="3"/>
        <v>0.3571428571428571</v>
      </c>
      <c r="L20" s="8">
        <f t="shared" si="3"/>
        <v>0.35465175394001014</v>
      </c>
      <c r="M20" s="8">
        <f t="shared" si="3"/>
        <v>0.35406078724464368</v>
      </c>
      <c r="N20" s="8">
        <f t="shared" si="3"/>
        <v>0.3555915412459516</v>
      </c>
      <c r="O20" s="8">
        <f t="shared" si="3"/>
        <v>0.34640522875816998</v>
      </c>
      <c r="P20" s="8">
        <f t="shared" si="3"/>
        <v>0.34668250466655359</v>
      </c>
      <c r="Q20" s="8">
        <f t="shared" si="3"/>
        <v>0.34971354797062859</v>
      </c>
      <c r="R20" s="8">
        <f t="shared" si="3"/>
        <v>0.35281171738635503</v>
      </c>
      <c r="S20" s="8">
        <f t="shared" si="3"/>
        <v>0.35713266761768897</v>
      </c>
      <c r="T20" s="8">
        <f t="shared" si="3"/>
        <v>0.36172080772607546</v>
      </c>
      <c r="U20" s="8">
        <f t="shared" si="3"/>
        <v>0.36708860759493661</v>
      </c>
      <c r="V20" s="8">
        <f t="shared" si="3"/>
        <v>0.37258044630748366</v>
      </c>
      <c r="W20" s="8">
        <f t="shared" si="3"/>
        <v>0.37949172576832152</v>
      </c>
      <c r="X20" s="8">
        <f t="shared" si="3"/>
        <v>0.38688375270408742</v>
      </c>
      <c r="Y20" s="8">
        <f t="shared" si="3"/>
        <v>0.39522502744237115</v>
      </c>
      <c r="Z20" s="8">
        <f t="shared" si="3"/>
        <v>0.39715629677143471</v>
      </c>
      <c r="AA20" s="8">
        <f t="shared" si="3"/>
        <v>0.39795545819642208</v>
      </c>
      <c r="AB20" s="8">
        <f t="shared" si="3"/>
        <v>0.39729234527687285</v>
      </c>
      <c r="AC20" s="8">
        <f t="shared" si="3"/>
        <v>0.39656541592217592</v>
      </c>
      <c r="AD20" s="8">
        <f t="shared" si="3"/>
        <v>0.39605256777071912</v>
      </c>
      <c r="AE20" s="8">
        <f t="shared" si="3"/>
        <v>0.39542591978786884</v>
      </c>
      <c r="AF20" s="8">
        <f t="shared" si="3"/>
        <v>0.39442175607945051</v>
      </c>
      <c r="AG20" s="8">
        <f t="shared" si="3"/>
        <v>0.39374914699058272</v>
      </c>
      <c r="AH20" s="8">
        <f t="shared" si="3"/>
        <v>0.3921332798788365</v>
      </c>
      <c r="AI20" s="8">
        <f t="shared" si="3"/>
        <v>0.39059563868373892</v>
      </c>
    </row>
    <row r="21" spans="1:35" ht="15.75" customHeight="1" x14ac:dyDescent="0.45">
      <c r="A21" s="8" t="str">
        <f t="shared" si="1"/>
        <v>300 Mile Electric Vehicle</v>
      </c>
      <c r="B21" s="8">
        <f t="shared" ref="B21:AI21" si="4">(SUM(B5,B13)/SUM(B$3:B$5,B$11:B$13))</f>
        <v>0.29852125693160814</v>
      </c>
      <c r="C21" s="8">
        <f t="shared" si="4"/>
        <v>0.6687681862269641</v>
      </c>
      <c r="D21" s="8">
        <f t="shared" si="4"/>
        <v>0.47098831030818294</v>
      </c>
      <c r="E21" s="8">
        <f t="shared" si="4"/>
        <v>0.48539475880487393</v>
      </c>
      <c r="F21" s="8">
        <f t="shared" si="4"/>
        <v>0.51792662590327954</v>
      </c>
      <c r="G21" s="8">
        <f t="shared" si="4"/>
        <v>0.50859325270528333</v>
      </c>
      <c r="H21" s="8">
        <f t="shared" si="4"/>
        <v>0.50587816173851086</v>
      </c>
      <c r="I21" s="8">
        <f t="shared" si="4"/>
        <v>0.48663807324315406</v>
      </c>
      <c r="J21" s="8">
        <f t="shared" si="4"/>
        <v>0.47287466223238411</v>
      </c>
      <c r="K21" s="8">
        <f t="shared" si="4"/>
        <v>0.47726328903654475</v>
      </c>
      <c r="L21" s="8">
        <f t="shared" si="4"/>
        <v>0.48185053380782916</v>
      </c>
      <c r="M21" s="8">
        <f t="shared" si="4"/>
        <v>0.49207772795216737</v>
      </c>
      <c r="N21" s="8">
        <f t="shared" si="4"/>
        <v>0.49523718803581623</v>
      </c>
      <c r="O21" s="8">
        <f t="shared" si="4"/>
        <v>0.51053013798111846</v>
      </c>
      <c r="P21" s="8">
        <f t="shared" si="4"/>
        <v>0.51662989988121499</v>
      </c>
      <c r="Q21" s="8">
        <f t="shared" si="4"/>
        <v>0.52481239409343994</v>
      </c>
      <c r="R21" s="8">
        <f t="shared" si="4"/>
        <v>0.5270547165515671</v>
      </c>
      <c r="S21" s="8">
        <f t="shared" si="4"/>
        <v>0.52639087018544928</v>
      </c>
      <c r="T21" s="8">
        <f t="shared" si="4"/>
        <v>0.52475180657796983</v>
      </c>
      <c r="U21" s="8">
        <f t="shared" si="4"/>
        <v>0.52117201053781392</v>
      </c>
      <c r="V21" s="8">
        <f t="shared" si="4"/>
        <v>0.51830846997904079</v>
      </c>
      <c r="W21" s="8">
        <f t="shared" si="4"/>
        <v>0.51187943262411362</v>
      </c>
      <c r="X21" s="8">
        <f t="shared" si="4"/>
        <v>0.50426961174997154</v>
      </c>
      <c r="Y21" s="8">
        <f t="shared" si="4"/>
        <v>0.49522502744237112</v>
      </c>
      <c r="Z21" s="8">
        <f t="shared" si="4"/>
        <v>0.49240966431473177</v>
      </c>
      <c r="AA21" s="8">
        <f t="shared" si="4"/>
        <v>0.49011630939341777</v>
      </c>
      <c r="AB21" s="8">
        <f t="shared" si="4"/>
        <v>0.48900651465798028</v>
      </c>
      <c r="AC21" s="8">
        <f t="shared" si="4"/>
        <v>0.48759182052809213</v>
      </c>
      <c r="AD21" s="8">
        <f t="shared" si="4"/>
        <v>0.48571844236457973</v>
      </c>
      <c r="AE21" s="8">
        <f t="shared" si="4"/>
        <v>0.48349827169847059</v>
      </c>
      <c r="AF21" s="8">
        <f t="shared" si="4"/>
        <v>0.48129756821978831</v>
      </c>
      <c r="AG21" s="8">
        <f t="shared" si="4"/>
        <v>0.47850416268595602</v>
      </c>
      <c r="AH21" s="8">
        <f t="shared" si="4"/>
        <v>0.47636865784667465</v>
      </c>
      <c r="AI21" s="8">
        <f t="shared" si="4"/>
        <v>0.47345190752960703</v>
      </c>
    </row>
    <row r="22" spans="1:35" ht="15.75" customHeight="1" x14ac:dyDescent="0.35"/>
    <row r="23" spans="1:35" ht="15.75" customHeight="1" x14ac:dyDescent="0.45">
      <c r="A23" s="8" t="s">
        <v>637</v>
      </c>
    </row>
    <row r="24" spans="1:35" ht="15.75" customHeight="1" x14ac:dyDescent="0.45">
      <c r="A24" s="8" t="str">
        <f t="shared" ref="A24:A25" si="5">A6</f>
        <v>Plug-in 10 Gasoline Hybrid</v>
      </c>
      <c r="B24" s="8">
        <f t="shared" ref="B24:AI24" si="6">SUM(B6,B14)/SUM(B$6:B$7,B$14:B$15)</f>
        <v>0.39692982456140347</v>
      </c>
      <c r="C24" s="8">
        <f t="shared" si="6"/>
        <v>0.30385487528344673</v>
      </c>
      <c r="D24" s="8">
        <f t="shared" si="6"/>
        <v>0.32847815168257155</v>
      </c>
      <c r="E24" s="8">
        <f t="shared" si="6"/>
        <v>0.34664830119375578</v>
      </c>
      <c r="F24" s="8">
        <f t="shared" si="6"/>
        <v>0.42731629392971243</v>
      </c>
      <c r="G24" s="8">
        <f t="shared" si="6"/>
        <v>0.47083492184521536</v>
      </c>
      <c r="H24" s="8">
        <f t="shared" si="6"/>
        <v>0.48960653303637702</v>
      </c>
      <c r="I24" s="8">
        <f t="shared" si="6"/>
        <v>0.50107142857142861</v>
      </c>
      <c r="J24" s="8">
        <f t="shared" si="6"/>
        <v>0.51938250428816468</v>
      </c>
      <c r="K24" s="8">
        <f t="shared" si="6"/>
        <v>0.51865671641791045</v>
      </c>
      <c r="L24" s="8">
        <f t="shared" si="6"/>
        <v>0.513271400132714</v>
      </c>
      <c r="M24" s="8">
        <f t="shared" si="6"/>
        <v>0.50521512385919154</v>
      </c>
      <c r="N24" s="8">
        <f t="shared" si="6"/>
        <v>0.48834317687286299</v>
      </c>
      <c r="O24" s="8">
        <f t="shared" si="6"/>
        <v>0.48022939933594933</v>
      </c>
      <c r="P24" s="8">
        <f t="shared" si="6"/>
        <v>0.47331378299120236</v>
      </c>
      <c r="Q24" s="8">
        <f t="shared" si="6"/>
        <v>0.46647646219686167</v>
      </c>
      <c r="R24" s="8">
        <f t="shared" si="6"/>
        <v>0.46040566824117818</v>
      </c>
      <c r="S24" s="8">
        <f t="shared" si="6"/>
        <v>0.45439827307069613</v>
      </c>
      <c r="T24" s="8">
        <f t="shared" si="6"/>
        <v>0.44959199789418269</v>
      </c>
      <c r="U24" s="8">
        <f t="shared" si="6"/>
        <v>0.44609475032010237</v>
      </c>
      <c r="V24" s="8">
        <f t="shared" si="6"/>
        <v>0.44491525423728812</v>
      </c>
      <c r="W24" s="8">
        <f t="shared" si="6"/>
        <v>0.43960639606396074</v>
      </c>
      <c r="X24" s="8">
        <f t="shared" si="6"/>
        <v>0.43772498200143989</v>
      </c>
      <c r="Y24" s="8">
        <f t="shared" si="6"/>
        <v>0.43655059593362933</v>
      </c>
      <c r="Z24" s="8">
        <f t="shared" si="6"/>
        <v>0.43742824339839265</v>
      </c>
      <c r="AA24" s="8">
        <f t="shared" si="6"/>
        <v>0.43805010155721053</v>
      </c>
      <c r="AB24" s="8">
        <f t="shared" si="6"/>
        <v>0.4403283052351375</v>
      </c>
      <c r="AC24" s="8">
        <f t="shared" si="6"/>
        <v>0.44284781188765515</v>
      </c>
      <c r="AD24" s="8">
        <f t="shared" si="6"/>
        <v>0.4452289259734703</v>
      </c>
      <c r="AE24" s="8">
        <f t="shared" si="6"/>
        <v>0.44824690321226113</v>
      </c>
      <c r="AF24" s="8">
        <f t="shared" si="6"/>
        <v>0.45212546430045403</v>
      </c>
      <c r="AG24" s="8">
        <f t="shared" si="6"/>
        <v>0.45565252689263241</v>
      </c>
      <c r="AH24" s="8">
        <f t="shared" si="6"/>
        <v>0.4599122457120064</v>
      </c>
      <c r="AI24" s="8">
        <f t="shared" si="6"/>
        <v>0.46469782906317225</v>
      </c>
    </row>
    <row r="25" spans="1:35" ht="15.75" customHeight="1" x14ac:dyDescent="0.45">
      <c r="A25" s="8" t="str">
        <f t="shared" si="5"/>
        <v>Plug-in 40 Gasoline Hybrid</v>
      </c>
      <c r="B25" s="8">
        <f t="shared" ref="B25:AI25" si="7">SUM(B7,B15)/SUM(B$6:B$7,B$14:B$15)</f>
        <v>0.60307017543859642</v>
      </c>
      <c r="C25" s="8">
        <f t="shared" si="7"/>
        <v>0.69614512471655332</v>
      </c>
      <c r="D25" s="8">
        <f t="shared" si="7"/>
        <v>0.67152184831742845</v>
      </c>
      <c r="E25" s="8">
        <f t="shared" si="7"/>
        <v>0.65335169880624422</v>
      </c>
      <c r="F25" s="8">
        <f t="shared" si="7"/>
        <v>0.57268370607028762</v>
      </c>
      <c r="G25" s="8">
        <f t="shared" si="7"/>
        <v>0.52916507815478464</v>
      </c>
      <c r="H25" s="8">
        <f t="shared" si="7"/>
        <v>0.51039346696362276</v>
      </c>
      <c r="I25" s="8">
        <f t="shared" si="7"/>
        <v>0.49892857142857144</v>
      </c>
      <c r="J25" s="8">
        <f t="shared" si="7"/>
        <v>0.48061749571183532</v>
      </c>
      <c r="K25" s="8">
        <f t="shared" si="7"/>
        <v>0.48134328358208961</v>
      </c>
      <c r="L25" s="8">
        <f t="shared" si="7"/>
        <v>0.48672859986728595</v>
      </c>
      <c r="M25" s="8">
        <f t="shared" si="7"/>
        <v>0.49478487614080824</v>
      </c>
      <c r="N25" s="8">
        <f t="shared" si="7"/>
        <v>0.51165682312713712</v>
      </c>
      <c r="O25" s="8">
        <f t="shared" si="7"/>
        <v>0.51977060066405067</v>
      </c>
      <c r="P25" s="8">
        <f t="shared" si="7"/>
        <v>0.5266862170087977</v>
      </c>
      <c r="Q25" s="8">
        <f t="shared" si="7"/>
        <v>0.53352353780313833</v>
      </c>
      <c r="R25" s="8">
        <f t="shared" si="7"/>
        <v>0.53959433175882188</v>
      </c>
      <c r="S25" s="8">
        <f t="shared" si="7"/>
        <v>0.54560172692930387</v>
      </c>
      <c r="T25" s="8">
        <f t="shared" si="7"/>
        <v>0.55040800210581731</v>
      </c>
      <c r="U25" s="8">
        <f t="shared" si="7"/>
        <v>0.55390524967989763</v>
      </c>
      <c r="V25" s="8">
        <f t="shared" si="7"/>
        <v>0.55508474576271183</v>
      </c>
      <c r="W25" s="8">
        <f t="shared" si="7"/>
        <v>0.56039360393603954</v>
      </c>
      <c r="X25" s="8">
        <f t="shared" si="7"/>
        <v>0.56227501799856017</v>
      </c>
      <c r="Y25" s="8">
        <f t="shared" si="7"/>
        <v>0.56344940406637067</v>
      </c>
      <c r="Z25" s="8">
        <f t="shared" si="7"/>
        <v>0.5625717566016073</v>
      </c>
      <c r="AA25" s="8">
        <f t="shared" si="7"/>
        <v>0.56194989844278942</v>
      </c>
      <c r="AB25" s="8">
        <f t="shared" si="7"/>
        <v>0.55967169476486245</v>
      </c>
      <c r="AC25" s="8">
        <f t="shared" si="7"/>
        <v>0.55715218811234479</v>
      </c>
      <c r="AD25" s="8">
        <f t="shared" si="7"/>
        <v>0.55477107402652981</v>
      </c>
      <c r="AE25" s="8">
        <f t="shared" si="7"/>
        <v>0.55175309678773887</v>
      </c>
      <c r="AF25" s="8">
        <f t="shared" si="7"/>
        <v>0.54787453569954603</v>
      </c>
      <c r="AG25" s="8">
        <f t="shared" si="7"/>
        <v>0.54434747310736764</v>
      </c>
      <c r="AH25" s="8">
        <f t="shared" si="7"/>
        <v>0.5400877542879936</v>
      </c>
      <c r="AI25" s="8">
        <f t="shared" si="7"/>
        <v>0.53530217093682764</v>
      </c>
    </row>
    <row r="26" spans="1:35" ht="15.75" customHeight="1" x14ac:dyDescent="0.35"/>
    <row r="27" spans="1:35" ht="15.75" customHeight="1" x14ac:dyDescent="0.45">
      <c r="A27" s="2" t="s">
        <v>638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ht="15.75" customHeight="1" x14ac:dyDescent="0.45">
      <c r="B28" s="8">
        <f t="shared" ref="B28:AI28" si="8">B2</f>
        <v>2017</v>
      </c>
      <c r="C28" s="8">
        <f t="shared" si="8"/>
        <v>2018</v>
      </c>
      <c r="D28" s="8">
        <f t="shared" si="8"/>
        <v>2019</v>
      </c>
      <c r="E28" s="8">
        <f t="shared" si="8"/>
        <v>2020</v>
      </c>
      <c r="F28" s="8">
        <f t="shared" si="8"/>
        <v>2021</v>
      </c>
      <c r="G28" s="8">
        <f t="shared" si="8"/>
        <v>2022</v>
      </c>
      <c r="H28" s="8">
        <f t="shared" si="8"/>
        <v>2023</v>
      </c>
      <c r="I28" s="8">
        <f t="shared" si="8"/>
        <v>2024</v>
      </c>
      <c r="J28" s="8">
        <f t="shared" si="8"/>
        <v>2025</v>
      </c>
      <c r="K28" s="8">
        <f t="shared" si="8"/>
        <v>2026</v>
      </c>
      <c r="L28" s="8">
        <f t="shared" si="8"/>
        <v>2027</v>
      </c>
      <c r="M28" s="8">
        <f t="shared" si="8"/>
        <v>2028</v>
      </c>
      <c r="N28" s="8">
        <f t="shared" si="8"/>
        <v>2029</v>
      </c>
      <c r="O28" s="8">
        <f t="shared" si="8"/>
        <v>2030</v>
      </c>
      <c r="P28" s="8">
        <f t="shared" si="8"/>
        <v>2031</v>
      </c>
      <c r="Q28" s="8">
        <f t="shared" si="8"/>
        <v>2032</v>
      </c>
      <c r="R28" s="8">
        <f t="shared" si="8"/>
        <v>2033</v>
      </c>
      <c r="S28" s="8">
        <f t="shared" si="8"/>
        <v>2034</v>
      </c>
      <c r="T28" s="8">
        <f t="shared" si="8"/>
        <v>2035</v>
      </c>
      <c r="U28" s="8">
        <f t="shared" si="8"/>
        <v>2036</v>
      </c>
      <c r="V28" s="8">
        <f t="shared" si="8"/>
        <v>2037</v>
      </c>
      <c r="W28" s="8">
        <f t="shared" si="8"/>
        <v>2038</v>
      </c>
      <c r="X28" s="8">
        <f t="shared" si="8"/>
        <v>2039</v>
      </c>
      <c r="Y28" s="8">
        <f t="shared" si="8"/>
        <v>2040</v>
      </c>
      <c r="Z28" s="8">
        <f t="shared" si="8"/>
        <v>2041</v>
      </c>
      <c r="AA28" s="8">
        <f t="shared" si="8"/>
        <v>2042</v>
      </c>
      <c r="AB28" s="8">
        <f t="shared" si="8"/>
        <v>2043</v>
      </c>
      <c r="AC28" s="8">
        <f t="shared" si="8"/>
        <v>2044</v>
      </c>
      <c r="AD28" s="8">
        <f t="shared" si="8"/>
        <v>2045</v>
      </c>
      <c r="AE28" s="8">
        <f t="shared" si="8"/>
        <v>2046</v>
      </c>
      <c r="AF28" s="8">
        <f t="shared" si="8"/>
        <v>2047</v>
      </c>
      <c r="AG28" s="8">
        <f t="shared" si="8"/>
        <v>2048</v>
      </c>
      <c r="AH28" s="8">
        <f t="shared" si="8"/>
        <v>2049</v>
      </c>
      <c r="AI28" s="8">
        <f t="shared" si="8"/>
        <v>2050</v>
      </c>
    </row>
    <row r="29" spans="1:35" ht="15.75" customHeight="1" x14ac:dyDescent="0.45">
      <c r="A29" s="8" t="str">
        <f>'AEO 43'!B77</f>
        <v xml:space="preserve">      Minicompact</v>
      </c>
      <c r="B29" s="8">
        <f>('AEO 43'!C77/100)*(SUM(B$3:B$5)/SUM(B$3:B$5,B$11:B$13))</f>
        <v>3.4431358502772648E-3</v>
      </c>
      <c r="C29" s="8">
        <f>('AEO 43'!D77/100)*(SUM(C$3:C$5)/SUM(C$3:C$5,C$11:C$13))</f>
        <v>3.7085594665373423E-3</v>
      </c>
      <c r="D29" s="8">
        <f>('AEO 43'!E77/100)*(SUM(D$3:D$5)/SUM(D$3:D$5,D$11:D$13))</f>
        <v>3.4477492029755582E-3</v>
      </c>
      <c r="E29" s="8">
        <f>('AEO 43'!F77/100)*(SUM(E$3:E$5)/SUM(E$3:E$5,E$11:E$13))</f>
        <v>3.5512544817225839E-3</v>
      </c>
      <c r="F29" s="8">
        <f>('AEO 43'!G77/100)*(SUM(F$3:F$5)/SUM(F$3:F$5,F$11:F$13))</f>
        <v>3.4290559866592555E-3</v>
      </c>
      <c r="G29" s="8">
        <f>('AEO 43'!H77/100)*(SUM(G$3:G$5)/SUM(G$3:G$5,G$11:G$13))</f>
        <v>3.3689873087205603E-3</v>
      </c>
      <c r="H29" s="8">
        <f>('AEO 43'!I77/100)*(SUM(H$3:H$5)/SUM(H$3:H$5,H$11:H$13))</f>
        <v>3.4380421707635666E-3</v>
      </c>
      <c r="I29" s="8">
        <f>('AEO 43'!J77/100)*(SUM(I$3:I$5)/SUM(I$3:I$5,I$11:I$13))</f>
        <v>3.4270225998020449E-3</v>
      </c>
      <c r="J29" s="8">
        <f>('AEO 43'!K77/100)*(SUM(J$3:J$5)/SUM(J$3:J$5,J$11:J$13))</f>
        <v>3.4023148971107876E-3</v>
      </c>
      <c r="K29" s="8">
        <f>('AEO 43'!L77/100)*(SUM(K$3:K$5)/SUM(K$3:K$5,K$11:K$13))</f>
        <v>3.4710868178986711E-3</v>
      </c>
      <c r="L29" s="8">
        <f>('AEO 43'!M77/100)*(SUM(L$3:L$5)/SUM(L$3:L$5,L$11:L$13))</f>
        <v>3.5301722257244541E-3</v>
      </c>
      <c r="M29" s="8">
        <f>('AEO 43'!N77/100)*(SUM(M$3:M$5)/SUM(M$3:M$5,M$11:M$13))</f>
        <v>3.5407800647732938E-3</v>
      </c>
      <c r="N29" s="8">
        <f>('AEO 43'!O77/100)*(SUM(N$3:N$5)/SUM(N$3:N$5,N$11:N$13))</f>
        <v>3.6461794856163078E-3</v>
      </c>
      <c r="O29" s="8">
        <f>('AEO 43'!P77/100)*(SUM(O$3:O$5)/SUM(O$3:O$5,O$11:O$13))</f>
        <v>3.6044136655773427E-3</v>
      </c>
      <c r="P29" s="8">
        <f>('AEO 43'!Q77/100)*(SUM(P$3:P$5)/SUM(P$3:P$5,P$11:P$13))</f>
        <v>3.6626336653656885E-3</v>
      </c>
      <c r="Q29" s="8">
        <f>('AEO 43'!R77/100)*(SUM(Q$3:Q$5)/SUM(Q$3:Q$5,Q$11:Q$13))</f>
        <v>3.7090302791898651E-3</v>
      </c>
      <c r="R29" s="8">
        <f>('AEO 43'!S77/100)*(SUM(R$3:R$5)/SUM(R$3:R$5,R$11:R$13))</f>
        <v>3.7259752887607196E-3</v>
      </c>
      <c r="S29" s="8">
        <f>('AEO 43'!T77/100)*(SUM(S$3:S$5)/SUM(S$3:S$5,S$11:S$13))</f>
        <v>3.7574114693295288E-3</v>
      </c>
      <c r="T29" s="8">
        <f>('AEO 43'!U77/100)*(SUM(T$3:T$5)/SUM(T$3:T$5,T$11:T$13))</f>
        <v>3.7734568271763349E-3</v>
      </c>
      <c r="U29" s="8">
        <f>('AEO 43'!V77/100)*(SUM(U$3:U$5)/SUM(U$3:U$5,U$11:U$13))</f>
        <v>3.7966093632333092E-3</v>
      </c>
      <c r="V29" s="8">
        <f>('AEO 43'!W77/100)*(SUM(V$3:V$5)/SUM(V$3:V$5,V$11:V$13))</f>
        <v>3.7917657255578849E-3</v>
      </c>
      <c r="W29" s="8">
        <f>('AEO 43'!X77/100)*(SUM(W$3:W$5)/SUM(W$3:W$5,W$11:W$13))</f>
        <v>3.8191299131205675E-3</v>
      </c>
      <c r="X29" s="8">
        <f>('AEO 43'!Y77/100)*(SUM(X$3:X$5)/SUM(X$3:X$5,X$11:X$13))</f>
        <v>3.8301760844813839E-3</v>
      </c>
      <c r="Y29" s="8">
        <f>('AEO 43'!Z77/100)*(SUM(Y$3:Y$5)/SUM(Y$3:Y$5,Y$11:Y$13))</f>
        <v>3.8402483534577393E-3</v>
      </c>
      <c r="Z29" s="8">
        <f>('AEO 43'!AA77/100)*(SUM(Z$3:Z$5)/SUM(Z$3:Z$5,Z$11:Z$13))</f>
        <v>3.8345906350224506E-3</v>
      </c>
      <c r="AA29" s="8">
        <f>('AEO 43'!AB77/100)*(SUM(AA$3:AA$5)/SUM(AA$3:AA$5,AA$11:AA$13))</f>
        <v>3.8492557492306881E-3</v>
      </c>
      <c r="AB29" s="8">
        <f>('AEO 43'!AC77/100)*(SUM(AB$3:AB$5)/SUM(AB$3:AB$5,AB$11:AB$13))</f>
        <v>3.8315439698697064E-3</v>
      </c>
      <c r="AC29" s="8">
        <f>('AEO 43'!AD77/100)*(SUM(AC$3:AC$5)/SUM(AC$3:AC$5,AC$11:AC$13))</f>
        <v>3.8256231313281721E-3</v>
      </c>
      <c r="AD29" s="8">
        <f>('AEO 43'!AE77/100)*(SUM(AD$3:AD$5)/SUM(AD$3:AD$5,AD$11:AD$13))</f>
        <v>3.829669039813782E-3</v>
      </c>
      <c r="AE29" s="8">
        <f>('AEO 43'!AF77/100)*(SUM(AE$3:AE$5)/SUM(AE$3:AE$5,AE$11:AE$13))</f>
        <v>3.8299622614707137E-3</v>
      </c>
      <c r="AF29" s="8">
        <f>('AEO 43'!AG77/100)*(SUM(AF$3:AF$5)/SUM(AF$3:AF$5,AF$11:AF$13))</f>
        <v>3.8169569161871164E-3</v>
      </c>
      <c r="AG29" s="8">
        <f>('AEO 43'!AH77/100)*(SUM(AG$3:AG$5)/SUM(AG$3:AG$5,AG$11:AG$13))</f>
        <v>3.8178720745189018E-3</v>
      </c>
      <c r="AH29" s="8">
        <f>('AEO 43'!AI77/100)*(SUM(AH$3:AH$5)/SUM(AH$3:AH$5,AH$11:AH$13))</f>
        <v>3.7945698258274314E-3</v>
      </c>
      <c r="AI29" s="8">
        <f>('AEO 43'!AJ77/100)*(SUM(AI$3:AI$5)/SUM(AI$3:AI$5,AI$11:AI$13))</f>
        <v>3.7797622864134944E-3</v>
      </c>
    </row>
    <row r="30" spans="1:35" ht="15.75" customHeight="1" x14ac:dyDescent="0.45">
      <c r="A30" s="8" t="str">
        <f>'AEO 43'!B78</f>
        <v xml:space="preserve">      Subcompact</v>
      </c>
      <c r="B30" s="8">
        <f>('AEO 43'!C78/100)*(SUM(B$3:B$5)/SUM(B$3:B$5,B$11:B$13))</f>
        <v>4.2520117818853981E-2</v>
      </c>
      <c r="C30" s="8">
        <f>('AEO 43'!D78/100)*(SUM(C$3:C$5)/SUM(C$3:C$5,C$11:C$13))</f>
        <v>4.3281633971871965E-2</v>
      </c>
      <c r="D30" s="8">
        <f>('AEO 43'!E78/100)*(SUM(D$3:D$5)/SUM(D$3:D$5,D$11:D$13))</f>
        <v>3.9497786218916052E-2</v>
      </c>
      <c r="E30" s="8">
        <f>('AEO 43'!F78/100)*(SUM(E$3:E$5)/SUM(E$3:E$5,E$11:E$13))</f>
        <v>3.9775866599899845E-2</v>
      </c>
      <c r="F30" s="8">
        <f>('AEO 43'!G78/100)*(SUM(F$3:F$5)/SUM(F$3:F$5,F$11:F$13))</f>
        <v>3.788271742078933E-2</v>
      </c>
      <c r="G30" s="8">
        <f>('AEO 43'!H78/100)*(SUM(G$3:G$5)/SUM(G$3:G$5,G$11:G$13))</f>
        <v>3.6558488712921708E-2</v>
      </c>
      <c r="H30" s="8">
        <f>('AEO 43'!I78/100)*(SUM(H$3:H$5)/SUM(H$3:H$5,H$11:H$13))</f>
        <v>3.6740124921030758E-2</v>
      </c>
      <c r="I30" s="8">
        <f>('AEO 43'!J78/100)*(SUM(I$3:I$5)/SUM(I$3:I$5,I$11:I$13))</f>
        <v>3.6533266655669187E-2</v>
      </c>
      <c r="J30" s="8">
        <f>('AEO 43'!K78/100)*(SUM(J$3:J$5)/SUM(J$3:J$5,J$11:J$13))</f>
        <v>3.6401571647266685E-2</v>
      </c>
      <c r="K30" s="8">
        <f>('AEO 43'!L78/100)*(SUM(K$3:K$5)/SUM(K$3:K$5,K$11:K$13))</f>
        <v>3.599937539555647E-2</v>
      </c>
      <c r="L30" s="8">
        <f>('AEO 43'!M78/100)*(SUM(L$3:L$5)/SUM(L$3:L$5,L$11:L$13))</f>
        <v>3.6318745720386382E-2</v>
      </c>
      <c r="M30" s="8">
        <f>('AEO 43'!N78/100)*(SUM(M$3:M$5)/SUM(M$3:M$5,M$11:M$13))</f>
        <v>3.6244628361733928E-2</v>
      </c>
      <c r="N30" s="8">
        <f>('AEO 43'!O78/100)*(SUM(N$3:N$5)/SUM(N$3:N$5,N$11:N$13))</f>
        <v>3.6760718483520666E-2</v>
      </c>
      <c r="O30" s="8">
        <f>('AEO 43'!P78/100)*(SUM(O$3:O$5)/SUM(O$3:O$5,O$11:O$13))</f>
        <v>3.6409055942265803E-2</v>
      </c>
      <c r="P30" s="8">
        <f>('AEO 43'!Q78/100)*(SUM(P$3:P$5)/SUM(P$3:P$5,P$11:P$13))</f>
        <v>3.6732694466315968E-2</v>
      </c>
      <c r="Q30" s="8">
        <f>('AEO 43'!R78/100)*(SUM(Q$3:Q$5)/SUM(Q$3:Q$5,Q$11:Q$13))</f>
        <v>3.7046415658032759E-2</v>
      </c>
      <c r="R30" s="8">
        <f>('AEO 43'!S78/100)*(SUM(R$3:R$5)/SUM(R$3:R$5,R$11:R$13))</f>
        <v>3.7066329534795481E-2</v>
      </c>
      <c r="S30" s="8">
        <f>('AEO 43'!T78/100)*(SUM(S$3:S$5)/SUM(S$3:S$5,S$11:S$13))</f>
        <v>3.7165134878744642E-2</v>
      </c>
      <c r="T30" s="8">
        <f>('AEO 43'!U78/100)*(SUM(T$3:T$5)/SUM(T$3:T$5,T$11:T$13))</f>
        <v>3.717304872425204E-2</v>
      </c>
      <c r="U30" s="8">
        <f>('AEO 43'!V78/100)*(SUM(U$3:U$5)/SUM(U$3:U$5,U$11:U$13))</f>
        <v>3.7228153068174515E-2</v>
      </c>
      <c r="V30" s="8">
        <f>('AEO 43'!W78/100)*(SUM(V$3:V$5)/SUM(V$3:V$5,V$11:V$13))</f>
        <v>3.708720154728147E-2</v>
      </c>
      <c r="W30" s="8">
        <f>('AEO 43'!X78/100)*(SUM(W$3:W$5)/SUM(W$3:W$5,W$11:W$13))</f>
        <v>3.7183585976950359E-2</v>
      </c>
      <c r="X30" s="8">
        <f>('AEO 43'!Y78/100)*(SUM(X$3:X$5)/SUM(X$3:X$5,X$11:X$13))</f>
        <v>3.7163432114311744E-2</v>
      </c>
      <c r="Y30" s="8">
        <f>('AEO 43'!Z78/100)*(SUM(Y$3:Y$5)/SUM(Y$3:Y$5,Y$11:Y$13))</f>
        <v>3.7135093070801317E-2</v>
      </c>
      <c r="Z30" s="8">
        <f>('AEO 43'!AA78/100)*(SUM(Z$3:Z$5)/SUM(Z$3:Z$5,Z$11:Z$13))</f>
        <v>3.6978041706756469E-2</v>
      </c>
      <c r="AA30" s="8">
        <f>('AEO 43'!AB78/100)*(SUM(AA$3:AA$5)/SUM(AA$3:AA$5,AA$11:AA$13))</f>
        <v>3.6984760402649558E-2</v>
      </c>
      <c r="AB30" s="8">
        <f>('AEO 43'!AC78/100)*(SUM(AB$3:AB$5)/SUM(AB$3:AB$5,AB$11:AB$13))</f>
        <v>3.6749212991653082E-2</v>
      </c>
      <c r="AC30" s="8">
        <f>('AEO 43'!AD78/100)*(SUM(AC$3:AC$5)/SUM(AC$3:AC$5,AC$11:AC$13))</f>
        <v>3.6600787846932707E-2</v>
      </c>
      <c r="AD30" s="8">
        <f>('AEO 43'!AE78/100)*(SUM(AD$3:AD$5)/SUM(AD$3:AD$5,AD$11:AD$13))</f>
        <v>3.6522036257213515E-2</v>
      </c>
      <c r="AE30" s="8">
        <f>('AEO 43'!AF78/100)*(SUM(AE$3:AE$5)/SUM(AE$3:AE$5,AE$11:AE$13))</f>
        <v>3.6409624271982577E-2</v>
      </c>
      <c r="AF30" s="8">
        <f>('AEO 43'!AG78/100)*(SUM(AF$3:AF$5)/SUM(AF$3:AF$5,AF$11:AF$13))</f>
        <v>3.622637621960275E-2</v>
      </c>
      <c r="AG30" s="8">
        <f>('AEO 43'!AH78/100)*(SUM(AG$3:AG$5)/SUM(AG$3:AG$5,AG$11:AG$13))</f>
        <v>3.6130047041080936E-2</v>
      </c>
      <c r="AH30" s="8">
        <f>('AEO 43'!AI78/100)*(SUM(AH$3:AH$5)/SUM(AH$3:AH$5,AH$11:AH$13))</f>
        <v>3.5848736282685201E-2</v>
      </c>
      <c r="AI30" s="8">
        <f>('AEO 43'!AJ78/100)*(SUM(AI$3:AI$5)/SUM(AI$3:AI$5,AI$11:AI$13))</f>
        <v>3.5624356070445298E-2</v>
      </c>
    </row>
    <row r="31" spans="1:35" ht="15.75" customHeight="1" x14ac:dyDescent="0.45">
      <c r="A31" s="8" t="str">
        <f>'AEO 43'!B79</f>
        <v xml:space="preserve">      Compact</v>
      </c>
      <c r="B31" s="8">
        <f>('AEO 43'!C79/100)*(SUM(B$3:B$5)/SUM(B$3:B$5,B$11:B$13))</f>
        <v>0.17148983459334569</v>
      </c>
      <c r="C31" s="8">
        <f>('AEO 43'!D79/100)*(SUM(C$3:C$5)/SUM(C$3:C$5,C$11:C$13))</f>
        <v>0.17344927339961203</v>
      </c>
      <c r="D31" s="8">
        <f>('AEO 43'!E79/100)*(SUM(D$3:D$5)/SUM(D$3:D$5,D$11:D$13))</f>
        <v>0.16137640521997876</v>
      </c>
      <c r="E31" s="8">
        <f>('AEO 43'!F79/100)*(SUM(E$3:E$5)/SUM(E$3:E$5,E$11:E$13))</f>
        <v>0.16043411120681017</v>
      </c>
      <c r="F31" s="8">
        <f>('AEO 43'!G79/100)*(SUM(F$3:F$5)/SUM(F$3:F$5,F$11:F$13))</f>
        <v>0.15292883726514733</v>
      </c>
      <c r="G31" s="8">
        <f>('AEO 43'!H79/100)*(SUM(G$3:G$5)/SUM(G$3:G$5,G$11:G$13))</f>
        <v>0.14786328415022279</v>
      </c>
      <c r="H31" s="8">
        <f>('AEO 43'!I79/100)*(SUM(H$3:H$5)/SUM(H$3:H$5,H$11:H$13))</f>
        <v>0.14913033093456832</v>
      </c>
      <c r="I31" s="8">
        <f>('AEO 43'!J79/100)*(SUM(I$3:I$5)/SUM(I$3:I$5,I$11:I$13))</f>
        <v>0.14758740398658304</v>
      </c>
      <c r="J31" s="8">
        <f>('AEO 43'!K79/100)*(SUM(J$3:J$5)/SUM(J$3:J$5,J$11:J$13))</f>
        <v>0.14596913493660363</v>
      </c>
      <c r="K31" s="8">
        <f>('AEO 43'!L79/100)*(SUM(K$3:K$5)/SUM(K$3:K$5,K$11:K$13))</f>
        <v>0.14524520430440196</v>
      </c>
      <c r="L31" s="8">
        <f>('AEO 43'!M79/100)*(SUM(L$3:L$5)/SUM(L$3:L$5,L$11:L$13))</f>
        <v>0.14598134731875956</v>
      </c>
      <c r="M31" s="8">
        <f>('AEO 43'!N79/100)*(SUM(M$3:M$5)/SUM(M$3:M$5,M$11:M$13))</f>
        <v>0.14608823282909816</v>
      </c>
      <c r="N31" s="8">
        <f>('AEO 43'!O79/100)*(SUM(N$3:N$5)/SUM(N$3:N$5,N$11:N$13))</f>
        <v>0.14760423745475329</v>
      </c>
      <c r="O31" s="8">
        <f>('AEO 43'!P79/100)*(SUM(O$3:O$5)/SUM(O$3:O$5,O$11:O$13))</f>
        <v>0.14659619597494558</v>
      </c>
      <c r="P31" s="8">
        <f>('AEO 43'!Q79/100)*(SUM(P$3:P$5)/SUM(P$3:P$5,P$11:P$13))</f>
        <v>0.14764119362463943</v>
      </c>
      <c r="Q31" s="8">
        <f>('AEO 43'!R79/100)*(SUM(Q$3:Q$5)/SUM(Q$3:Q$5,Q$11:Q$13))</f>
        <v>0.14887474693375294</v>
      </c>
      <c r="R31" s="8">
        <f>('AEO 43'!S79/100)*(SUM(R$3:R$5)/SUM(R$3:R$5,R$11:R$13))</f>
        <v>0.14899299811641498</v>
      </c>
      <c r="S31" s="8">
        <f>('AEO 43'!T79/100)*(SUM(S$3:S$5)/SUM(S$3:S$5,S$11:S$13))</f>
        <v>0.14930638286733236</v>
      </c>
      <c r="T31" s="8">
        <f>('AEO 43'!U79/100)*(SUM(T$3:T$5)/SUM(T$3:T$5,T$11:T$13))</f>
        <v>0.14929682775714187</v>
      </c>
      <c r="U31" s="8">
        <f>('AEO 43'!V79/100)*(SUM(U$3:U$5)/SUM(U$3:U$5,U$11:U$13))</f>
        <v>0.14938798328728389</v>
      </c>
      <c r="V31" s="8">
        <f>('AEO 43'!W79/100)*(SUM(V$3:V$5)/SUM(V$3:V$5,V$11:V$13))</f>
        <v>0.14898057706632967</v>
      </c>
      <c r="W31" s="8">
        <f>('AEO 43'!X79/100)*(SUM(W$3:W$5)/SUM(W$3:W$5,W$11:W$13))</f>
        <v>0.14917624997813239</v>
      </c>
      <c r="X31" s="8">
        <f>('AEO 43'!Y79/100)*(SUM(X$3:X$5)/SUM(X$3:X$5,X$11:X$13))</f>
        <v>0.1489904740851645</v>
      </c>
      <c r="Y31" s="8">
        <f>('AEO 43'!Z79/100)*(SUM(Y$3:Y$5)/SUM(Y$3:Y$5,Y$11:Y$13))</f>
        <v>0.14876893352085624</v>
      </c>
      <c r="Z31" s="8">
        <f>('AEO 43'!AA79/100)*(SUM(Z$3:Z$5)/SUM(Z$3:Z$5,Z$11:Z$13))</f>
        <v>0.14818573072482361</v>
      </c>
      <c r="AA31" s="8">
        <f>('AEO 43'!AB79/100)*(SUM(AA$3:AA$5)/SUM(AA$3:AA$5,AA$11:AA$13))</f>
        <v>0.14805709016637977</v>
      </c>
      <c r="AB31" s="8">
        <f>('AEO 43'!AC79/100)*(SUM(AB$3:AB$5)/SUM(AB$3:AB$5,AB$11:AB$13))</f>
        <v>0.14723414786237782</v>
      </c>
      <c r="AC31" s="8">
        <f>('AEO 43'!AD79/100)*(SUM(AC$3:AC$5)/SUM(AC$3:AC$5,AC$11:AC$13))</f>
        <v>0.14662470546754022</v>
      </c>
      <c r="AD31" s="8">
        <f>('AEO 43'!AE79/100)*(SUM(AD$3:AD$5)/SUM(AD$3:AD$5,AD$11:AD$13))</f>
        <v>0.14623012953687989</v>
      </c>
      <c r="AE31" s="8">
        <f>('AEO 43'!AF79/100)*(SUM(AE$3:AE$5)/SUM(AE$3:AE$5,AE$11:AE$13))</f>
        <v>0.14571407917041526</v>
      </c>
      <c r="AF31" s="8">
        <f>('AEO 43'!AG79/100)*(SUM(AF$3:AF$5)/SUM(AF$3:AF$5,AF$11:AF$13))</f>
        <v>0.14497944268331167</v>
      </c>
      <c r="AG31" s="8">
        <f>('AEO 43'!AH79/100)*(SUM(AG$3:AG$5)/SUM(AG$3:AG$5,AG$11:AG$13))</f>
        <v>0.14447576906510168</v>
      </c>
      <c r="AH31" s="8">
        <f>('AEO 43'!AI79/100)*(SUM(AH$3:AH$5)/SUM(AH$3:AH$5,AH$11:AH$13))</f>
        <v>0.14342398201077999</v>
      </c>
      <c r="AI31" s="8">
        <f>('AEO 43'!AJ79/100)*(SUM(AI$3:AI$5)/SUM(AI$3:AI$5,AI$11:AI$13))</f>
        <v>0.14249544998863786</v>
      </c>
    </row>
    <row r="32" spans="1:35" ht="15.75" customHeight="1" x14ac:dyDescent="0.45">
      <c r="A32" s="8" t="str">
        <f>'AEO 43'!B80</f>
        <v xml:space="preserve">      Midsize</v>
      </c>
      <c r="B32" s="8">
        <f>('AEO 43'!C80/100)*(SUM(B$3:B$5)/SUM(B$3:B$5,B$11:B$13))</f>
        <v>0.37673758085951942</v>
      </c>
      <c r="C32" s="8">
        <f>('AEO 43'!D80/100)*(SUM(C$3:C$5)/SUM(C$3:C$5,C$11:C$13))</f>
        <v>0.37505014201745873</v>
      </c>
      <c r="D32" s="8">
        <f>('AEO 43'!E80/100)*(SUM(D$3:D$5)/SUM(D$3:D$5,D$11:D$13))</f>
        <v>0.37810026297130711</v>
      </c>
      <c r="E32" s="8">
        <f>('AEO 43'!F80/100)*(SUM(E$3:E$5)/SUM(E$3:E$5,E$11:E$13))</f>
        <v>0.36720753862794187</v>
      </c>
      <c r="F32" s="8">
        <f>('AEO 43'!G80/100)*(SUM(F$3:F$5)/SUM(F$3:F$5,F$11:F$13))</f>
        <v>0.35742622103390775</v>
      </c>
      <c r="G32" s="8">
        <f>('AEO 43'!H80/100)*(SUM(G$3:G$5)/SUM(G$3:G$5,G$11:G$13))</f>
        <v>0.34430546907956716</v>
      </c>
      <c r="H32" s="8">
        <f>('AEO 43'!I80/100)*(SUM(H$3:H$5)/SUM(H$3:H$5,H$11:H$13))</f>
        <v>0.34412648248901556</v>
      </c>
      <c r="I32" s="8">
        <f>('AEO 43'!J80/100)*(SUM(I$3:I$5)/SUM(I$3:I$5,I$11:I$13))</f>
        <v>0.34074638939293961</v>
      </c>
      <c r="J32" s="8">
        <f>('AEO 43'!K80/100)*(SUM(J$3:J$5)/SUM(J$3:J$5,J$11:J$13))</f>
        <v>0.33931583174080232</v>
      </c>
      <c r="K32" s="8">
        <f>('AEO 43'!L80/100)*(SUM(K$3:K$5)/SUM(K$3:K$5,K$11:K$13))</f>
        <v>0.33684691566652819</v>
      </c>
      <c r="L32" s="8">
        <f>('AEO 43'!M80/100)*(SUM(L$3:L$5)/SUM(L$3:L$5,L$11:L$13))</f>
        <v>0.3352645217447891</v>
      </c>
      <c r="M32" s="8">
        <f>('AEO 43'!N80/100)*(SUM(M$3:M$5)/SUM(M$3:M$5,M$11:M$13))</f>
        <v>0.33879830295166918</v>
      </c>
      <c r="N32" s="8">
        <f>('AEO 43'!O80/100)*(SUM(N$3:N$5)/SUM(N$3:N$5,N$11:N$13))</f>
        <v>0.33638175855210523</v>
      </c>
      <c r="O32" s="8">
        <f>('AEO 43'!P80/100)*(SUM(O$3:O$5)/SUM(O$3:O$5,O$11:O$13))</f>
        <v>0.34058920213507632</v>
      </c>
      <c r="P32" s="8">
        <f>('AEO 43'!Q80/100)*(SUM(P$3:P$5)/SUM(P$3:P$5,P$11:P$13))</f>
        <v>0.34074255447310364</v>
      </c>
      <c r="Q32" s="8">
        <f>('AEO 43'!R80/100)*(SUM(Q$3:Q$5)/SUM(Q$3:Q$5,Q$11:Q$13))</f>
        <v>0.34430931933349473</v>
      </c>
      <c r="R32" s="8">
        <f>('AEO 43'!S80/100)*(SUM(R$3:R$5)/SUM(R$3:R$5,R$11:R$13))</f>
        <v>0.34568549457691433</v>
      </c>
      <c r="S32" s="8">
        <f>('AEO 43'!T80/100)*(SUM(S$3:S$5)/SUM(S$3:S$5,S$11:S$13))</f>
        <v>0.34522059507845931</v>
      </c>
      <c r="T32" s="8">
        <f>('AEO 43'!U80/100)*(SUM(T$3:T$5)/SUM(T$3:T$5,T$11:T$13))</f>
        <v>0.34551495891672862</v>
      </c>
      <c r="U32" s="8">
        <f>('AEO 43'!V80/100)*(SUM(U$3:U$5)/SUM(U$3:U$5,U$11:U$13))</f>
        <v>0.34507237045942296</v>
      </c>
      <c r="V32" s="8">
        <f>('AEO 43'!W80/100)*(SUM(V$3:V$5)/SUM(V$3:V$5,V$11:V$13))</f>
        <v>0.34638459654728143</v>
      </c>
      <c r="W32" s="8">
        <f>('AEO 43'!X80/100)*(SUM(W$3:W$5)/SUM(W$3:W$5,W$11:W$13))</f>
        <v>0.34517943264834516</v>
      </c>
      <c r="X32" s="8">
        <f>('AEO 43'!Y80/100)*(SUM(X$3:X$5)/SUM(X$3:X$5,X$11:X$13))</f>
        <v>0.34440768146191508</v>
      </c>
      <c r="Y32" s="8">
        <f>('AEO 43'!Z80/100)*(SUM(Y$3:Y$5)/SUM(Y$3:Y$5,Y$11:Y$13))</f>
        <v>0.34363358782930853</v>
      </c>
      <c r="Z32" s="8">
        <f>('AEO 43'!AA80/100)*(SUM(Z$3:Z$5)/SUM(Z$3:Z$5,Z$11:Z$13))</f>
        <v>0.34323536297305968</v>
      </c>
      <c r="AA32" s="8">
        <f>('AEO 43'!AB80/100)*(SUM(AA$3:AA$5)/SUM(AA$3:AA$5,AA$11:AA$13))</f>
        <v>0.34165178943305691</v>
      </c>
      <c r="AB32" s="8">
        <f>('AEO 43'!AC80/100)*(SUM(AB$3:AB$5)/SUM(AB$3:AB$5,AB$11:AB$13))</f>
        <v>0.34139702387723936</v>
      </c>
      <c r="AC32" s="8">
        <f>('AEO 43'!AD80/100)*(SUM(AC$3:AC$5)/SUM(AC$3:AC$5,AC$11:AC$13))</f>
        <v>0.34033371950714714</v>
      </c>
      <c r="AD32" s="8">
        <f>('AEO 43'!AE80/100)*(SUM(AD$3:AD$5)/SUM(AD$3:AD$5,AD$11:AD$13))</f>
        <v>0.33872863019009747</v>
      </c>
      <c r="AE32" s="8">
        <f>('AEO 43'!AF80/100)*(SUM(AE$3:AE$5)/SUM(AE$3:AE$5,AE$11:AE$13))</f>
        <v>0.3371032730006156</v>
      </c>
      <c r="AF32" s="8">
        <f>('AEO 43'!AG80/100)*(SUM(AF$3:AF$5)/SUM(AF$3:AF$5,AF$11:AF$13))</f>
        <v>0.33565028775524408</v>
      </c>
      <c r="AG32" s="8">
        <f>('AEO 43'!AH80/100)*(SUM(AG$3:AG$5)/SUM(AG$3:AG$5,AG$11:AG$13))</f>
        <v>0.33358655811519033</v>
      </c>
      <c r="AH32" s="8">
        <f>('AEO 43'!AI80/100)*(SUM(AH$3:AH$5)/SUM(AH$3:AH$5,AH$11:AH$13))</f>
        <v>0.33245162780480203</v>
      </c>
      <c r="AI32" s="8">
        <f>('AEO 43'!AJ80/100)*(SUM(AI$3:AI$5)/SUM(AI$3:AI$5,AI$11:AI$13))</f>
        <v>0.33047779795962068</v>
      </c>
    </row>
    <row r="33" spans="1:35" ht="15.75" customHeight="1" x14ac:dyDescent="0.45">
      <c r="A33" s="8" t="str">
        <f>'AEO 43'!B81</f>
        <v xml:space="preserve">      Large</v>
      </c>
      <c r="B33" s="8">
        <f>('AEO 43'!C81/100)*(SUM(B$3:B$5)/SUM(B$3:B$5,B$11:B$13))</f>
        <v>9.305590202402958E-2</v>
      </c>
      <c r="C33" s="8">
        <f>('AEO 43'!D81/100)*(SUM(C$3:C$5)/SUM(C$3:C$5,C$11:C$13))</f>
        <v>9.1592763870029098E-2</v>
      </c>
      <c r="D33" s="8">
        <f>('AEO 43'!E81/100)*(SUM(D$3:D$5)/SUM(D$3:D$5,D$11:D$13))</f>
        <v>9.3029756837407024E-2</v>
      </c>
      <c r="E33" s="8">
        <f>('AEO 43'!F81/100)*(SUM(E$3:E$5)/SUM(E$3:E$5,E$11:E$13))</f>
        <v>8.9102902353530286E-2</v>
      </c>
      <c r="F33" s="8">
        <f>('AEO 43'!G81/100)*(SUM(F$3:F$5)/SUM(F$3:F$5,F$11:F$13))</f>
        <v>8.6974862679266268E-2</v>
      </c>
      <c r="G33" s="8">
        <f>('AEO 43'!H81/100)*(SUM(G$3:G$5)/SUM(G$3:G$5,G$11:G$13))</f>
        <v>8.2586479773392743E-2</v>
      </c>
      <c r="H33" s="8">
        <f>('AEO 43'!I81/100)*(SUM(H$3:H$5)/SUM(H$3:H$5,H$11:H$13))</f>
        <v>8.193705411233819E-2</v>
      </c>
      <c r="I33" s="8">
        <f>('AEO 43'!J81/100)*(SUM(I$3:I$5)/SUM(I$3:I$5,I$11:I$13))</f>
        <v>8.1729519861431857E-2</v>
      </c>
      <c r="J33" s="8">
        <f>('AEO 43'!K81/100)*(SUM(J$3:J$5)/SUM(J$3:J$5,J$11:J$13))</f>
        <v>8.0508191773020155E-2</v>
      </c>
      <c r="K33" s="8">
        <f>('AEO 43'!L81/100)*(SUM(K$3:K$5)/SUM(K$3:K$5,K$11:K$13))</f>
        <v>8.0462603874584704E-2</v>
      </c>
      <c r="L33" s="8">
        <f>('AEO 43'!M81/100)*(SUM(L$3:L$5)/SUM(L$3:L$5,L$11:L$13))</f>
        <v>7.972064162684292E-2</v>
      </c>
      <c r="M33" s="8">
        <f>('AEO 43'!N81/100)*(SUM(M$3:M$5)/SUM(M$3:M$5,M$11:M$13))</f>
        <v>8.0606035215744887E-2</v>
      </c>
      <c r="N33" s="8">
        <f>('AEO 43'!O81/100)*(SUM(N$3:N$5)/SUM(N$3:N$5,N$11:N$13))</f>
        <v>7.9544959146504085E-2</v>
      </c>
      <c r="O33" s="8">
        <f>('AEO 43'!P81/100)*(SUM(O$3:O$5)/SUM(O$3:O$5,O$11:O$13))</f>
        <v>8.0594660746187374E-2</v>
      </c>
      <c r="P33" s="8">
        <f>('AEO 43'!Q81/100)*(SUM(P$3:P$5)/SUM(P$3:P$5,P$11:P$13))</f>
        <v>8.0389267515696583E-2</v>
      </c>
      <c r="Q33" s="8">
        <f>('AEO 43'!R81/100)*(SUM(Q$3:Q$5)/SUM(Q$3:Q$5,Q$11:Q$13))</f>
        <v>8.1104835350601145E-2</v>
      </c>
      <c r="R33" s="8">
        <f>('AEO 43'!S81/100)*(SUM(R$3:R$5)/SUM(R$3:R$5,R$11:R$13))</f>
        <v>8.133985084617136E-2</v>
      </c>
      <c r="S33" s="8">
        <f>('AEO 43'!T81/100)*(SUM(S$3:S$5)/SUM(S$3:S$5,S$11:S$13))</f>
        <v>8.124017883024251E-2</v>
      </c>
      <c r="T33" s="8">
        <f>('AEO 43'!U81/100)*(SUM(T$3:T$5)/SUM(T$3:T$5,T$11:T$13))</f>
        <v>8.1227249176740721E-2</v>
      </c>
      <c r="U33" s="8">
        <f>('AEO 43'!V81/100)*(SUM(U$3:U$5)/SUM(U$3:U$5,U$11:U$13))</f>
        <v>8.0972781966201876E-2</v>
      </c>
      <c r="V33" s="8">
        <f>('AEO 43'!W81/100)*(SUM(V$3:V$5)/SUM(V$3:V$5,V$11:V$13))</f>
        <v>8.1273455284181978E-2</v>
      </c>
      <c r="W33" s="8">
        <f>('AEO 43'!X81/100)*(SUM(W$3:W$5)/SUM(W$3:W$5,W$11:W$13))</f>
        <v>8.0818915475177319E-2</v>
      </c>
      <c r="X33" s="8">
        <f>('AEO 43'!Y81/100)*(SUM(X$3:X$5)/SUM(X$3:X$5,X$11:X$13))</f>
        <v>8.0518929440965489E-2</v>
      </c>
      <c r="Y33" s="8">
        <f>('AEO 43'!Z81/100)*(SUM(Y$3:Y$5)/SUM(Y$3:Y$5,Y$11:Y$13))</f>
        <v>8.0232445238748645E-2</v>
      </c>
      <c r="Z33" s="8">
        <f>('AEO 43'!AA81/100)*(SUM(Z$3:Z$5)/SUM(Z$3:Z$5,Z$11:Z$13))</f>
        <v>8.0087050251229433E-2</v>
      </c>
      <c r="AA33" s="8">
        <f>('AEO 43'!AB81/100)*(SUM(AA$3:AA$5)/SUM(AA$3:AA$5,AA$11:AA$13))</f>
        <v>7.9583382452407023E-2</v>
      </c>
      <c r="AB33" s="8">
        <f>('AEO 43'!AC81/100)*(SUM(AB$3:AB$5)/SUM(AB$3:AB$5,AB$11:AB$13))</f>
        <v>7.9514517697475556E-2</v>
      </c>
      <c r="AC33" s="8">
        <f>('AEO 43'!AD81/100)*(SUM(AC$3:AC$5)/SUM(AC$3:AC$5,AC$11:AC$13))</f>
        <v>7.920421901727219E-2</v>
      </c>
      <c r="AD33" s="8">
        <f>('AEO 43'!AE81/100)*(SUM(AD$3:AD$5)/SUM(AD$3:AD$5,AD$11:AD$13))</f>
        <v>7.8734161214296092E-2</v>
      </c>
      <c r="AE33" s="8">
        <f>('AEO 43'!AF81/100)*(SUM(AE$3:AE$5)/SUM(AE$3:AE$5,AE$11:AE$13))</f>
        <v>7.8274100620294523E-2</v>
      </c>
      <c r="AF33" s="8">
        <f>('AEO 43'!AG81/100)*(SUM(AF$3:AF$5)/SUM(AF$3:AF$5,AF$11:AF$13))</f>
        <v>7.7883650511416366E-2</v>
      </c>
      <c r="AG33" s="8">
        <f>('AEO 43'!AH81/100)*(SUM(AG$3:AG$5)/SUM(AG$3:AG$5,AG$11:AG$13))</f>
        <v>7.7301086007915923E-2</v>
      </c>
      <c r="AH33" s="8">
        <f>('AEO 43'!AI81/100)*(SUM(AH$3:AH$5)/SUM(AH$3:AH$5,AH$11:AH$13))</f>
        <v>7.701834852599225E-2</v>
      </c>
      <c r="AI33" s="8">
        <f>('AEO 43'!AJ81/100)*(SUM(AI$3:AI$5)/SUM(AI$3:AI$5,AI$11:AI$13))</f>
        <v>7.6510510480269175E-2</v>
      </c>
    </row>
    <row r="34" spans="1:35" ht="15.75" customHeight="1" x14ac:dyDescent="0.45">
      <c r="A34" s="8" t="str">
        <f>'AEO 43'!B82</f>
        <v xml:space="preserve">      Two Seater</v>
      </c>
      <c r="B34" s="8">
        <f>('AEO 43'!C82/100)*(SUM(B$3:B$5)/SUM(B$3:B$5,B$11:B$13))</f>
        <v>9.7817899445471358E-3</v>
      </c>
      <c r="C34" s="8">
        <f>('AEO 43'!D82/100)*(SUM(C$3:C$5)/SUM(C$3:C$5,C$11:C$13))</f>
        <v>9.9181996847720662E-3</v>
      </c>
      <c r="D34" s="8">
        <f>('AEO 43'!E82/100)*(SUM(D$3:D$5)/SUM(D$3:D$5,D$11:D$13))</f>
        <v>9.7982363273113725E-3</v>
      </c>
      <c r="E34" s="8">
        <f>('AEO 43'!F82/100)*(SUM(E$3:E$5)/SUM(E$3:E$5,E$11:E$13))</f>
        <v>9.6804733099649445E-3</v>
      </c>
      <c r="F34" s="8">
        <f>('AEO 43'!G82/100)*(SUM(F$3:F$5)/SUM(F$3:F$5,F$11:F$13))</f>
        <v>9.3609582657031686E-3</v>
      </c>
      <c r="G34" s="8">
        <f>('AEO 43'!H82/100)*(SUM(G$3:G$5)/SUM(G$3:G$5,G$11:G$13))</f>
        <v>9.0817317899427128E-3</v>
      </c>
      <c r="H34" s="8">
        <f>('AEO 43'!I82/100)*(SUM(H$3:H$5)/SUM(H$3:H$5,H$11:H$13))</f>
        <v>9.0669400783754874E-3</v>
      </c>
      <c r="I34" s="8">
        <f>('AEO 43'!J82/100)*(SUM(I$3:I$5)/SUM(I$3:I$5,I$11:I$13))</f>
        <v>8.9710994171340579E-3</v>
      </c>
      <c r="J34" s="8">
        <f>('AEO 43'!K82/100)*(SUM(J$3:J$5)/SUM(J$3:J$5,J$11:J$13))</f>
        <v>9.0223637185616306E-3</v>
      </c>
      <c r="K34" s="8">
        <f>('AEO 43'!L82/100)*(SUM(K$3:K$5)/SUM(K$3:K$5,K$11:K$13))</f>
        <v>8.911014178779068E-3</v>
      </c>
      <c r="L34" s="8">
        <f>('AEO 43'!M82/100)*(SUM(L$3:L$5)/SUM(L$3:L$5,L$11:L$13))</f>
        <v>8.9096649273004581E-3</v>
      </c>
      <c r="M34" s="8">
        <f>('AEO 43'!N82/100)*(SUM(M$3:M$5)/SUM(M$3:M$5,M$11:M$13))</f>
        <v>8.9944236711509713E-3</v>
      </c>
      <c r="N34" s="8">
        <f>('AEO 43'!O82/100)*(SUM(N$3:N$5)/SUM(N$3:N$5,N$11:N$13))</f>
        <v>8.9949885844922851E-3</v>
      </c>
      <c r="O34" s="8">
        <f>('AEO 43'!P82/100)*(SUM(O$3:O$5)/SUM(O$3:O$5,O$11:O$13))</f>
        <v>9.0488333605664491E-3</v>
      </c>
      <c r="P34" s="8">
        <f>('AEO 43'!Q82/100)*(SUM(P$3:P$5)/SUM(P$3:P$5,P$11:P$13))</f>
        <v>9.0878805684710684E-3</v>
      </c>
      <c r="Q34" s="8">
        <f>('AEO 43'!R82/100)*(SUM(Q$3:Q$5)/SUM(Q$3:Q$5,Q$11:Q$13))</f>
        <v>9.1830990276769147E-3</v>
      </c>
      <c r="R34" s="8">
        <f>('AEO 43'!S82/100)*(SUM(R$3:R$5)/SUM(R$3:R$5,R$11:R$13))</f>
        <v>9.2164001882067241E-3</v>
      </c>
      <c r="S34" s="8">
        <f>('AEO 43'!T82/100)*(SUM(S$3:S$5)/SUM(S$3:S$5,S$11:S$13))</f>
        <v>9.2260121255349492E-3</v>
      </c>
      <c r="T34" s="8">
        <f>('AEO 43'!U82/100)*(SUM(T$3:T$5)/SUM(T$3:T$5,T$11:T$13))</f>
        <v>9.2373271911933546E-3</v>
      </c>
      <c r="U34" s="8">
        <f>('AEO 43'!V82/100)*(SUM(U$3:U$5)/SUM(U$3:U$5,U$11:U$13))</f>
        <v>9.2382300514039697E-3</v>
      </c>
      <c r="V34" s="8">
        <f>('AEO 43'!W82/100)*(SUM(V$3:V$5)/SUM(V$3:V$5,V$11:V$13))</f>
        <v>9.2570603637036116E-3</v>
      </c>
      <c r="W34" s="8">
        <f>('AEO 43'!X82/100)*(SUM(W$3:W$5)/SUM(W$3:W$5,W$11:W$13))</f>
        <v>9.2490092180851063E-3</v>
      </c>
      <c r="X34" s="8">
        <f>('AEO 43'!Y82/100)*(SUM(X$3:X$5)/SUM(X$3:X$5,X$11:X$13))</f>
        <v>9.2372918535807806E-3</v>
      </c>
      <c r="Y34" s="8">
        <f>('AEO 43'!Z82/100)*(SUM(Y$3:Y$5)/SUM(Y$3:Y$5,Y$11:Y$13))</f>
        <v>9.2255207601536788E-3</v>
      </c>
      <c r="Z34" s="8">
        <f>('AEO 43'!AA82/100)*(SUM(Z$3:Z$5)/SUM(Z$3:Z$5,Z$11:Z$13))</f>
        <v>9.209861136946761E-3</v>
      </c>
      <c r="AA34" s="8">
        <f>('AEO 43'!AB82/100)*(SUM(AA$3:AA$5)/SUM(AA$3:AA$5,AA$11:AA$13))</f>
        <v>9.18659776143535E-3</v>
      </c>
      <c r="AB34" s="8">
        <f>('AEO 43'!AC82/100)*(SUM(AB$3:AB$5)/SUM(AB$3:AB$5,AB$11:AB$13))</f>
        <v>9.1681817956026038E-3</v>
      </c>
      <c r="AC34" s="8">
        <f>('AEO 43'!AD82/100)*(SUM(AC$3:AC$5)/SUM(AC$3:AC$5,AC$11:AC$13))</f>
        <v>9.1411974493746297E-3</v>
      </c>
      <c r="AD34" s="8">
        <f>('AEO 43'!AE82/100)*(SUM(AD$3:AD$5)/SUM(AD$3:AD$5,AD$11:AD$13))</f>
        <v>9.1105920168759996E-3</v>
      </c>
      <c r="AE34" s="8">
        <f>('AEO 43'!AF82/100)*(SUM(AE$3:AE$5)/SUM(AE$3:AE$5,AE$11:AE$13))</f>
        <v>9.0769993134144616E-3</v>
      </c>
      <c r="AF34" s="8">
        <f>('AEO 43'!AG82/100)*(SUM(AF$3:AF$5)/SUM(AF$3:AF$5,AF$11:AF$13))</f>
        <v>9.04063526359755E-3</v>
      </c>
      <c r="AG34" s="8">
        <f>('AEO 43'!AH82/100)*(SUM(AG$3:AG$5)/SUM(AG$3:AG$5,AG$11:AG$13))</f>
        <v>8.9981720049133341E-3</v>
      </c>
      <c r="AH34" s="8">
        <f>('AEO 43'!AI82/100)*(SUM(AH$3:AH$5)/SUM(AH$3:AH$5,AH$11:AH$13))</f>
        <v>8.9568807826629245E-3</v>
      </c>
      <c r="AI34" s="8">
        <f>('AEO 43'!AJ82/100)*(SUM(AI$3:AI$5)/SUM(AI$3:AI$5,AI$11:AI$13))</f>
        <v>8.9037198658392675E-3</v>
      </c>
    </row>
    <row r="35" spans="1:35" ht="15.75" customHeight="1" x14ac:dyDescent="0.45">
      <c r="A35" s="8" t="str">
        <f>'AEO 43'!B83</f>
        <v xml:space="preserve">      Small Crossover Utility</v>
      </c>
      <c r="B35" s="8">
        <f>('AEO 43'!C83/100)*(SUM(B$3:B$5)/SUM(B$3:B$5,B$11:B$13))</f>
        <v>0.17026093711645104</v>
      </c>
      <c r="C35" s="8">
        <f>('AEO 43'!D83/100)*(SUM(C$3:C$5)/SUM(C$3:C$5,C$11:C$13))</f>
        <v>0.18551690965082443</v>
      </c>
      <c r="D35" s="8">
        <f>('AEO 43'!E83/100)*(SUM(D$3:D$5)/SUM(D$3:D$5,D$11:D$13))</f>
        <v>0.17524479129436771</v>
      </c>
      <c r="E35" s="8">
        <f>('AEO 43'!F83/100)*(SUM(E$3:E$5)/SUM(E$3:E$5,E$11:E$13))</f>
        <v>0.17952567951927889</v>
      </c>
      <c r="F35" s="8">
        <f>('AEO 43'!G83/100)*(SUM(F$3:F$5)/SUM(F$3:F$5,F$11:F$13))</f>
        <v>0.17478820097832132</v>
      </c>
      <c r="G35" s="8">
        <f>('AEO 43'!H83/100)*(SUM(G$3:G$5)/SUM(G$3:G$5,G$11:G$13))</f>
        <v>0.17257983599999999</v>
      </c>
      <c r="H35" s="8">
        <f>('AEO 43'!I83/100)*(SUM(H$3:H$5)/SUM(H$3:H$5,H$11:H$13))</f>
        <v>0.17609579855124094</v>
      </c>
      <c r="I35" s="8">
        <f>('AEO 43'!J83/100)*(SUM(I$3:I$5)/SUM(I$3:I$5,I$11:I$13))</f>
        <v>0.17728660581216318</v>
      </c>
      <c r="J35" s="8">
        <f>('AEO 43'!K83/100)*(SUM(J$3:J$5)/SUM(J$3:J$5,J$11:J$13))</f>
        <v>0.17761110454895032</v>
      </c>
      <c r="K35" s="8">
        <f>('AEO 43'!L83/100)*(SUM(K$3:K$5)/SUM(K$3:K$5,K$11:K$13))</f>
        <v>0.17935194717088868</v>
      </c>
      <c r="L35" s="8">
        <f>('AEO 43'!M83/100)*(SUM(L$3:L$5)/SUM(L$3:L$5,L$11:L$13))</f>
        <v>0.18255048100050839</v>
      </c>
      <c r="M35" s="8">
        <f>('AEO 43'!N83/100)*(SUM(M$3:M$5)/SUM(M$3:M$5,M$11:M$13))</f>
        <v>0.18371235387742901</v>
      </c>
      <c r="N35" s="8">
        <f>('AEO 43'!O83/100)*(SUM(N$3:N$5)/SUM(N$3:N$5,N$11:N$13))</f>
        <v>0.18784245715374356</v>
      </c>
      <c r="O35" s="8">
        <f>('AEO 43'!P83/100)*(SUM(O$3:O$5)/SUM(O$3:O$5,O$11:O$13))</f>
        <v>0.18695366682461875</v>
      </c>
      <c r="P35" s="8">
        <f>('AEO 43'!Q83/100)*(SUM(P$3:P$5)/SUM(P$3:P$5,P$11:P$13))</f>
        <v>0.18989319322416429</v>
      </c>
      <c r="Q35" s="8">
        <f>('AEO 43'!R83/100)*(SUM(Q$3:Q$5)/SUM(Q$3:Q$5,Q$11:Q$13))</f>
        <v>0.19260346352779797</v>
      </c>
      <c r="R35" s="8">
        <f>('AEO 43'!S83/100)*(SUM(R$3:R$5)/SUM(R$3:R$5,R$11:R$13))</f>
        <v>0.19375795762161344</v>
      </c>
      <c r="S35" s="8">
        <f>('AEO 43'!T83/100)*(SUM(S$3:S$5)/SUM(S$3:S$5,S$11:S$13))</f>
        <v>0.19582714141226817</v>
      </c>
      <c r="T35" s="8">
        <f>('AEO 43'!U83/100)*(SUM(T$3:T$5)/SUM(T$3:T$5,T$11:T$13))</f>
        <v>0.19689584645235361</v>
      </c>
      <c r="U35" s="8">
        <f>('AEO 43'!V83/100)*(SUM(U$3:U$5)/SUM(U$3:U$5,U$11:U$13))</f>
        <v>0.19811696262867054</v>
      </c>
      <c r="V35" s="8">
        <f>('AEO 43'!W83/100)*(SUM(V$3:V$5)/SUM(V$3:V$5,V$11:V$13))</f>
        <v>0.19819193413389222</v>
      </c>
      <c r="W35" s="8">
        <f>('AEO 43'!X83/100)*(SUM(W$3:W$5)/SUM(W$3:W$5,W$11:W$13))</f>
        <v>0.19959731703427899</v>
      </c>
      <c r="X35" s="8">
        <f>('AEO 43'!Y83/100)*(SUM(X$3:X$5)/SUM(X$3:X$5,X$11:X$13))</f>
        <v>0.20022997299499032</v>
      </c>
      <c r="Y35" s="8">
        <f>('AEO 43'!Z83/100)*(SUM(Y$3:Y$5)/SUM(Y$3:Y$5,Y$11:Y$13))</f>
        <v>0.20054031893523605</v>
      </c>
      <c r="Z35" s="8">
        <f>('AEO 43'!AA83/100)*(SUM(Z$3:Z$5)/SUM(Z$3:Z$5,Z$11:Z$13))</f>
        <v>0.2004174793537524</v>
      </c>
      <c r="AA35" s="8">
        <f>('AEO 43'!AB83/100)*(SUM(AA$3:AA$5)/SUM(AA$3:AA$5,AA$11:AA$13))</f>
        <v>0.20120247423773013</v>
      </c>
      <c r="AB35" s="8">
        <f>('AEO 43'!AC83/100)*(SUM(AB$3:AB$5)/SUM(AB$3:AB$5,AB$11:AB$13))</f>
        <v>0.2005881249613192</v>
      </c>
      <c r="AC35" s="8">
        <f>('AEO 43'!AD83/100)*(SUM(AC$3:AC$5)/SUM(AC$3:AC$5,AC$11:AC$13))</f>
        <v>0.20042178846039313</v>
      </c>
      <c r="AD35" s="8">
        <f>('AEO 43'!AE83/100)*(SUM(AD$3:AD$5)/SUM(AD$3:AD$5,AD$11:AD$13))</f>
        <v>0.20066812521701177</v>
      </c>
      <c r="AE35" s="8">
        <f>('AEO 43'!AF83/100)*(SUM(AE$3:AE$5)/SUM(AE$3:AE$5,AE$11:AE$13))</f>
        <v>0.20067856915573656</v>
      </c>
      <c r="AF35" s="8">
        <f>('AEO 43'!AG83/100)*(SUM(AF$3:AF$5)/SUM(AF$3:AF$5,AF$11:AF$13))</f>
        <v>0.20027794850473363</v>
      </c>
      <c r="AG35" s="8">
        <f>('AEO 43'!AH83/100)*(SUM(AG$3:AG$5)/SUM(AG$3:AG$5,AG$11:AG$13))</f>
        <v>0.20032903897365903</v>
      </c>
      <c r="AH35" s="8">
        <f>('AEO 43'!AI83/100)*(SUM(AH$3:AH$5)/SUM(AH$3:AH$5,AH$11:AH$13))</f>
        <v>0.1992833800913181</v>
      </c>
      <c r="AI35" s="8">
        <f>('AEO 43'!AJ83/100)*(SUM(AI$3:AI$5)/SUM(AI$3:AI$5,AI$11:AI$13))</f>
        <v>0.19857751058252848</v>
      </c>
    </row>
    <row r="36" spans="1:35" ht="15.75" customHeight="1" x14ac:dyDescent="0.45">
      <c r="A36" s="8" t="str">
        <f>'AEO 43'!B84</f>
        <v xml:space="preserve">      Large Crossover Utility</v>
      </c>
      <c r="B36" s="8">
        <f>('AEO 43'!C84/100)*(SUM(B$3:B$5)/SUM(B$3:B$5,B$11:B$13))</f>
        <v>5.9697846219963033E-2</v>
      </c>
      <c r="C36" s="8">
        <f>('AEO 43'!D84/100)*(SUM(C$3:C$5)/SUM(C$3:C$5,C$11:C$13))</f>
        <v>6.4621483428709978E-2</v>
      </c>
      <c r="D36" s="8">
        <f>('AEO 43'!E84/100)*(SUM(D$3:D$5)/SUM(D$3:D$5,D$11:D$13))</f>
        <v>6.787917490329437E-2</v>
      </c>
      <c r="E36" s="8">
        <f>('AEO 43'!F84/100)*(SUM(E$3:E$5)/SUM(E$3:E$5,E$11:E$13))</f>
        <v>6.8098027000500744E-2</v>
      </c>
      <c r="F36" s="8">
        <f>('AEO 43'!G84/100)*(SUM(F$3:F$5)/SUM(F$3:F$5,F$11:F$13))</f>
        <v>6.8815585480822672E-2</v>
      </c>
      <c r="G36" s="8">
        <f>('AEO 43'!H84/100)*(SUM(G$3:G$5)/SUM(G$3:G$5,G$11:G$13))</f>
        <v>6.7691472954805862E-2</v>
      </c>
      <c r="H36" s="8">
        <f>('AEO 43'!I84/100)*(SUM(H$3:H$5)/SUM(H$3:H$5,H$11:H$13))</f>
        <v>6.8245743498396863E-2</v>
      </c>
      <c r="I36" s="8">
        <f>('AEO 43'!J84/100)*(SUM(I$3:I$5)/SUM(I$3:I$5,I$11:I$13))</f>
        <v>6.8669727581656209E-2</v>
      </c>
      <c r="J36" s="8">
        <f>('AEO 43'!K84/100)*(SUM(J$3:J$5)/SUM(J$3:J$5,J$11:J$13))</f>
        <v>6.9232911968405739E-2</v>
      </c>
      <c r="K36" s="8">
        <f>('AEO 43'!L84/100)*(SUM(K$3:K$5)/SUM(K$3:K$5,K$11:K$13))</f>
        <v>7.111132841050663E-2</v>
      </c>
      <c r="L36" s="8">
        <f>('AEO 43'!M84/100)*(SUM(L$3:L$5)/SUM(L$3:L$5,L$11:L$13))</f>
        <v>7.1578113236400606E-2</v>
      </c>
      <c r="M36" s="8">
        <f>('AEO 43'!N84/100)*(SUM(M$3:M$5)/SUM(M$3:M$5,M$11:M$13))</f>
        <v>7.3066502433482811E-2</v>
      </c>
      <c r="N36" s="8">
        <f>('AEO 43'!O84/100)*(SUM(N$3:N$5)/SUM(N$3:N$5,N$11:N$13))</f>
        <v>7.3296022731948934E-2</v>
      </c>
      <c r="O36" s="8">
        <f>('AEO 43'!P84/100)*(SUM(O$3:O$5)/SUM(O$3:O$5,O$11:O$13))</f>
        <v>7.474434664488018E-2</v>
      </c>
      <c r="P36" s="8">
        <f>('AEO 43'!Q84/100)*(SUM(P$3:P$5)/SUM(P$3:P$5,P$11:P$13))</f>
        <v>7.5440956365179029E-2</v>
      </c>
      <c r="Q36" s="8">
        <f>('AEO 43'!R84/100)*(SUM(Q$3:Q$5)/SUM(Q$3:Q$5,Q$11:Q$13))</f>
        <v>7.6818409101912358E-2</v>
      </c>
      <c r="R36" s="8">
        <f>('AEO 43'!S84/100)*(SUM(R$3:R$5)/SUM(R$3:R$5,R$11:R$13))</f>
        <v>7.7687988866965166E-2</v>
      </c>
      <c r="S36" s="8">
        <f>('AEO 43'!T84/100)*(SUM(S$3:S$5)/SUM(S$3:S$5,S$11:S$13))</f>
        <v>7.8399742681883017E-2</v>
      </c>
      <c r="T36" s="8">
        <f>('AEO 43'!U84/100)*(SUM(T$3:T$5)/SUM(T$3:T$5,T$11:T$13))</f>
        <v>7.9022353717836155E-2</v>
      </c>
      <c r="U36" s="8">
        <f>('AEO 43'!V84/100)*(SUM(U$3:U$5)/SUM(U$3:U$5,U$11:U$13))</f>
        <v>7.9419096431279312E-2</v>
      </c>
      <c r="V36" s="8">
        <f>('AEO 43'!W84/100)*(SUM(V$3:V$5)/SUM(V$3:V$5,V$11:V$13))</f>
        <v>8.016224671310565E-2</v>
      </c>
      <c r="W36" s="8">
        <f>('AEO 43'!X84/100)*(SUM(W$3:W$5)/SUM(W$3:W$5,W$11:W$13))</f>
        <v>8.035448359397164E-2</v>
      </c>
      <c r="X36" s="8">
        <f>('AEO 43'!Y84/100)*(SUM(X$3:X$5)/SUM(X$3:X$5,X$11:X$13))</f>
        <v>8.0609002787771833E-2</v>
      </c>
      <c r="Y36" s="8">
        <f>('AEO 43'!Z84/100)*(SUM(Y$3:Y$5)/SUM(Y$3:Y$5,Y$11:Y$13))</f>
        <v>8.0849859879253569E-2</v>
      </c>
      <c r="Z36" s="8">
        <f>('AEO 43'!AA84/100)*(SUM(Z$3:Z$5)/SUM(Z$3:Z$5,Z$11:Z$13))</f>
        <v>8.1141533776993804E-2</v>
      </c>
      <c r="AA36" s="8">
        <f>('AEO 43'!AB84/100)*(SUM(AA$3:AA$5)/SUM(AA$3:AA$5,AA$11:AA$13))</f>
        <v>8.1169003945131157E-2</v>
      </c>
      <c r="AB36" s="8">
        <f>('AEO 43'!AC84/100)*(SUM(AB$3:AB$5)/SUM(AB$3:AB$5,AB$11:AB$13))</f>
        <v>8.1456351913680766E-2</v>
      </c>
      <c r="AC36" s="8">
        <f>('AEO 43'!AD84/100)*(SUM(AC$3:AC$5)/SUM(AC$3:AC$5,AC$11:AC$13))</f>
        <v>8.1554730058070291E-2</v>
      </c>
      <c r="AD36" s="8">
        <f>('AEO 43'!AE84/100)*(SUM(AD$3:AD$5)/SUM(AD$3:AD$5,AD$11:AD$13))</f>
        <v>8.1526102391251618E-2</v>
      </c>
      <c r="AE36" s="8">
        <f>('AEO 43'!AF84/100)*(SUM(AE$3:AE$5)/SUM(AE$3:AE$5,AE$11:AE$13))</f>
        <v>8.1474700127846966E-2</v>
      </c>
      <c r="AF36" s="8">
        <f>('AEO 43'!AG84/100)*(SUM(AF$3:AF$5)/SUM(AF$3:AF$5,AF$11:AF$13))</f>
        <v>8.144154942222015E-2</v>
      </c>
      <c r="AG36" s="8">
        <f>('AEO 43'!AH84/100)*(SUM(AG$3:AG$5)/SUM(AG$3:AG$5,AG$11:AG$13))</f>
        <v>8.1262987941858877E-2</v>
      </c>
      <c r="AH36" s="8">
        <f>('AEO 43'!AI84/100)*(SUM(AH$3:AH$5)/SUM(AH$3:AH$5,AH$11:AH$13))</f>
        <v>8.1266253554278592E-2</v>
      </c>
      <c r="AI36" s="8">
        <f>('AEO 43'!AJ84/100)*(SUM(AI$3:AI$5)/SUM(AI$3:AI$5,AI$11:AI$13))</f>
        <v>8.1094661215749667E-2</v>
      </c>
    </row>
    <row r="37" spans="1:35" ht="15.75" customHeight="1" x14ac:dyDescent="0.45">
      <c r="A37" s="8" t="str">
        <f>'AEO 43'!B87</f>
        <v xml:space="preserve">      Small Pickup</v>
      </c>
      <c r="B37" s="8">
        <f>'AEO 43'!C87/100*(SUM(B$11:B$13)/SUM(B$3:B$5,B$11:B$13))</f>
        <v>4.0975540388170049E-3</v>
      </c>
      <c r="C37" s="8">
        <f>'AEO 43'!D87/100*(SUM(C$11:C$13)/SUM(C$3:C$5,C$11:C$13))</f>
        <v>2.9278536517943748E-3</v>
      </c>
      <c r="D37" s="8">
        <f>'AEO 43'!E87/100*(SUM(D$11:D$13)/SUM(D$3:D$5,D$11:D$13))</f>
        <v>4.1097719426142418E-3</v>
      </c>
      <c r="E37" s="8">
        <f>'AEO 43'!F87/100*(SUM(E$11:E$13)/SUM(E$3:E$5,E$11:E$13))</f>
        <v>4.639252203304957E-3</v>
      </c>
      <c r="F37" s="8">
        <f>'AEO 43'!G87/100*(SUM(F$11:F$13)/SUM(F$3:F$5,F$11:F$13))</f>
        <v>6.1438744302390212E-3</v>
      </c>
      <c r="G37" s="8">
        <f>'AEO 43'!H87/100*(SUM(G$11:G$13)/SUM(G$3:G$5,G$11:G$13))</f>
        <v>7.721270176957353E-3</v>
      </c>
      <c r="H37" s="8">
        <f>'AEO 43'!I87/100*(SUM(H$11:H$13)/SUM(H$3:H$5,H$11:H$13))</f>
        <v>7.4522047678422989E-3</v>
      </c>
      <c r="I37" s="8">
        <f>'AEO 43'!J87/100*(SUM(I$11:I$13)/SUM(I$3:I$5,I$11:I$13))</f>
        <v>7.6693427999560103E-3</v>
      </c>
      <c r="J37" s="8">
        <f>'AEO 43'!K87/100*(SUM(J$11:J$13)/SUM(J$3:J$5,J$11:J$13))</f>
        <v>7.7010175192267737E-3</v>
      </c>
      <c r="K37" s="8">
        <f>'AEO 43'!L87/100*(SUM(K$11:K$13)/SUM(K$3:K$5,K$11:K$13))</f>
        <v>7.8343446584302305E-3</v>
      </c>
      <c r="L37" s="8">
        <f>'AEO 43'!M87/100*(SUM(L$11:L$13)/SUM(L$3:L$5,L$11:L$13))</f>
        <v>7.6382781891204893E-3</v>
      </c>
      <c r="M37" s="8">
        <f>'AEO 43'!N87/100*(SUM(M$11:M$13)/SUM(M$3:M$5,M$11:M$13))</f>
        <v>7.2586024135525666E-3</v>
      </c>
      <c r="N37" s="8">
        <f>'AEO 43'!O87/100*(SUM(N$11:N$13)/SUM(N$3:N$5,N$11:N$13))</f>
        <v>7.0207417984377981E-3</v>
      </c>
      <c r="O37" s="8">
        <f>'AEO 43'!P87/100*(SUM(O$11:O$13)/SUM(O$3:O$5,O$11:O$13))</f>
        <v>6.820888611111112E-3</v>
      </c>
      <c r="P37" s="8">
        <f>'AEO 43'!Q87/100*(SUM(P$11:P$13)/SUM(P$3:P$5,P$11:P$13))</f>
        <v>6.5066302596300694E-3</v>
      </c>
      <c r="Q37" s="8">
        <f>'AEO 43'!R87/100*(SUM(Q$11:Q$13)/SUM(Q$3:Q$5,Q$11:Q$13))</f>
        <v>5.9447766255144047E-3</v>
      </c>
      <c r="R37" s="8">
        <f>'AEO 43'!S87/100*(SUM(R$11:R$13)/SUM(R$3:R$5,R$11:R$13))</f>
        <v>5.7360935782044473E-3</v>
      </c>
      <c r="S37" s="8">
        <f>'AEO 43'!T87/100*(SUM(S$11:S$13)/SUM(S$3:S$5,S$11:S$13))</f>
        <v>5.5723644793152635E-3</v>
      </c>
      <c r="T37" s="8">
        <f>'AEO 43'!U87/100*(SUM(T$11:T$13)/SUM(T$3:T$5,T$11:T$13))</f>
        <v>5.4578468298777591E-3</v>
      </c>
      <c r="U37" s="8">
        <f>'AEO 43'!V87/100*(SUM(U$11:U$13)/SUM(U$3:U$5,U$11:U$13))</f>
        <v>5.3855461877530021E-3</v>
      </c>
      <c r="V37" s="8">
        <f>'AEO 43'!W87/100*(SUM(V$11:V$13)/SUM(V$3:V$5,V$11:V$13))</f>
        <v>5.2921269109850819E-3</v>
      </c>
      <c r="W37" s="8">
        <f>'AEO 43'!X87/100*(SUM(W$11:W$13)/SUM(W$3:W$5,W$11:W$13))</f>
        <v>5.260763937943262E-3</v>
      </c>
      <c r="X37" s="8">
        <f>'AEO 43'!Y87/100*(SUM(X$11:X$13)/SUM(X$3:X$5,X$11:X$13))</f>
        <v>5.2728513862006143E-3</v>
      </c>
      <c r="Y37" s="8">
        <f>'AEO 43'!Z87/100*(SUM(Y$11:Y$13)/SUM(Y$3:Y$5,Y$11:Y$13))</f>
        <v>5.3081271844127344E-3</v>
      </c>
      <c r="Z37" s="8">
        <f>'AEO 43'!AA87/100*(SUM(Z$11:Z$13)/SUM(Z$3:Z$5,Z$11:Z$13))</f>
        <v>5.3765528682916406E-3</v>
      </c>
      <c r="AA37" s="8">
        <f>'AEO 43'!AB87/100*(SUM(AA$11:AA$13)/SUM(AA$3:AA$5,AA$11:AA$13))</f>
        <v>5.4339772857664431E-3</v>
      </c>
      <c r="AB37" s="8">
        <f>'AEO 43'!AC87/100*(SUM(AB$11:AB$13)/SUM(AB$3:AB$5,AB$11:AB$13))</f>
        <v>5.5320486319218225E-3</v>
      </c>
      <c r="AC37" s="8">
        <f>'AEO 43'!AD87/100*(SUM(AC$11:AC$13)/SUM(AC$3:AC$5,AC$11:AC$13))</f>
        <v>5.6522566974389517E-3</v>
      </c>
      <c r="AD37" s="8">
        <f>'AEO 43'!AE87/100*(SUM(AD$11:AD$13)/SUM(AD$3:AD$5,AD$11:AD$13))</f>
        <v>5.7543063197711061E-3</v>
      </c>
      <c r="AE37" s="8">
        <f>'AEO 43'!AF87/100*(SUM(AE$11:AE$13)/SUM(AE$3:AE$5,AE$11:AE$13))</f>
        <v>5.9163001231118915E-3</v>
      </c>
      <c r="AF37" s="8">
        <f>'AEO 43'!AG87/100*(SUM(AF$11:AF$13)/SUM(AF$3:AF$5,AF$11:AF$13))</f>
        <v>6.0926611425654335E-3</v>
      </c>
      <c r="AG37" s="8">
        <f>'AEO 43'!AH87/100*(SUM(AG$11:AG$13)/SUM(AG$3:AG$5,AG$11:AG$13))</f>
        <v>6.2680660297529675E-3</v>
      </c>
      <c r="AH37" s="8">
        <f>'AEO 43'!AI87/100*(SUM(AH$11:AH$13)/SUM(AH$3:AH$5,AH$11:AH$13))</f>
        <v>6.4896901848634676E-3</v>
      </c>
      <c r="AI37" s="8">
        <f>'AEO 43'!AJ87/100*(SUM(AI$11:AI$13)/SUM(AI$3:AI$5,AI$11:AI$13))</f>
        <v>6.7400351981820534E-3</v>
      </c>
    </row>
    <row r="38" spans="1:35" ht="15.75" customHeight="1" x14ac:dyDescent="0.45">
      <c r="A38" s="8" t="str">
        <f>'AEO 43'!B88</f>
        <v xml:space="preserve">      Large Pickup</v>
      </c>
      <c r="B38" s="8">
        <f>'AEO 43'!C88/100*(SUM(B$11:B$13)/SUM(B$3:B$5,B$11:B$13))</f>
        <v>1.4696056044362291E-2</v>
      </c>
      <c r="C38" s="8">
        <f>'AEO 43'!D88/100*(SUM(C$11:C$13)/SUM(C$3:C$5,C$11:C$13))</f>
        <v>1.0902893098933076E-2</v>
      </c>
      <c r="D38" s="8">
        <f>'AEO 43'!E88/100*(SUM(D$11:D$13)/SUM(D$3:D$5,D$11:D$13))</f>
        <v>1.487475239319873E-2</v>
      </c>
      <c r="E38" s="8">
        <f>'AEO 43'!F88/100*(SUM(E$11:E$13)/SUM(E$3:E$5,E$11:E$13))</f>
        <v>1.7369501251877813E-2</v>
      </c>
      <c r="F38" s="8">
        <f>'AEO 43'!G88/100*(SUM(F$11:F$13)/SUM(F$3:F$5,F$11:F$13))</f>
        <v>2.2966783490828237E-2</v>
      </c>
      <c r="G38" s="8">
        <f>'AEO 43'!H88/100*(SUM(G$11:G$13)/SUM(G$3:G$5,G$11:G$13))</f>
        <v>2.9018825828134948E-2</v>
      </c>
      <c r="H38" s="8">
        <f>'AEO 43'!I88/100*(SUM(H$11:H$13)/SUM(H$3:H$5,H$11:H$13))</f>
        <v>2.8086583208645058E-2</v>
      </c>
      <c r="I38" s="8">
        <f>'AEO 43'!J88/100*(SUM(I$11:I$13)/SUM(I$3:I$5,I$11:I$13))</f>
        <v>2.9062388465852854E-2</v>
      </c>
      <c r="J38" s="8">
        <f>'AEO 43'!K88/100*(SUM(J$11:J$13)/SUM(J$3:J$5,J$11:J$13))</f>
        <v>3.017392764498026E-2</v>
      </c>
      <c r="K38" s="8">
        <f>'AEO 43'!L88/100*(SUM(K$11:K$13)/SUM(K$3:K$5,K$11:K$13))</f>
        <v>3.0099105149501652E-2</v>
      </c>
      <c r="L38" s="8">
        <f>'AEO 43'!M88/100*(SUM(L$11:L$13)/SUM(L$3:L$5,L$11:L$13))</f>
        <v>2.9689273278088468E-2</v>
      </c>
      <c r="M38" s="8">
        <f>'AEO 43'!N88/100*(SUM(M$11:M$13)/SUM(M$3:M$5,M$11:M$13))</f>
        <v>2.8155839746885899E-2</v>
      </c>
      <c r="N38" s="8">
        <f>'AEO 43'!O88/100*(SUM(N$11:N$13)/SUM(N$3:N$5,N$11:N$13))</f>
        <v>2.763873842255668E-2</v>
      </c>
      <c r="O38" s="8">
        <f>'AEO 43'!P88/100*(SUM(O$11:O$13)/SUM(O$3:O$5,O$11:O$13))</f>
        <v>2.6697321938997827E-2</v>
      </c>
      <c r="P38" s="8">
        <f>'AEO 43'!Q88/100*(SUM(P$11:P$13)/SUM(P$3:P$5,P$11:P$13))</f>
        <v>2.5657767809265226E-2</v>
      </c>
      <c r="Q38" s="8">
        <f>'AEO 43'!R88/100*(SUM(Q$11:Q$13)/SUM(Q$3:Q$5,Q$11:Q$13))</f>
        <v>2.3487601231340281E-2</v>
      </c>
      <c r="R38" s="8">
        <f>'AEO 43'!S88/100*(SUM(R$11:R$13)/SUM(R$3:R$5,R$11:R$13))</f>
        <v>2.2656683184336342E-2</v>
      </c>
      <c r="S38" s="8">
        <f>'AEO 43'!T88/100*(SUM(S$11:S$13)/SUM(S$3:S$5,S$11:S$13))</f>
        <v>2.2143319686162621E-2</v>
      </c>
      <c r="T38" s="8">
        <f>'AEO 43'!U88/100*(SUM(T$11:T$13)/SUM(T$3:T$5,T$11:T$13))</f>
        <v>2.1736878895117172E-2</v>
      </c>
      <c r="U38" s="8">
        <f>'AEO 43'!V88/100*(SUM(U$11:U$13)/SUM(U$3:U$5,U$11:U$13))</f>
        <v>2.1533913992160886E-2</v>
      </c>
      <c r="V38" s="8">
        <f>'AEO 43'!W88/100*(SUM(V$11:V$13)/SUM(V$3:V$5,V$11:V$13))</f>
        <v>2.1133447057082977E-2</v>
      </c>
      <c r="W38" s="8">
        <f>'AEO 43'!X88/100*(SUM(W$11:W$13)/SUM(W$3:W$5,W$11:W$13))</f>
        <v>2.1096018383569736E-2</v>
      </c>
      <c r="X38" s="8">
        <f>'AEO 43'!Y88/100*(SUM(X$11:X$13)/SUM(X$3:X$5,X$11:X$13))</f>
        <v>2.123317743197085E-2</v>
      </c>
      <c r="Y38" s="8">
        <f>'AEO 43'!Z88/100*(SUM(Y$11:Y$13)/SUM(Y$3:Y$5,Y$11:Y$13))</f>
        <v>2.143132093578486E-2</v>
      </c>
      <c r="Z38" s="8">
        <f>'AEO 43'!AA88/100*(SUM(Z$11:Z$13)/SUM(Z$3:Z$5,Z$11:Z$13))</f>
        <v>2.1713386553346165E-2</v>
      </c>
      <c r="AA38" s="8">
        <f>'AEO 43'!AB88/100*(SUM(AA$11:AA$13)/SUM(AA$3:AA$5,AA$11:AA$13))</f>
        <v>2.2055811526625984E-2</v>
      </c>
      <c r="AB38" s="8">
        <f>'AEO 43'!AC88/100*(SUM(AB$11:AB$13)/SUM(AB$3:AB$5,AB$11:AB$13))</f>
        <v>2.2465633492467416E-2</v>
      </c>
      <c r="AC38" s="8">
        <f>'AEO 43'!AD88/100*(SUM(AC$11:AC$13)/SUM(AC$3:AC$5,AC$11:AC$13))</f>
        <v>2.299072198481239E-2</v>
      </c>
      <c r="AD38" s="8">
        <f>'AEO 43'!AE88/100*(SUM(AD$11:AD$13)/SUM(AD$3:AD$5,AD$11:AD$13))</f>
        <v>2.3546169173172975E-2</v>
      </c>
      <c r="AE38" s="8">
        <f>'AEO 43'!AF88/100*(SUM(AE$11:AE$13)/SUM(AE$3:AE$5,AE$11:AE$13))</f>
        <v>2.4199711741559743E-2</v>
      </c>
      <c r="AF38" s="8">
        <f>'AEO 43'!AG88/100*(SUM(AF$11:AF$13)/SUM(AF$3:AF$5,AF$11:AF$13))</f>
        <v>2.4952028719602743E-2</v>
      </c>
      <c r="AG38" s="8">
        <f>'AEO 43'!AH88/100*(SUM(AG$11:AG$13)/SUM(AG$3:AG$5,AG$11:AG$13))</f>
        <v>2.5752772911150534E-2</v>
      </c>
      <c r="AH38" s="8">
        <f>'AEO 43'!AI88/100*(SUM(AH$11:AH$13)/SUM(AH$3:AH$5,AH$11:AH$13))</f>
        <v>2.6642214623368524E-2</v>
      </c>
      <c r="AI38" s="8">
        <f>'AEO 43'!AJ88/100*(SUM(AI$11:AI$13)/SUM(AI$3:AI$5,AI$11:AI$13))</f>
        <v>2.7704766194991907E-2</v>
      </c>
    </row>
    <row r="39" spans="1:35" ht="15.75" customHeight="1" x14ac:dyDescent="0.45">
      <c r="A39" s="8" t="str">
        <f>'AEO 43'!B89</f>
        <v xml:space="preserve">      Small Van</v>
      </c>
      <c r="B39" s="8">
        <f>'AEO 43'!C89/100*(SUM(B$11:B$13)/SUM(B$3:B$5,B$11:B$13))</f>
        <v>1.0370969593345655E-3</v>
      </c>
      <c r="C39" s="8">
        <f>'AEO 43'!D89/100*(SUM(C$11:C$13)/SUM(C$3:C$5,C$11:C$13))</f>
        <v>7.5274120756547058E-4</v>
      </c>
      <c r="D39" s="8">
        <f>'AEO 43'!E89/100*(SUM(D$11:D$13)/SUM(D$3:D$5,D$11:D$13))</f>
        <v>9.6768636769394294E-4</v>
      </c>
      <c r="E39" s="8">
        <f>'AEO 43'!F89/100*(SUM(E$11:E$13)/SUM(E$3:E$5,E$11:E$13))</f>
        <v>1.1193155483224836E-3</v>
      </c>
      <c r="F39" s="8">
        <f>'AEO 43'!G89/100*(SUM(F$11:F$13)/SUM(F$3:F$5,F$11:F$13))</f>
        <v>1.4425003057254029E-3</v>
      </c>
      <c r="G39" s="8">
        <f>'AEO 43'!H89/100*(SUM(G$11:G$13)/SUM(G$3:G$5,G$11:G$13))</f>
        <v>1.8542220343730109E-3</v>
      </c>
      <c r="H39" s="8">
        <f>'AEO 43'!I89/100*(SUM(H$11:H$13)/SUM(H$3:H$5,H$11:H$13))</f>
        <v>1.800608063175395E-3</v>
      </c>
      <c r="I39" s="8">
        <f>'AEO 43'!J89/100*(SUM(I$11:I$13)/SUM(I$3:I$5,I$11:I$13))</f>
        <v>1.8548107423292644E-3</v>
      </c>
      <c r="J39" s="8">
        <f>'AEO 43'!K89/100*(SUM(J$11:J$13)/SUM(J$3:J$5,J$11:J$13))</f>
        <v>1.8314619257950534E-3</v>
      </c>
      <c r="K39" s="8">
        <f>'AEO 43'!L89/100*(SUM(K$11:K$13)/SUM(K$3:K$5,K$11:K$13))</f>
        <v>1.9256224615863779E-3</v>
      </c>
      <c r="L39" s="8">
        <f>'AEO 43'!M89/100*(SUM(L$11:L$13)/SUM(L$3:L$5,L$11:L$13))</f>
        <v>1.902181902389426E-3</v>
      </c>
      <c r="M39" s="8">
        <f>'AEO 43'!N89/100*(SUM(M$11:M$13)/SUM(M$3:M$5,M$11:M$13))</f>
        <v>1.7890571918285998E-3</v>
      </c>
      <c r="N39" s="8">
        <f>'AEO 43'!O89/100*(SUM(N$11:N$13)/SUM(N$3:N$5,N$11:N$13))</f>
        <v>1.7627669899028385E-3</v>
      </c>
      <c r="O39" s="8">
        <f>'AEO 43'!P89/100*(SUM(O$11:O$13)/SUM(O$3:O$5,O$11:O$13))</f>
        <v>1.6840896840958608E-3</v>
      </c>
      <c r="P39" s="8">
        <f>'AEO 43'!Q89/100*(SUM(P$11:P$13)/SUM(P$3:P$5,P$11:P$13))</f>
        <v>1.6200961547598843E-3</v>
      </c>
      <c r="Q39" s="8">
        <f>'AEO 43'!R89/100*(SUM(Q$11:Q$13)/SUM(Q$3:Q$5,Q$11:Q$13))</f>
        <v>1.4781094020818205E-3</v>
      </c>
      <c r="R39" s="8">
        <f>'AEO 43'!S89/100*(SUM(R$11:R$13)/SUM(R$3:R$5,R$11:R$13))</f>
        <v>1.4179399635728921E-3</v>
      </c>
      <c r="S39" s="8">
        <f>'AEO 43'!T89/100*(SUM(S$11:S$13)/SUM(S$3:S$5,S$11:S$13))</f>
        <v>1.3887940085592011E-3</v>
      </c>
      <c r="T39" s="8">
        <f>'AEO 43'!U89/100*(SUM(T$11:T$13)/SUM(T$3:T$5,T$11:T$13))</f>
        <v>1.3615002458296748E-3</v>
      </c>
      <c r="U39" s="8">
        <f>'AEO 43'!V89/100*(SUM(U$11:U$13)/SUM(U$3:U$5,U$11:U$13))</f>
        <v>1.3476856570070034E-3</v>
      </c>
      <c r="V39" s="8">
        <f>'AEO 43'!W89/100*(SUM(V$11:V$13)/SUM(V$3:V$5,V$11:V$13))</f>
        <v>1.3160375884601161E-3</v>
      </c>
      <c r="W39" s="8">
        <f>'AEO 43'!X89/100*(SUM(W$11:W$13)/SUM(W$3:W$5,W$11:W$13))</f>
        <v>1.3153965502364063E-3</v>
      </c>
      <c r="X39" s="8">
        <f>'AEO 43'!Y89/100*(SUM(X$11:X$13)/SUM(X$3:X$5,X$11:X$13))</f>
        <v>1.3225072008425367E-3</v>
      </c>
      <c r="Y39" s="8">
        <f>'AEO 43'!Z89/100*(SUM(Y$11:Y$13)/SUM(Y$3:Y$5,Y$11:Y$13))</f>
        <v>1.3336224753018667E-3</v>
      </c>
      <c r="Z39" s="8">
        <f>'AEO 43'!AA89/100*(SUM(Z$11:Z$13)/SUM(Z$3:Z$5,Z$11:Z$13))</f>
        <v>1.343727801475305E-3</v>
      </c>
      <c r="AA39" s="8">
        <f>'AEO 43'!AB89/100*(SUM(AA$11:AA$13)/SUM(AA$3:AA$5,AA$11:AA$13))</f>
        <v>1.369641806185782E-3</v>
      </c>
      <c r="AB39" s="8">
        <f>'AEO 43'!AC89/100*(SUM(AB$11:AB$13)/SUM(AB$3:AB$5,AB$11:AB$13))</f>
        <v>1.3899914179560254E-3</v>
      </c>
      <c r="AC39" s="8">
        <f>'AEO 43'!AD89/100*(SUM(AC$11:AC$13)/SUM(AC$3:AC$5,AC$11:AC$13))</f>
        <v>1.4201269967242408E-3</v>
      </c>
      <c r="AD39" s="8">
        <f>'AEO 43'!AE89/100*(SUM(AD$11:AD$13)/SUM(AD$3:AD$5,AD$11:AD$13))</f>
        <v>1.4548170447601955E-3</v>
      </c>
      <c r="AE39" s="8">
        <f>'AEO 43'!AF89/100*(SUM(AE$11:AE$13)/SUM(AE$3:AE$5,AE$11:AE$13))</f>
        <v>1.4994996836971452E-3</v>
      </c>
      <c r="AF39" s="8">
        <f>'AEO 43'!AG89/100*(SUM(AF$11:AF$13)/SUM(AF$3:AF$5,AF$11:AF$13))</f>
        <v>1.5441480392611841E-3</v>
      </c>
      <c r="AG39" s="8">
        <f>'AEO 43'!AH89/100*(SUM(AG$11:AG$13)/SUM(AG$3:AG$5,AG$11:AG$13))</f>
        <v>1.5944164159956324E-3</v>
      </c>
      <c r="AH39" s="8">
        <f>'AEO 43'!AI89/100*(SUM(AH$11:AH$13)/SUM(AH$3:AH$5,AH$11:AH$13))</f>
        <v>1.644327907701902E-3</v>
      </c>
      <c r="AI39" s="8">
        <f>'AEO 43'!AJ89/100*(SUM(AI$11:AI$13)/SUM(AI$3:AI$5,AI$11:AI$13))</f>
        <v>1.7081289638596333E-3</v>
      </c>
    </row>
    <row r="40" spans="1:35" ht="15.75" customHeight="1" x14ac:dyDescent="0.45">
      <c r="A40" s="8" t="str">
        <f>'AEO 43'!B90</f>
        <v xml:space="preserve">      Large Van</v>
      </c>
      <c r="B40" s="8">
        <f>'AEO 43'!C90/100*(SUM(B$11:B$13)/SUM(B$3:B$5,B$11:B$13))</f>
        <v>6.8455931330868762E-3</v>
      </c>
      <c r="C40" s="8">
        <f>'AEO 43'!D90/100*(SUM(C$11:C$13)/SUM(C$3:C$5,C$11:C$13))</f>
        <v>4.7835363627546082E-3</v>
      </c>
      <c r="D40" s="8">
        <f>'AEO 43'!E90/100*(SUM(D$11:D$13)/SUM(D$3:D$5,D$11:D$13))</f>
        <v>6.2705256939426168E-3</v>
      </c>
      <c r="E40" s="8">
        <f>'AEO 43'!F90/100*(SUM(E$11:E$13)/SUM(E$3:E$5,E$11:E$13))</f>
        <v>7.0910010015022527E-3</v>
      </c>
      <c r="F40" s="8">
        <f>'AEO 43'!G90/100*(SUM(F$11:F$13)/SUM(F$3:F$5,F$11:F$13))</f>
        <v>9.1741863535297376E-3</v>
      </c>
      <c r="G40" s="8">
        <f>'AEO 43'!H90/100*(SUM(G$11:G$13)/SUM(G$3:G$5,G$11:G$13))</f>
        <v>1.1437105267982178E-2</v>
      </c>
      <c r="H40" s="8">
        <f>'AEO 43'!I90/100*(SUM(H$11:H$13)/SUM(H$3:H$5,H$11:H$13))</f>
        <v>1.1013822764517281E-2</v>
      </c>
      <c r="I40" s="8">
        <f>'AEO 43'!J90/100*(SUM(I$11:I$13)/SUM(I$3:I$5,I$11:I$13))</f>
        <v>1.1281268531837677E-2</v>
      </c>
      <c r="J40" s="8">
        <f>'AEO 43'!K90/100*(SUM(J$11:J$13)/SUM(J$3:J$5,J$11:J$13))</f>
        <v>1.1477995854292248E-2</v>
      </c>
      <c r="K40" s="8">
        <f>'AEO 43'!L90/100*(SUM(K$11:K$13)/SUM(K$3:K$5,K$11:K$13))</f>
        <v>1.1613195769310629E-2</v>
      </c>
      <c r="L40" s="8">
        <f>'AEO 43'!M90/100*(SUM(L$11:L$13)/SUM(L$3:L$5,L$11:L$13))</f>
        <v>1.1362548418912051E-2</v>
      </c>
      <c r="M40" s="8">
        <f>'AEO 43'!N90/100*(SUM(M$11:M$13)/SUM(M$3:M$5,M$11:M$13))</f>
        <v>1.069688227005481E-2</v>
      </c>
      <c r="N40" s="8">
        <f>'AEO 43'!O90/100*(SUM(N$11:N$13)/SUM(N$3:N$5,N$11:N$13))</f>
        <v>1.0421992918651174E-2</v>
      </c>
      <c r="O40" s="8">
        <f>'AEO 43'!P90/100*(SUM(O$11:O$13)/SUM(O$3:O$5,O$11:O$13))</f>
        <v>1.0002503458605667E-2</v>
      </c>
      <c r="P40" s="8">
        <f>'AEO 43'!Q90/100*(SUM(P$11:P$13)/SUM(P$3:P$5,P$11:P$13))</f>
        <v>9.5565550619378919E-3</v>
      </c>
      <c r="Q40" s="8">
        <f>'AEO 43'!R90/100*(SUM(Q$11:Q$13)/SUM(Q$3:Q$5,Q$11:Q$13))</f>
        <v>8.6896687581699376E-3</v>
      </c>
      <c r="R40" s="8">
        <f>'AEO 43'!S90/100*(SUM(R$11:R$13)/SUM(R$3:R$5,R$11:R$13))</f>
        <v>8.3191744099567425E-3</v>
      </c>
      <c r="S40" s="8">
        <f>'AEO 43'!T90/100*(SUM(S$11:S$13)/SUM(S$3:S$5,S$11:S$13))</f>
        <v>8.1401362339514963E-3</v>
      </c>
      <c r="T40" s="8">
        <f>'AEO 43'!U90/100*(SUM(T$11:T$13)/SUM(T$3:T$5,T$11:T$13))</f>
        <v>7.9603257074356715E-3</v>
      </c>
      <c r="U40" s="8">
        <f>'AEO 43'!V90/100*(SUM(U$11:U$13)/SUM(U$3:U$5,U$11:U$13))</f>
        <v>7.8527773231382089E-3</v>
      </c>
      <c r="V40" s="8">
        <f>'AEO 43'!W90/100*(SUM(V$11:V$13)/SUM(V$3:V$5,V$11:V$13))</f>
        <v>7.6760475878436697E-3</v>
      </c>
      <c r="W40" s="8">
        <f>'AEO 43'!X90/100*(SUM(W$11:W$13)/SUM(W$3:W$5,W$11:W$13))</f>
        <v>7.628650507683213E-3</v>
      </c>
      <c r="X40" s="8">
        <f>'AEO 43'!Y90/100*(SUM(X$11:X$13)/SUM(X$3:X$5,X$11:X$13))</f>
        <v>7.654251960036434E-3</v>
      </c>
      <c r="Y40" s="8">
        <f>'AEO 43'!Z90/100*(SUM(Y$11:Y$13)/SUM(Y$3:Y$5,Y$11:Y$13))</f>
        <v>7.7001477085620234E-3</v>
      </c>
      <c r="Z40" s="8">
        <f>'AEO 43'!AA90/100*(SUM(Z$11:Z$13)/SUM(Z$3:Z$5,Z$11:Z$13))</f>
        <v>7.7335798209322223E-3</v>
      </c>
      <c r="AA40" s="8">
        <f>'AEO 43'!AB90/100*(SUM(AA$11:AA$13)/SUM(AA$3:AA$5,AA$11:AA$13))</f>
        <v>7.8723176446043926E-3</v>
      </c>
      <c r="AB40" s="8">
        <f>'AEO 43'!AC90/100*(SUM(AB$11:AB$13)/SUM(AB$3:AB$5,AB$11:AB$13))</f>
        <v>7.9954222170195398E-3</v>
      </c>
      <c r="AC40" s="8">
        <f>'AEO 43'!AD90/100*(SUM(AC$11:AC$13)/SUM(AC$3:AC$5,AC$11:AC$13))</f>
        <v>8.1580083859440142E-3</v>
      </c>
      <c r="AD40" s="8">
        <f>'AEO 43'!AE90/100*(SUM(AD$11:AD$13)/SUM(AD$3:AD$5,AD$11:AD$13))</f>
        <v>8.3293557004994884E-3</v>
      </c>
      <c r="AE40" s="8">
        <f>'AEO 43'!AF90/100*(SUM(AE$11:AE$13)/SUM(AE$3:AE$5,AE$11:AE$13))</f>
        <v>8.5351144069321493E-3</v>
      </c>
      <c r="AF40" s="8">
        <f>'AEO 43'!AG90/100*(SUM(AF$11:AF$13)/SUM(AF$3:AF$5,AF$11:AF$13))</f>
        <v>8.7775094788379426E-3</v>
      </c>
      <c r="AG40" s="8">
        <f>'AEO 43'!AH90/100*(SUM(AG$11:AG$13)/SUM(AG$3:AG$5,AG$11:AG$13))</f>
        <v>9.0363145298212079E-3</v>
      </c>
      <c r="AH40" s="8">
        <f>'AEO 43'!AI90/100*(SUM(AH$11:AH$13)/SUM(AH$3:AH$5,AH$11:AH$13))</f>
        <v>9.3258976488930466E-3</v>
      </c>
      <c r="AI40" s="8">
        <f>'AEO 43'!AJ90/100*(SUM(AI$11:AI$13)/SUM(AI$3:AI$5,AI$11:AI$13))</f>
        <v>9.6768621841541724E-3</v>
      </c>
    </row>
    <row r="41" spans="1:35" ht="15.75" customHeight="1" x14ac:dyDescent="0.45">
      <c r="A41" s="8" t="str">
        <f>'AEO 43'!B91</f>
        <v xml:space="preserve">      Small Utility</v>
      </c>
      <c r="B41" s="8">
        <f>'AEO 43'!C91/100*(SUM(B$11:B$13)/SUM(B$3:B$5,B$11:B$13))</f>
        <v>3.7038522088724585E-3</v>
      </c>
      <c r="C41" s="8">
        <f>'AEO 43'!D91/100*(SUM(C$11:C$13)/SUM(C$3:C$5,C$11:C$13))</f>
        <v>2.5658753297769163E-3</v>
      </c>
      <c r="D41" s="8">
        <f>'AEO 43'!E91/100*(SUM(D$11:D$13)/SUM(D$3:D$5,D$11:D$13))</f>
        <v>3.4265894984059522E-3</v>
      </c>
      <c r="E41" s="8">
        <f>'AEO 43'!F91/100*(SUM(E$11:E$13)/SUM(E$3:E$5,E$11:E$13))</f>
        <v>3.8725962694041056E-3</v>
      </c>
      <c r="F41" s="8">
        <f>'AEO 43'!G91/100*(SUM(F$11:F$13)/SUM(F$3:F$5,F$11:F$13))</f>
        <v>5.008274207893273E-3</v>
      </c>
      <c r="G41" s="8">
        <f>'AEO 43'!H91/100*(SUM(G$11:G$13)/SUM(G$3:G$5,G$11:G$13))</f>
        <v>6.1859770082749854E-3</v>
      </c>
      <c r="H41" s="8">
        <f>'AEO 43'!I91/100*(SUM(H$11:H$13)/SUM(H$3:H$5,H$11:H$13))</f>
        <v>5.903475293908088E-3</v>
      </c>
      <c r="I41" s="8">
        <f>'AEO 43'!J91/100*(SUM(I$11:I$13)/SUM(I$3:I$5,I$11:I$13))</f>
        <v>6.0178846981194323E-3</v>
      </c>
      <c r="J41" s="8">
        <f>'AEO 43'!K91/100*(SUM(J$11:J$13)/SUM(J$3:J$5,J$11:J$13))</f>
        <v>6.1560300665142393E-3</v>
      </c>
      <c r="K41" s="8">
        <f>'AEO 43'!L91/100*(SUM(K$11:K$13)/SUM(K$3:K$5,K$11:K$13))</f>
        <v>6.0823678311877046E-3</v>
      </c>
      <c r="L41" s="8">
        <f>'AEO 43'!M91/100*(SUM(L$11:L$13)/SUM(L$3:L$5,L$11:L$13))</f>
        <v>5.9294064982206426E-3</v>
      </c>
      <c r="M41" s="8">
        <f>'AEO 43'!N91/100*(SUM(M$11:M$13)/SUM(M$3:M$5,M$11:M$13))</f>
        <v>5.5937253791728944E-3</v>
      </c>
      <c r="N41" s="8">
        <f>'AEO 43'!O91/100*(SUM(N$11:N$13)/SUM(N$3:N$5,N$11:N$13))</f>
        <v>5.4247976586016388E-3</v>
      </c>
      <c r="O41" s="8">
        <f>'AEO 43'!P91/100*(SUM(O$11:O$13)/SUM(O$3:O$5,O$11:O$13))</f>
        <v>5.213036748366014E-3</v>
      </c>
      <c r="P41" s="8">
        <f>'AEO 43'!Q91/100*(SUM(P$11:P$13)/SUM(P$3:P$5,P$11:P$13))</f>
        <v>4.9710996402511452E-3</v>
      </c>
      <c r="Q41" s="8">
        <f>'AEO 43'!R91/100*(SUM(Q$11:Q$13)/SUM(Q$3:Q$5,Q$11:Q$13))</f>
        <v>4.5229808020656832E-3</v>
      </c>
      <c r="R41" s="8">
        <f>'AEO 43'!S91/100*(SUM(R$11:R$13)/SUM(R$3:R$5,R$11:R$13))</f>
        <v>4.348717977536617E-3</v>
      </c>
      <c r="S41" s="8">
        <f>'AEO 43'!T91/100*(SUM(S$11:S$13)/SUM(S$3:S$5,S$11:S$13))</f>
        <v>4.2105778887303845E-3</v>
      </c>
      <c r="T41" s="8">
        <f>'AEO 43'!U91/100*(SUM(T$11:T$13)/SUM(T$3:T$5,T$11:T$13))</f>
        <v>4.1105537711893011E-3</v>
      </c>
      <c r="U41" s="8">
        <f>'AEO 43'!V91/100*(SUM(U$11:U$13)/SUM(U$3:U$5,U$11:U$13))</f>
        <v>4.0496004215125605E-3</v>
      </c>
      <c r="V41" s="8">
        <f>'AEO 43'!W91/100*(SUM(V$11:V$13)/SUM(V$3:V$5,V$11:V$13))</f>
        <v>3.9595599198619163E-3</v>
      </c>
      <c r="W41" s="8">
        <f>'AEO 43'!X91/100*(SUM(W$11:W$13)/SUM(W$3:W$5,W$11:W$13))</f>
        <v>3.937186391252955E-3</v>
      </c>
      <c r="X41" s="8">
        <f>'AEO 43'!Y91/100*(SUM(X$11:X$13)/SUM(X$3:X$5,X$11:X$13))</f>
        <v>3.9387877427985874E-3</v>
      </c>
      <c r="Y41" s="8">
        <f>'AEO 43'!Z91/100*(SUM(Y$11:Y$13)/SUM(Y$3:Y$5,Y$11:Y$13))</f>
        <v>3.9585181339187722E-3</v>
      </c>
      <c r="Z41" s="8">
        <f>'AEO 43'!AA91/100*(SUM(Z$11:Z$13)/SUM(Z$3:Z$5,Z$11:Z$13))</f>
        <v>3.9934203239255931E-3</v>
      </c>
      <c r="AA41" s="8">
        <f>'AEO 43'!AB91/100*(SUM(AA$11:AA$13)/SUM(AA$3:AA$5,AA$11:AA$13))</f>
        <v>4.0411537057320193E-3</v>
      </c>
      <c r="AB41" s="8">
        <f>'AEO 43'!AC91/100*(SUM(AB$11:AB$13)/SUM(AB$3:AB$5,AB$11:AB$13))</f>
        <v>4.1049925905944605E-3</v>
      </c>
      <c r="AC41" s="8">
        <f>'AEO 43'!AD91/100*(SUM(AC$11:AC$13)/SUM(AC$3:AC$5,AC$11:AC$13))</f>
        <v>4.1865233755211438E-3</v>
      </c>
      <c r="AD41" s="8">
        <f>'AEO 43'!AE91/100*(SUM(AD$11:AD$13)/SUM(AD$3:AD$5,AD$11:AD$13))</f>
        <v>4.2733329043208364E-3</v>
      </c>
      <c r="AE41" s="8">
        <f>'AEO 43'!AF91/100*(SUM(AE$11:AE$13)/SUM(AE$3:AE$5,AE$11:AE$13))</f>
        <v>4.375733032814055E-3</v>
      </c>
      <c r="AF41" s="8">
        <f>'AEO 43'!AG91/100*(SUM(AF$11:AF$13)/SUM(AF$3:AF$5,AF$11:AF$13))</f>
        <v>4.4981080077037307E-3</v>
      </c>
      <c r="AG41" s="8">
        <f>'AEO 43'!AH91/100*(SUM(AG$11:AG$13)/SUM(AG$3:AG$5,AG$11:AG$13))</f>
        <v>4.6255468104271866E-3</v>
      </c>
      <c r="AH41" s="8">
        <f>'AEO 43'!AI91/100*(SUM(AH$11:AH$13)/SUM(AH$3:AH$5,AH$11:AH$13))</f>
        <v>4.7712810298899729E-3</v>
      </c>
      <c r="AI41" s="8">
        <f>'AEO 43'!AJ91/100*(SUM(AI$11:AI$13)/SUM(AI$3:AI$5,AI$11:AI$13))</f>
        <v>4.9455327902809933E-3</v>
      </c>
    </row>
    <row r="42" spans="1:35" ht="15.75" customHeight="1" x14ac:dyDescent="0.45">
      <c r="A42" s="8" t="str">
        <f>'AEO 43'!B92</f>
        <v xml:space="preserve">      Large Utility</v>
      </c>
      <c r="B42" s="8">
        <f>'AEO 43'!C92/100*(SUM(B$11:B$13)/SUM(B$3:B$5,B$11:B$13))</f>
        <v>4.715345720887245E-3</v>
      </c>
      <c r="C42" s="8">
        <f>'AEO 43'!D92/100*(SUM(C$11:C$13)/SUM(C$3:C$5,C$11:C$13))</f>
        <v>3.3172632880698353E-3</v>
      </c>
      <c r="D42" s="8">
        <f>'AEO 43'!E92/100*(SUM(D$11:D$13)/SUM(D$3:D$5,D$11:D$13))</f>
        <v>4.4114001934112664E-3</v>
      </c>
      <c r="E42" s="8">
        <f>'AEO 43'!F92/100*(SUM(E$11:E$13)/SUM(E$3:E$5,E$11:E$13))</f>
        <v>5.053838457686529E-3</v>
      </c>
      <c r="F42" s="8">
        <f>'AEO 43'!G92/100*(SUM(F$11:F$13)/SUM(F$3:F$5,F$11:F$13))</f>
        <v>6.564538966092273E-3</v>
      </c>
      <c r="G42" s="8">
        <f>'AEO 43'!H92/100*(SUM(G$11:G$13)/SUM(G$3:G$5,G$11:G$13))</f>
        <v>8.158062462126036E-3</v>
      </c>
      <c r="H42" s="8">
        <f>'AEO 43'!I92/100*(SUM(H$11:H$13)/SUM(H$3:H$5,H$11:H$13))</f>
        <v>7.8131924296401863E-3</v>
      </c>
      <c r="I42" s="8">
        <f>'AEO 43'!J92/100*(SUM(I$11:I$13)/SUM(I$3:I$5,I$11:I$13))</f>
        <v>7.9923474496865713E-3</v>
      </c>
      <c r="J42" s="8">
        <f>'AEO 43'!K92/100*(SUM(J$11:J$13)/SUM(J$3:J$5,J$11:J$13))</f>
        <v>8.2237579993764305E-3</v>
      </c>
      <c r="K42" s="8">
        <f>'AEO 43'!L92/100*(SUM(K$11:K$13)/SUM(K$3:K$5,K$11:K$13))</f>
        <v>8.1208568365863758E-3</v>
      </c>
      <c r="L42" s="8">
        <f>'AEO 43'!M92/100*(SUM(L$11:L$13)/SUM(L$3:L$5,L$11:L$13))</f>
        <v>7.9522590533807856E-3</v>
      </c>
      <c r="M42" s="8">
        <f>'AEO 43'!N92/100*(SUM(M$11:M$13)/SUM(M$3:M$5,M$11:M$13))</f>
        <v>7.5062470632785263E-3</v>
      </c>
      <c r="N42" s="8">
        <f>'AEO 43'!O92/100*(SUM(N$11:N$13)/SUM(N$3:N$5,N$11:N$13))</f>
        <v>7.31610138121547E-3</v>
      </c>
      <c r="O42" s="8">
        <f>'AEO 43'!P92/100*(SUM(O$11:O$13)/SUM(O$3:O$5,O$11:O$13))</f>
        <v>7.0291166830065369E-3</v>
      </c>
      <c r="P42" s="8">
        <f>'AEO 43'!Q92/100*(SUM(P$11:P$13)/SUM(P$3:P$5,P$11:P$13))</f>
        <v>6.7224496080095023E-3</v>
      </c>
      <c r="Q42" s="8">
        <f>'AEO 43'!R92/100*(SUM(Q$11:Q$13)/SUM(Q$3:Q$5,Q$11:Q$13))</f>
        <v>6.1267420898894554E-3</v>
      </c>
      <c r="R42" s="8">
        <f>'AEO 43'!S92/100*(SUM(R$11:R$13)/SUM(R$3:R$5,R$11:R$13))</f>
        <v>5.8939176914320412E-3</v>
      </c>
      <c r="S42" s="8">
        <f>'AEO 43'!T92/100*(SUM(S$11:S$13)/SUM(S$3:S$5,S$11:S$13))</f>
        <v>5.7212537803138369E-3</v>
      </c>
      <c r="T42" s="8">
        <f>'AEO 43'!U92/100*(SUM(T$11:T$13)/SUM(T$3:T$5,T$11:T$13))</f>
        <v>5.5933269109205092E-3</v>
      </c>
      <c r="U42" s="8">
        <f>'AEO 43'!V92/100*(SUM(U$11:U$13)/SUM(U$3:U$5,U$11:U$13))</f>
        <v>5.5200178693054023E-3</v>
      </c>
      <c r="V42" s="8">
        <f>'AEO 43'!W92/100*(SUM(V$11:V$13)/SUM(V$3:V$5,V$11:V$13))</f>
        <v>5.3990362754284312E-3</v>
      </c>
      <c r="W42" s="8">
        <f>'AEO 43'!X92/100*(SUM(W$11:W$13)/SUM(W$3:W$5,W$11:W$13))</f>
        <v>5.3777684621749396E-3</v>
      </c>
      <c r="X42" s="8">
        <f>'AEO 43'!Y92/100*(SUM(X$11:X$13)/SUM(X$3:X$5,X$11:X$13))</f>
        <v>5.3892652288511896E-3</v>
      </c>
      <c r="Y42" s="8">
        <f>'AEO 43'!Z92/100*(SUM(Y$11:Y$13)/SUM(Y$3:Y$5,Y$11:Y$13))</f>
        <v>5.4232981421514842E-3</v>
      </c>
      <c r="Z42" s="8">
        <f>'AEO 43'!AA92/100*(SUM(Z$11:Z$13)/SUM(Z$3:Z$5,Z$11:Z$13))</f>
        <v>5.4796733001924317E-3</v>
      </c>
      <c r="AA42" s="8">
        <f>'AEO 43'!AB92/100*(SUM(AA$11:AA$13)/SUM(AA$3:AA$5,AA$11:AA$13))</f>
        <v>5.549501742033067E-3</v>
      </c>
      <c r="AB42" s="8">
        <f>'AEO 43'!AC92/100*(SUM(AB$11:AB$13)/SUM(AB$3:AB$5,AB$11:AB$13))</f>
        <v>5.6381253786644929E-3</v>
      </c>
      <c r="AC42" s="8">
        <f>'AEO 43'!AD92/100*(SUM(AC$11:AC$13)/SUM(AC$3:AC$5,AC$11:AC$13))</f>
        <v>5.7553373853484226E-3</v>
      </c>
      <c r="AD42" s="8">
        <f>'AEO 43'!AE92/100*(SUM(AD$11:AD$13)/SUM(AD$3:AD$5,AD$11:AD$13))</f>
        <v>5.883420042674942E-3</v>
      </c>
      <c r="AE42" s="8">
        <f>'AEO 43'!AF92/100*(SUM(AE$11:AE$13)/SUM(AE$3:AE$5,AE$11:AE$13))</f>
        <v>6.0295835929731548E-3</v>
      </c>
      <c r="AF42" s="8">
        <f>'AEO 43'!AG92/100*(SUM(AF$11:AF$13)/SUM(AF$3:AF$5,AF$11:AF$13))</f>
        <v>6.2030509583255967E-3</v>
      </c>
      <c r="AG42" s="8">
        <f>'AEO 43'!AH92/100*(SUM(AG$11:AG$13)/SUM(AG$3:AG$5,AG$11:AG$13))</f>
        <v>6.3871689313498006E-3</v>
      </c>
      <c r="AH42" s="8">
        <f>'AEO 43'!AI92/100*(SUM(AH$11:AH$13)/SUM(AH$3:AH$5,AH$11:AH$13))</f>
        <v>6.5926943062051763E-3</v>
      </c>
      <c r="AI42" s="8">
        <f>'AEO 43'!AJ92/100*(SUM(AI$11:AI$13)/SUM(AI$3:AI$5,AI$11:AI$13))</f>
        <v>6.8389036769654311E-3</v>
      </c>
    </row>
    <row r="43" spans="1:35" ht="15.75" customHeight="1" x14ac:dyDescent="0.45">
      <c r="A43" s="8" t="str">
        <f>'AEO 43'!B93</f>
        <v xml:space="preserve">      Small Crossover Utility</v>
      </c>
      <c r="B43" s="8">
        <f>'AEO 43'!C93/100*(SUM(B$11:B$13)/SUM(B$3:B$5,B$11:B$13))</f>
        <v>1.7093635221811457E-2</v>
      </c>
      <c r="C43" s="8">
        <f>'AEO 43'!D93/100*(SUM(C$11:C$13)/SUM(C$3:C$5,C$11:C$13))</f>
        <v>1.2452543244422893E-2</v>
      </c>
      <c r="D43" s="8">
        <f>'AEO 43'!E93/100*(SUM(D$11:D$13)/SUM(D$3:D$5,D$11:D$13))</f>
        <v>1.703849509458024E-2</v>
      </c>
      <c r="E43" s="8">
        <f>'AEO 43'!F93/100*(SUM(E$11:E$13)/SUM(E$3:E$5,E$11:E$13))</f>
        <v>1.9709061617426134E-2</v>
      </c>
      <c r="F43" s="8">
        <f>'AEO 43'!G93/100*(SUM(F$11:F$13)/SUM(F$3:F$5,F$11:F$13))</f>
        <v>2.5928705586436906E-2</v>
      </c>
      <c r="G43" s="8">
        <f>'AEO 43'!H93/100*(SUM(G$11:G$13)/SUM(G$3:G$5,G$11:G$13))</f>
        <v>3.2502577924888608E-2</v>
      </c>
      <c r="H43" s="8">
        <f>'AEO 43'!I93/100*(SUM(H$11:H$13)/SUM(H$3:H$5,H$11:H$13))</f>
        <v>3.1397607255670354E-2</v>
      </c>
      <c r="I43" s="8">
        <f>'AEO 43'!J93/100*(SUM(I$11:I$13)/SUM(I$3:I$5,I$11:I$13))</f>
        <v>3.2314635658198615E-2</v>
      </c>
      <c r="J43" s="8">
        <f>'AEO 43'!K93/100*(SUM(J$11:J$13)/SUM(J$3:J$5,J$11:J$13))</f>
        <v>3.2984625058199962E-2</v>
      </c>
      <c r="K43" s="8">
        <f>'AEO 43'!L93/100*(SUM(K$11:K$13)/SUM(K$3:K$5,K$11:K$13))</f>
        <v>3.311520583990863E-2</v>
      </c>
      <c r="L43" s="8">
        <f>'AEO 43'!M93/100*(SUM(L$11:L$13)/SUM(L$3:L$5,L$11:L$13))</f>
        <v>3.2524028176919177E-2</v>
      </c>
      <c r="M43" s="8">
        <f>'AEO 43'!N93/100*(SUM(M$11:M$13)/SUM(M$3:M$5,M$11:M$13))</f>
        <v>3.0855461592426504E-2</v>
      </c>
      <c r="N43" s="8">
        <f>'AEO 43'!O93/100*(SUM(N$11:N$13)/SUM(N$3:N$5,N$11:N$13))</f>
        <v>3.0096377727186131E-2</v>
      </c>
      <c r="O43" s="8">
        <f>'AEO 43'!P93/100*(SUM(O$11:O$13)/SUM(O$3:O$5,O$11:O$13))</f>
        <v>2.9072778425925934E-2</v>
      </c>
      <c r="P43" s="8">
        <f>'AEO 43'!Q93/100*(SUM(P$11:P$13)/SUM(P$3:P$5,P$11:P$13))</f>
        <v>2.7863819484133717E-2</v>
      </c>
      <c r="Q43" s="8">
        <f>'AEO 43'!R93/100*(SUM(Q$11:Q$13)/SUM(Q$3:Q$5,Q$11:Q$13))</f>
        <v>2.5471800087145974E-2</v>
      </c>
      <c r="R43" s="8">
        <f>'AEO 43'!S93/100*(SUM(R$11:R$13)/SUM(R$3:R$5,R$11:R$13))</f>
        <v>2.4601334750701982E-2</v>
      </c>
      <c r="S43" s="8">
        <f>'AEO 43'!T93/100*(SUM(S$11:S$13)/SUM(S$3:S$5,S$11:S$13))</f>
        <v>2.3920082453637657E-2</v>
      </c>
      <c r="T43" s="8">
        <f>'AEO 43'!U93/100*(SUM(T$11:T$13)/SUM(T$3:T$5,T$11:T$13))</f>
        <v>2.344999870466671E-2</v>
      </c>
      <c r="U43" s="8">
        <f>'AEO 43'!V93/100*(SUM(U$11:U$13)/SUM(U$3:U$5,U$11:U$13))</f>
        <v>2.3195152081218268E-2</v>
      </c>
      <c r="V43" s="8">
        <f>'AEO 43'!W93/100*(SUM(V$11:V$13)/SUM(V$3:V$5,V$11:V$13))</f>
        <v>2.2760044447663667E-2</v>
      </c>
      <c r="W43" s="8">
        <f>'AEO 43'!X93/100*(SUM(W$11:W$13)/SUM(W$3:W$5,W$11:W$13))</f>
        <v>2.2718027250591015E-2</v>
      </c>
      <c r="X43" s="8">
        <f>'AEO 43'!Y93/100*(SUM(X$11:X$13)/SUM(X$3:X$5,X$11:X$13))</f>
        <v>2.2804806113514743E-2</v>
      </c>
      <c r="Y43" s="8">
        <f>'AEO 43'!Z93/100*(SUM(Y$11:Y$13)/SUM(Y$3:Y$5,Y$11:Y$13))</f>
        <v>2.29949893852909E-2</v>
      </c>
      <c r="Z43" s="8">
        <f>'AEO 43'!AA93/100*(SUM(Z$11:Z$13)/SUM(Z$3:Z$5,Z$11:Z$13))</f>
        <v>2.3301955605088735E-2</v>
      </c>
      <c r="AA43" s="8">
        <f>'AEO 43'!AB93/100*(SUM(AA$11:AA$13)/SUM(AA$3:AA$5,AA$11:AA$13))</f>
        <v>2.3622099741824439E-2</v>
      </c>
      <c r="AB43" s="8">
        <f>'AEO 43'!AC93/100*(SUM(AB$11:AB$13)/SUM(AB$3:AB$5,AB$11:AB$13))</f>
        <v>2.4059698472109113E-2</v>
      </c>
      <c r="AC43" s="8">
        <f>'AEO 43'!AD93/100*(SUM(AC$11:AC$13)/SUM(AC$3:AC$5,AC$11:AC$13))</f>
        <v>2.4606199006849315E-2</v>
      </c>
      <c r="AD43" s="8">
        <f>'AEO 43'!AE93/100*(SUM(AD$11:AD$13)/SUM(AD$3:AD$5,AD$11:AD$13))</f>
        <v>2.5187456841084324E-2</v>
      </c>
      <c r="AE43" s="8">
        <f>'AEO 43'!AF93/100*(SUM(AE$11:AE$13)/SUM(AE$3:AE$5,AE$11:AE$13))</f>
        <v>2.5856924061745355E-2</v>
      </c>
      <c r="AF43" s="8">
        <f>'AEO 43'!AG93/100*(SUM(AF$11:AF$13)/SUM(AF$3:AF$5,AF$11:AF$13))</f>
        <v>2.6647653257842952E-2</v>
      </c>
      <c r="AG43" s="8">
        <f>'AEO 43'!AH93/100*(SUM(AG$11:AG$13)/SUM(AG$3:AG$5,AG$11:AG$13))</f>
        <v>2.7475141711478086E-2</v>
      </c>
      <c r="AH43" s="8">
        <f>'AEO 43'!AI93/100*(SUM(AH$11:AH$13)/SUM(AH$3:AH$5,AH$11:AH$13))</f>
        <v>2.8418944890195554E-2</v>
      </c>
      <c r="AI43" s="8">
        <f>'AEO 43'!AJ93/100*(SUM(AI$11:AI$13)/SUM(AI$3:AI$5,AI$11:AI$13))</f>
        <v>2.9527799973779648E-2</v>
      </c>
    </row>
    <row r="44" spans="1:35" ht="15.75" customHeight="1" x14ac:dyDescent="0.45">
      <c r="A44" s="8" t="str">
        <f>'AEO 43'!B94</f>
        <v xml:space="preserve">      Large Crossover Utility</v>
      </c>
      <c r="B44" s="8">
        <f>'AEO 43'!C94/100*(SUM(B$11:B$13)/SUM(B$3:B$5,B$11:B$13))</f>
        <v>2.0823793262476891E-2</v>
      </c>
      <c r="C44" s="8">
        <f>'AEO 43'!D94/100*(SUM(C$11:C$13)/SUM(C$3:C$5,C$11:C$13))</f>
        <v>1.515860145489816E-2</v>
      </c>
      <c r="D44" s="8">
        <f>'AEO 43'!E94/100*(SUM(D$11:D$13)/SUM(D$3:D$5,D$11:D$13))</f>
        <v>2.0526710110520732E-2</v>
      </c>
      <c r="E44" s="8">
        <f>'AEO 43'!F94/100*(SUM(E$11:E$13)/SUM(E$3:E$5,E$11:E$13))</f>
        <v>2.3769381121682524E-2</v>
      </c>
      <c r="F44" s="8">
        <f>'AEO 43'!G94/100*(SUM(F$11:F$13)/SUM(F$3:F$5,F$11:F$13))</f>
        <v>3.1164659366314618E-2</v>
      </c>
      <c r="G44" s="8">
        <f>'AEO 43'!H94/100*(SUM(G$11:G$13)/SUM(G$3:G$5,G$11:G$13))</f>
        <v>3.908631049267982E-2</v>
      </c>
      <c r="H44" s="8">
        <f>'AEO 43'!I94/100*(SUM(H$11:H$13)/SUM(H$3:H$5,H$11:H$13))</f>
        <v>3.7752085524284537E-2</v>
      </c>
      <c r="I44" s="8">
        <f>'AEO 43'!J94/100*(SUM(I$11:I$13)/SUM(I$3:I$5,I$11:I$13))</f>
        <v>3.8856256346640271E-2</v>
      </c>
      <c r="J44" s="8">
        <f>'AEO 43'!K94/100*(SUM(J$11:J$13)/SUM(J$3:J$5,J$11:J$13))</f>
        <v>3.9987898398461869E-2</v>
      </c>
      <c r="K44" s="8">
        <f>'AEO 43'!L94/100*(SUM(K$11:K$13)/SUM(K$3:K$5,K$11:K$13))</f>
        <v>3.9809766528239192E-2</v>
      </c>
      <c r="L44" s="8">
        <f>'AEO 43'!M94/100*(SUM(L$11:L$13)/SUM(L$3:L$5,L$11:L$13))</f>
        <v>3.9148414476868343E-2</v>
      </c>
      <c r="M44" s="8">
        <f>'AEO 43'!N94/100*(SUM(M$11:M$13)/SUM(M$3:M$5,M$11:M$13))</f>
        <v>3.7092825279521673E-2</v>
      </c>
      <c r="N44" s="8">
        <f>'AEO 43'!O94/100*(SUM(N$11:N$13)/SUM(N$3:N$5,N$11:N$13))</f>
        <v>3.6247264177938651E-2</v>
      </c>
      <c r="O44" s="8">
        <f>'AEO 43'!P94/100*(SUM(O$11:O$13)/SUM(O$3:O$5,O$11:O$13))</f>
        <v>3.4939932717864934E-2</v>
      </c>
      <c r="P44" s="8">
        <f>'AEO 43'!Q94/100*(SUM(P$11:P$13)/SUM(P$3:P$5,P$11:P$13))</f>
        <v>3.351085204819277E-2</v>
      </c>
      <c r="Q44" s="8">
        <f>'AEO 43'!R94/100*(SUM(Q$11:Q$13)/SUM(Q$3:Q$5,Q$11:Q$13))</f>
        <v>3.0628679013959499E-2</v>
      </c>
      <c r="R44" s="8">
        <f>'AEO 43'!S94/100*(SUM(R$11:R$13)/SUM(R$3:R$5,R$11:R$13))</f>
        <v>2.9553252646277606E-2</v>
      </c>
      <c r="S44" s="8">
        <f>'AEO 43'!T94/100*(SUM(S$11:S$13)/SUM(S$3:S$5,S$11:S$13))</f>
        <v>2.8760827104136945E-2</v>
      </c>
      <c r="T44" s="8">
        <f>'AEO 43'!U94/100*(SUM(T$11:T$13)/SUM(T$3:T$5,T$11:T$13))</f>
        <v>2.818868962112514E-2</v>
      </c>
      <c r="U44" s="8">
        <f>'AEO 43'!V94/100*(SUM(U$11:U$13)/SUM(U$3:U$5,U$11:U$13))</f>
        <v>2.788325663432499E-2</v>
      </c>
      <c r="V44" s="8">
        <f>'AEO 43'!W94/100*(SUM(V$11:V$13)/SUM(V$3:V$5,V$11:V$13))</f>
        <v>2.7334839113549503E-2</v>
      </c>
      <c r="W44" s="8">
        <f>'AEO 43'!X94/100*(SUM(W$11:W$13)/SUM(W$3:W$5,W$11:W$13))</f>
        <v>2.7287901969267135E-2</v>
      </c>
      <c r="X44" s="8">
        <f>'AEO 43'!Y94/100*(SUM(X$11:X$13)/SUM(X$3:X$5,X$11:X$13))</f>
        <v>2.7397454012865766E-2</v>
      </c>
      <c r="Y44" s="8">
        <f>'AEO 43'!Z94/100*(SUM(Y$11:Y$13)/SUM(Y$3:Y$5,Y$11:Y$13))</f>
        <v>2.7623845150933055E-2</v>
      </c>
      <c r="Z44" s="8">
        <f>'AEO 43'!AA94/100*(SUM(Z$11:Z$13)/SUM(Z$3:Z$5,Z$11:Z$13))</f>
        <v>2.7968079558477656E-2</v>
      </c>
      <c r="AA44" s="8">
        <f>'AEO 43'!AB94/100*(SUM(AA$11:AA$13)/SUM(AA$3:AA$5,AA$11:AA$13))</f>
        <v>2.8370809281280964E-2</v>
      </c>
      <c r="AB44" s="8">
        <f>'AEO 43'!AC94/100*(SUM(AB$11:AB$13)/SUM(AB$3:AB$5,AB$11:AB$13))</f>
        <v>2.8875164719055362E-2</v>
      </c>
      <c r="AC44" s="8">
        <f>'AEO 43'!AD94/100*(SUM(AC$11:AC$13)/SUM(AC$3:AC$5,AC$11:AC$13))</f>
        <v>2.9523837275163788E-2</v>
      </c>
      <c r="AD44" s="8">
        <f>'AEO 43'!AE94/100*(SUM(AD$11:AD$13)/SUM(AD$3:AD$5,AD$11:AD$13))</f>
        <v>3.0221745063769938E-2</v>
      </c>
      <c r="AE44" s="8">
        <f>'AEO 43'!AF94/100*(SUM(AE$11:AE$13)/SUM(AE$3:AE$5,AE$11:AE$13))</f>
        <v>3.1025930393958054E-2</v>
      </c>
      <c r="AF44" s="8">
        <f>'AEO 43'!AG94/100*(SUM(AF$11:AF$13)/SUM(AF$3:AF$5,AF$11:AF$13))</f>
        <v>3.1967970867365879E-2</v>
      </c>
      <c r="AG44" s="8">
        <f>'AEO 43'!AH94/100*(SUM(AG$11:AG$13)/SUM(AG$3:AG$5,AG$11:AG$13))</f>
        <v>3.2959108884946083E-2</v>
      </c>
      <c r="AH44" s="8">
        <f>'AEO 43'!AI94/100*(SUM(AH$11:AH$13)/SUM(AH$3:AH$5,AH$11:AH$13))</f>
        <v>3.4071208171410759E-2</v>
      </c>
      <c r="AI44" s="8">
        <f>'AEO 43'!AJ94/100*(SUM(AI$11:AI$13)/SUM(AI$3:AI$5,AI$11:AI$13))</f>
        <v>3.5394327229821249E-2</v>
      </c>
    </row>
    <row r="45" spans="1:35" ht="15.75" customHeight="1" x14ac:dyDescent="0.35"/>
    <row r="46" spans="1:35" ht="15.75" customHeight="1" x14ac:dyDescent="0.45">
      <c r="A46" s="2" t="s">
        <v>639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5.75" customHeight="1" x14ac:dyDescent="0.45">
      <c r="B47" s="8">
        <f t="shared" ref="B47:AI47" si="9">B28</f>
        <v>2017</v>
      </c>
      <c r="C47" s="8">
        <f t="shared" si="9"/>
        <v>2018</v>
      </c>
      <c r="D47" s="8">
        <f t="shared" si="9"/>
        <v>2019</v>
      </c>
      <c r="E47" s="8">
        <f t="shared" si="9"/>
        <v>2020</v>
      </c>
      <c r="F47" s="8">
        <f t="shared" si="9"/>
        <v>2021</v>
      </c>
      <c r="G47" s="8">
        <f t="shared" si="9"/>
        <v>2022</v>
      </c>
      <c r="H47" s="8">
        <f t="shared" si="9"/>
        <v>2023</v>
      </c>
      <c r="I47" s="8">
        <f t="shared" si="9"/>
        <v>2024</v>
      </c>
      <c r="J47" s="8">
        <f t="shared" si="9"/>
        <v>2025</v>
      </c>
      <c r="K47" s="8">
        <f t="shared" si="9"/>
        <v>2026</v>
      </c>
      <c r="L47" s="8">
        <f t="shared" si="9"/>
        <v>2027</v>
      </c>
      <c r="M47" s="8">
        <f t="shared" si="9"/>
        <v>2028</v>
      </c>
      <c r="N47" s="8">
        <f t="shared" si="9"/>
        <v>2029</v>
      </c>
      <c r="O47" s="8">
        <f t="shared" si="9"/>
        <v>2030</v>
      </c>
      <c r="P47" s="8">
        <f t="shared" si="9"/>
        <v>2031</v>
      </c>
      <c r="Q47" s="8">
        <f t="shared" si="9"/>
        <v>2032</v>
      </c>
      <c r="R47" s="8">
        <f t="shared" si="9"/>
        <v>2033</v>
      </c>
      <c r="S47" s="8">
        <f t="shared" si="9"/>
        <v>2034</v>
      </c>
      <c r="T47" s="8">
        <f t="shared" si="9"/>
        <v>2035</v>
      </c>
      <c r="U47" s="8">
        <f t="shared" si="9"/>
        <v>2036</v>
      </c>
      <c r="V47" s="8">
        <f t="shared" si="9"/>
        <v>2037</v>
      </c>
      <c r="W47" s="8">
        <f t="shared" si="9"/>
        <v>2038</v>
      </c>
      <c r="X47" s="8">
        <f t="shared" si="9"/>
        <v>2039</v>
      </c>
      <c r="Y47" s="8">
        <f t="shared" si="9"/>
        <v>2040</v>
      </c>
      <c r="Z47" s="8">
        <f t="shared" si="9"/>
        <v>2041</v>
      </c>
      <c r="AA47" s="8">
        <f t="shared" si="9"/>
        <v>2042</v>
      </c>
      <c r="AB47" s="8">
        <f t="shared" si="9"/>
        <v>2043</v>
      </c>
      <c r="AC47" s="8">
        <f t="shared" si="9"/>
        <v>2044</v>
      </c>
      <c r="AD47" s="8">
        <f t="shared" si="9"/>
        <v>2045</v>
      </c>
      <c r="AE47" s="8">
        <f t="shared" si="9"/>
        <v>2046</v>
      </c>
      <c r="AF47" s="8">
        <f t="shared" si="9"/>
        <v>2047</v>
      </c>
      <c r="AG47" s="8">
        <f t="shared" si="9"/>
        <v>2048</v>
      </c>
      <c r="AH47" s="8">
        <f t="shared" si="9"/>
        <v>2049</v>
      </c>
      <c r="AI47" s="8">
        <f t="shared" si="9"/>
        <v>2050</v>
      </c>
    </row>
    <row r="48" spans="1:35" ht="15.75" customHeight="1" x14ac:dyDescent="0.45">
      <c r="A48" s="8" t="str">
        <f t="shared" ref="A48:A63" si="10">A29</f>
        <v xml:space="preserve">      Minicompact</v>
      </c>
      <c r="B48" s="8">
        <f>('AEO 43'!C77/100)*(SUM(B$6:B$7)/SUM(B$6:B$7,B$14:B$15))</f>
        <v>2.8590566447368421E-3</v>
      </c>
      <c r="C48" s="8">
        <f>('AEO 43'!D77/100)*(SUM(C$6:C$7)/SUM(C$6:C$7,C$14:C$15))</f>
        <v>3.0321018367346938E-3</v>
      </c>
      <c r="D48" s="8">
        <f>('AEO 43'!E77/100)*(SUM(D$6:D$7)/SUM(D$6:D$7,D$14:D$15))</f>
        <v>2.7232923154193872E-3</v>
      </c>
      <c r="E48" s="8">
        <f>('AEO 43'!F77/100)*(SUM(E$6:E$7)/SUM(E$6:E$7,E$14:E$15))</f>
        <v>2.7709113406795228E-3</v>
      </c>
      <c r="F48" s="8">
        <f>('AEO 43'!G77/100)*(SUM(F$6:F$7)/SUM(F$6:F$7,F$14:F$15))</f>
        <v>2.5219716693290735E-3</v>
      </c>
      <c r="G48" s="8">
        <f>('AEO 43'!H77/100)*(SUM(G$6:G$7)/SUM(G$6:G$7,G$14:G$15))</f>
        <v>2.4393718375905452E-3</v>
      </c>
      <c r="H48" s="8">
        <f>('AEO 43'!I77/100)*(SUM(H$6:H$7)/SUM(H$6:H$7,H$14:H$15))</f>
        <v>2.4340308982925014E-3</v>
      </c>
      <c r="I48" s="8">
        <f>('AEO 43'!J77/100)*(SUM(I$6:I$7)/SUM(I$6:I$7,I$14:I$15))</f>
        <v>2.4197110714285716E-3</v>
      </c>
      <c r="J48" s="8">
        <f>('AEO 43'!K77/100)*(SUM(J$6:J$7)/SUM(J$6:J$7,J$14:J$15))</f>
        <v>2.3696759999999998E-3</v>
      </c>
      <c r="K48" s="8">
        <f>('AEO 43'!L77/100)*(SUM(K$6:K$7)/SUM(K$6:K$7,K$14:K$15))</f>
        <v>2.4371638297150614E-3</v>
      </c>
      <c r="L48" s="8">
        <f>('AEO 43'!M77/100)*(SUM(L$6:L$7)/SUM(L$6:L$7,L$14:L$15))</f>
        <v>2.5083274717982744E-3</v>
      </c>
      <c r="M48" s="8">
        <f>('AEO 43'!N77/100)*(SUM(M$6:M$7)/SUM(M$6:M$7,M$14:M$15))</f>
        <v>2.5452310788787484E-3</v>
      </c>
      <c r="N48" s="8">
        <f>('AEO 43'!O77/100)*(SUM(N$6:N$7)/SUM(N$6:N$7,N$14:N$15))</f>
        <v>2.6621289928504821E-3</v>
      </c>
      <c r="O48" s="8">
        <f>('AEO 43'!P77/100)*(SUM(O$6:O$7)/SUM(O$6:O$7,O$14:O$15))</f>
        <v>2.6402113975249014E-3</v>
      </c>
      <c r="P48" s="8">
        <f>('AEO 43'!Q77/100)*(SUM(P$6:P$7)/SUM(P$6:P$7,P$14:P$15))</f>
        <v>2.6876747419354841E-3</v>
      </c>
      <c r="Q48" s="8">
        <f>('AEO 43'!R77/100)*(SUM(Q$6:Q$7)/SUM(Q$6:Q$7,Q$14:Q$15))</f>
        <v>2.7081407731811696E-3</v>
      </c>
      <c r="R48" s="8">
        <f>('AEO 43'!S77/100)*(SUM(R$6:R$7)/SUM(R$6:R$7,R$14:R$15))</f>
        <v>2.7223803278688527E-3</v>
      </c>
      <c r="S48" s="8">
        <f>('AEO 43'!T77/100)*(SUM(S$6:S$7)/SUM(S$6:S$7,S$14:S$15))</f>
        <v>2.7494117215326502E-3</v>
      </c>
      <c r="T48" s="8">
        <f>('AEO 43'!U77/100)*(SUM(T$6:T$7)/SUM(T$6:T$7,T$14:T$15))</f>
        <v>2.7624624953935242E-3</v>
      </c>
      <c r="U48" s="8">
        <f>('AEO 43'!V77/100)*(SUM(U$6:U$7)/SUM(U$6:U$7,U$14:U$15))</f>
        <v>2.777123892445583E-3</v>
      </c>
      <c r="V48" s="8">
        <f>('AEO 43'!W77/100)*(SUM(V$6:V$7)/SUM(V$6:V$7,V$14:V$15))</f>
        <v>2.7607788634097705E-3</v>
      </c>
      <c r="W48" s="8">
        <f>('AEO 43'!X77/100)*(SUM(W$6:W$7)/SUM(W$6:W$7,W$14:W$15))</f>
        <v>2.7872750848708487E-3</v>
      </c>
      <c r="X48" s="8">
        <f>('AEO 43'!Y77/100)*(SUM(X$6:X$7)/SUM(X$6:X$7,X$14:X$15))</f>
        <v>2.7890318694504435E-3</v>
      </c>
      <c r="Y48" s="8">
        <f>('AEO 43'!Z77/100)*(SUM(Y$6:Y$7)/SUM(Y$6:Y$7,Y$14:Y$15))</f>
        <v>2.788985744332788E-3</v>
      </c>
      <c r="Z48" s="8">
        <f>('AEO 43'!AA77/100)*(SUM(Z$6:Z$7)/SUM(Z$6:Z$7,Z$14:Z$15))</f>
        <v>2.7699456440872564E-3</v>
      </c>
      <c r="AA48" s="8">
        <f>('AEO 43'!AB77/100)*(SUM(AA$6:AA$7)/SUM(AA$6:AA$7,AA$14:AA$15))</f>
        <v>2.7679354728052351E-3</v>
      </c>
      <c r="AB48" s="8">
        <f>('AEO 43'!AC77/100)*(SUM(AB$6:AB$7)/SUM(AB$6:AB$7,AB$14:AB$15))</f>
        <v>2.7360584117125117E-3</v>
      </c>
      <c r="AC48" s="8">
        <f>('AEO 43'!AD77/100)*(SUM(AC$6:AC$7)/SUM(AC$6:AC$7,AC$14:AC$15))</f>
        <v>2.7120641519703895E-3</v>
      </c>
      <c r="AD48" s="8">
        <f>('AEO 43'!AE77/100)*(SUM(AD$6:AD$7)/SUM(AD$6:AD$7,AD$14:AD$15))</f>
        <v>2.6959555712451869E-3</v>
      </c>
      <c r="AE48" s="8">
        <f>('AEO 43'!AF77/100)*(SUM(AE$6:AE$7)/SUM(AE$6:AE$7,AE$14:AE$15))</f>
        <v>2.6729661263909296E-3</v>
      </c>
      <c r="AF48" s="8">
        <f>('AEO 43'!AG77/100)*(SUM(AF$6:AF$7)/SUM(AF$6:AF$7,AF$14:AF$15))</f>
        <v>2.6384436215435409E-3</v>
      </c>
      <c r="AG48" s="8">
        <f>('AEO 43'!AH77/100)*(SUM(AG$6:AG$7)/SUM(AG$6:AG$7,AG$14:AG$15))</f>
        <v>2.6153184696569918E-3</v>
      </c>
      <c r="AH48" s="8">
        <f>('AEO 43'!AI77/100)*(SUM(AH$6:AH$7)/SUM(AH$6:AH$7,AH$14:AH$15))</f>
        <v>2.5722887834064615E-3</v>
      </c>
      <c r="AI48" s="8">
        <f>('AEO 43'!AJ77/100)*(SUM(AI$6:AI$7)/SUM(AI$6:AI$7,AI$14:AI$15))</f>
        <v>2.5341796988069625E-3</v>
      </c>
    </row>
    <row r="49" spans="1:35" ht="15.75" customHeight="1" x14ac:dyDescent="0.45">
      <c r="A49" s="8" t="str">
        <f t="shared" si="10"/>
        <v xml:space="preserve">      Subcompact</v>
      </c>
      <c r="B49" s="8">
        <f>('AEO 43'!C78/100)*(SUM(B$6:B$7)/SUM(B$6:B$7,B$14:B$15))</f>
        <v>3.5307182368421057E-2</v>
      </c>
      <c r="C49" s="8">
        <f>('AEO 43'!D78/100)*(SUM(C$6:C$7)/SUM(C$6:C$7,C$14:C$15))</f>
        <v>3.53868727324263E-2</v>
      </c>
      <c r="D49" s="8">
        <f>('AEO 43'!E78/100)*(SUM(D$6:D$7)/SUM(D$6:D$7,D$14:D$15))</f>
        <v>3.1198330085384231E-2</v>
      </c>
      <c r="E49" s="8">
        <f>('AEO 43'!F78/100)*(SUM(E$6:E$7)/SUM(E$6:E$7,E$14:E$15))</f>
        <v>3.1035624288337928E-2</v>
      </c>
      <c r="F49" s="8">
        <f>('AEO 43'!G78/100)*(SUM(F$6:F$7)/SUM(F$6:F$7,F$14:F$15))</f>
        <v>2.7861644856230033E-2</v>
      </c>
      <c r="G49" s="8">
        <f>('AEO 43'!H78/100)*(SUM(G$6:G$7)/SUM(G$6:G$7,G$14:G$15))</f>
        <v>2.6470787693480748E-2</v>
      </c>
      <c r="H49" s="8">
        <f>('AEO 43'!I78/100)*(SUM(H$6:H$7)/SUM(H$6:H$7,H$14:H$15))</f>
        <v>2.6010908192279136E-2</v>
      </c>
      <c r="I49" s="8">
        <f>('AEO 43'!J78/100)*(SUM(I$6:I$7)/SUM(I$6:I$7,I$14:I$15))</f>
        <v>2.5794971357142857E-2</v>
      </c>
      <c r="J49" s="8">
        <f>('AEO 43'!K78/100)*(SUM(J$6:J$7)/SUM(J$6:J$7,J$14:J$15))</f>
        <v>2.5353306000000003E-2</v>
      </c>
      <c r="K49" s="8">
        <f>('AEO 43'!L78/100)*(SUM(K$6:K$7)/SUM(K$6:K$7,K$14:K$15))</f>
        <v>2.527634144843962E-2</v>
      </c>
      <c r="L49" s="8">
        <f>('AEO 43'!M78/100)*(SUM(L$6:L$7)/SUM(L$6:L$7,L$14:L$15))</f>
        <v>2.5805910252156599E-2</v>
      </c>
      <c r="M49" s="8">
        <f>('AEO 43'!N78/100)*(SUM(M$6:M$7)/SUM(M$6:M$7,M$14:M$15))</f>
        <v>2.605385052477184E-2</v>
      </c>
      <c r="N49" s="8">
        <f>('AEO 43'!O78/100)*(SUM(N$6:N$7)/SUM(N$6:N$7,N$14:N$15))</f>
        <v>2.6839538442648428E-2</v>
      </c>
      <c r="O49" s="8">
        <f>('AEO 43'!P78/100)*(SUM(O$6:O$7)/SUM(O$6:O$7,O$14:O$15))</f>
        <v>2.6669415164503468E-2</v>
      </c>
      <c r="P49" s="8">
        <f>('AEO 43'!Q78/100)*(SUM(P$6:P$7)/SUM(P$6:P$7,P$14:P$15))</f>
        <v>2.6954793774193547E-2</v>
      </c>
      <c r="Q49" s="8">
        <f>('AEO 43'!R78/100)*(SUM(Q$6:Q$7)/SUM(Q$6:Q$7,Q$14:Q$15))</f>
        <v>2.7049363631954353E-2</v>
      </c>
      <c r="R49" s="8">
        <f>('AEO 43'!S78/100)*(SUM(R$6:R$7)/SUM(R$6:R$7,R$14:R$15))</f>
        <v>2.7082478688524595E-2</v>
      </c>
      <c r="S49" s="8">
        <f>('AEO 43'!T78/100)*(SUM(S$6:S$7)/SUM(S$6:S$7,S$14:S$15))</f>
        <v>2.7194854303831627E-2</v>
      </c>
      <c r="T49" s="8">
        <f>('AEO 43'!U78/100)*(SUM(T$6:T$7)/SUM(T$6:T$7,T$14:T$15))</f>
        <v>2.7213549178731245E-2</v>
      </c>
      <c r="U49" s="8">
        <f>('AEO 43'!V78/100)*(SUM(U$6:U$7)/SUM(U$6:U$7,U$14:U$15))</f>
        <v>2.7231454033290661E-2</v>
      </c>
      <c r="V49" s="8">
        <f>('AEO 43'!W78/100)*(SUM(V$6:V$7)/SUM(V$6:V$7,V$14:V$15))</f>
        <v>2.7003135094715851E-2</v>
      </c>
      <c r="W49" s="8">
        <f>('AEO 43'!X78/100)*(SUM(W$6:W$7)/SUM(W$6:W$7,W$14:W$15))</f>
        <v>2.7137302243542438E-2</v>
      </c>
      <c r="X49" s="8">
        <f>('AEO 43'!Y78/100)*(SUM(X$6:X$7)/SUM(X$6:X$7,X$14:X$15))</f>
        <v>2.7061418132949367E-2</v>
      </c>
      <c r="Y49" s="8">
        <f>('AEO 43'!Z78/100)*(SUM(Y$6:Y$7)/SUM(Y$6:Y$7,Y$14:Y$15))</f>
        <v>2.6969413344239305E-2</v>
      </c>
      <c r="Z49" s="8">
        <f>('AEO 43'!AA78/100)*(SUM(Z$6:Z$7)/SUM(Z$6:Z$7,Z$14:Z$15))</f>
        <v>2.6711369035591275E-2</v>
      </c>
      <c r="AA49" s="8">
        <f>('AEO 43'!AB78/100)*(SUM(AA$6:AA$7)/SUM(AA$6:AA$7,AA$14:AA$15))</f>
        <v>2.659512304220266E-2</v>
      </c>
      <c r="AB49" s="8">
        <f>('AEO 43'!AC78/100)*(SUM(AB$6:AB$7)/SUM(AB$6:AB$7,AB$14:AB$15))</f>
        <v>2.624216089396628E-2</v>
      </c>
      <c r="AC49" s="8">
        <f>('AEO 43'!AD78/100)*(SUM(AC$6:AC$7)/SUM(AC$6:AC$7,AC$14:AC$15))</f>
        <v>2.5947063065534511E-2</v>
      </c>
      <c r="AD49" s="8">
        <f>('AEO 43'!AE78/100)*(SUM(AD$6:AD$7)/SUM(AD$6:AD$7,AD$14:AD$15))</f>
        <v>2.5710260102695767E-2</v>
      </c>
      <c r="AE49" s="8">
        <f>('AEO 43'!AF78/100)*(SUM(AE$6:AE$7)/SUM(AE$6:AE$7,AE$14:AE$15))</f>
        <v>2.5410613919798441E-2</v>
      </c>
      <c r="AF49" s="8">
        <f>('AEO 43'!AG78/100)*(SUM(AF$6:AF$7)/SUM(AF$6:AF$7,AF$14:AF$15))</f>
        <v>2.5041218270738758E-2</v>
      </c>
      <c r="AG49" s="8">
        <f>('AEO 43'!AH78/100)*(SUM(AG$6:AG$7)/SUM(AG$6:AG$7,AG$14:AG$15))</f>
        <v>2.4749802374670189E-2</v>
      </c>
      <c r="AH49" s="8">
        <f>('AEO 43'!AI78/100)*(SUM(AH$6:AH$7)/SUM(AH$6:AH$7,AH$14:AH$15))</f>
        <v>2.4301384998005583E-2</v>
      </c>
      <c r="AI49" s="8">
        <f>('AEO 43'!AJ78/100)*(SUM(AI$6:AI$7)/SUM(AI$6:AI$7,AI$14:AI$15))</f>
        <v>2.388470837473107E-2</v>
      </c>
    </row>
    <row r="50" spans="1:35" ht="15.75" customHeight="1" x14ac:dyDescent="0.45">
      <c r="A50" s="8" t="str">
        <f t="shared" si="10"/>
        <v xml:space="preserve">      Compact</v>
      </c>
      <c r="B50" s="8">
        <f>('AEO 43'!C79/100)*(SUM(B$6:B$7)/SUM(B$6:B$7,B$14:B$15))</f>
        <v>0.14239901427631579</v>
      </c>
      <c r="C50" s="8">
        <f>('AEO 43'!D79/100)*(SUM(C$6:C$7)/SUM(C$6:C$7,C$14:C$15))</f>
        <v>0.14181135969387754</v>
      </c>
      <c r="D50" s="8">
        <f>('AEO 43'!E79/100)*(SUM(D$6:D$7)/SUM(D$6:D$7,D$14:D$15))</f>
        <v>0.12746725424409844</v>
      </c>
      <c r="E50" s="8">
        <f>('AEO 43'!F79/100)*(SUM(E$6:E$7)/SUM(E$6:E$7,E$14:E$15))</f>
        <v>0.1251807496372819</v>
      </c>
      <c r="F50" s="8">
        <f>('AEO 43'!G79/100)*(SUM(F$6:F$7)/SUM(F$6:F$7,F$14:F$15))</f>
        <v>0.11247474421725241</v>
      </c>
      <c r="G50" s="8">
        <f>('AEO 43'!H79/100)*(SUM(G$6:G$7)/SUM(G$6:G$7,G$14:G$15))</f>
        <v>0.10706289401448724</v>
      </c>
      <c r="H50" s="8">
        <f>('AEO 43'!I79/100)*(SUM(H$6:H$7)/SUM(H$6:H$7,H$14:H$15))</f>
        <v>0.10557980831477355</v>
      </c>
      <c r="I50" s="8">
        <f>('AEO 43'!J79/100)*(SUM(I$6:I$7)/SUM(I$6:I$7,I$14:I$15))</f>
        <v>0.10420674653571428</v>
      </c>
      <c r="J50" s="8">
        <f>('AEO 43'!K79/100)*(SUM(J$6:J$7)/SUM(J$6:J$7,J$14:J$15))</f>
        <v>0.10166594400000001</v>
      </c>
      <c r="K50" s="8">
        <f>('AEO 43'!L79/100)*(SUM(K$6:K$7)/SUM(K$6:K$7,K$14:K$15))</f>
        <v>0.10198141877204883</v>
      </c>
      <c r="L50" s="8">
        <f>('AEO 43'!M79/100)*(SUM(L$6:L$7)/SUM(L$6:L$7,L$14:L$15))</f>
        <v>0.10372554097544788</v>
      </c>
      <c r="M50" s="8">
        <f>('AEO 43'!N79/100)*(SUM(M$6:M$7)/SUM(M$6:M$7,M$14:M$15))</f>
        <v>0.10501310548891786</v>
      </c>
      <c r="N50" s="8">
        <f>('AEO 43'!O79/100)*(SUM(N$6:N$7)/SUM(N$6:N$7,N$14:N$15))</f>
        <v>0.10776801349082998</v>
      </c>
      <c r="O50" s="8">
        <f>('AEO 43'!P79/100)*(SUM(O$6:O$7)/SUM(O$6:O$7,O$14:O$15))</f>
        <v>0.10738083454271054</v>
      </c>
      <c r="P50" s="8">
        <f>('AEO 43'!Q79/100)*(SUM(P$6:P$7)/SUM(P$6:P$7,P$14:P$15))</f>
        <v>0.10834048480645163</v>
      </c>
      <c r="Q50" s="8">
        <f>('AEO 43'!R79/100)*(SUM(Q$6:Q$7)/SUM(Q$6:Q$7,Q$14:Q$15))</f>
        <v>0.10870058800285308</v>
      </c>
      <c r="R50" s="8">
        <f>('AEO 43'!S79/100)*(SUM(R$6:R$7)/SUM(R$6:R$7,R$14:R$15))</f>
        <v>0.10886159344262296</v>
      </c>
      <c r="S50" s="8">
        <f>('AEO 43'!T79/100)*(SUM(S$6:S$7)/SUM(S$6:S$7,S$14:S$15))</f>
        <v>0.10925200034808419</v>
      </c>
      <c r="T50" s="8">
        <f>('AEO 43'!U79/100)*(SUM(T$6:T$7)/SUM(T$6:T$7,T$14:T$15))</f>
        <v>0.10929683477230849</v>
      </c>
      <c r="U50" s="8">
        <f>('AEO 43'!V79/100)*(SUM(U$6:U$7)/SUM(U$6:U$7,U$14:U$15))</f>
        <v>0.10927353802816901</v>
      </c>
      <c r="V50" s="8">
        <f>('AEO 43'!W79/100)*(SUM(V$6:V$7)/SUM(V$6:V$7,V$14:V$15))</f>
        <v>0.10847253179461613</v>
      </c>
      <c r="W50" s="8">
        <f>('AEO 43'!X79/100)*(SUM(W$6:W$7)/SUM(W$6:W$7,W$14:W$15))</f>
        <v>0.10887172059532595</v>
      </c>
      <c r="X50" s="8">
        <f>('AEO 43'!Y79/100)*(SUM(X$6:X$7)/SUM(X$6:X$7,X$14:X$15))</f>
        <v>0.10849088169906405</v>
      </c>
      <c r="Y50" s="8">
        <f>('AEO 43'!Z79/100)*(SUM(Y$6:Y$7)/SUM(Y$6:Y$7,Y$14:Y$15))</f>
        <v>0.10804364629586354</v>
      </c>
      <c r="Z50" s="8">
        <f>('AEO 43'!AA79/100)*(SUM(Z$6:Z$7)/SUM(Z$6:Z$7,Z$14:Z$15))</f>
        <v>0.10704308709988519</v>
      </c>
      <c r="AA50" s="8">
        <f>('AEO 43'!AB79/100)*(SUM(AA$6:AA$7)/SUM(AA$6:AA$7,AA$14:AA$15))</f>
        <v>0.1064653789122094</v>
      </c>
      <c r="AB50" s="8">
        <f>('AEO 43'!AC79/100)*(SUM(AB$6:AB$7)/SUM(AB$6:AB$7,AB$14:AB$15))</f>
        <v>0.10513809365572316</v>
      </c>
      <c r="AC50" s="8">
        <f>('AEO 43'!AD79/100)*(SUM(AC$6:AC$7)/SUM(AC$6:AC$7,AC$14:AC$15))</f>
        <v>0.10394531657740039</v>
      </c>
      <c r="AD50" s="8">
        <f>('AEO 43'!AE79/100)*(SUM(AD$6:AD$7)/SUM(AD$6:AD$7,AD$14:AD$15))</f>
        <v>0.10294099263157898</v>
      </c>
      <c r="AE50" s="8">
        <f>('AEO 43'!AF79/100)*(SUM(AE$6:AE$7)/SUM(AE$6:AE$7,AE$14:AE$15))</f>
        <v>0.10169520511442366</v>
      </c>
      <c r="AF50" s="8">
        <f>('AEO 43'!AG79/100)*(SUM(AF$6:AF$7)/SUM(AF$6:AF$7,AF$14:AF$15))</f>
        <v>0.10021598205117623</v>
      </c>
      <c r="AG50" s="8">
        <f>('AEO 43'!AH79/100)*(SUM(AG$6:AG$7)/SUM(AG$6:AG$7,AG$14:AG$15))</f>
        <v>9.8968781530343011E-2</v>
      </c>
      <c r="AH50" s="8">
        <f>('AEO 43'!AI79/100)*(SUM(AH$6:AH$7)/SUM(AH$6:AH$7,AH$14:AH$15))</f>
        <v>9.7225223709613076E-2</v>
      </c>
      <c r="AI50" s="8">
        <f>('AEO 43'!AJ79/100)*(SUM(AI$6:AI$7)/SUM(AI$6:AI$7,AI$14:AI$15))</f>
        <v>9.5537509814199104E-2</v>
      </c>
    </row>
    <row r="51" spans="1:35" ht="15.75" customHeight="1" x14ac:dyDescent="0.45">
      <c r="A51" s="8" t="str">
        <f t="shared" si="10"/>
        <v xml:space="preserve">      Midsize</v>
      </c>
      <c r="B51" s="8">
        <f>('AEO 43'!C80/100)*(SUM(B$6:B$7)/SUM(B$6:B$7,B$14:B$15))</f>
        <v>0.31282938888157896</v>
      </c>
      <c r="C51" s="8">
        <f>('AEO 43'!D80/100)*(SUM(C$6:C$7)/SUM(C$6:C$7,C$14:C$15))</f>
        <v>0.30663933927437637</v>
      </c>
      <c r="D51" s="8">
        <f>('AEO 43'!E80/100)*(SUM(D$6:D$7)/SUM(D$6:D$7,D$14:D$15))</f>
        <v>0.29865210025113009</v>
      </c>
      <c r="E51" s="8">
        <f>('AEO 43'!F80/100)*(SUM(E$6:E$7)/SUM(E$6:E$7,E$14:E$15))</f>
        <v>0.28651833835169882</v>
      </c>
      <c r="F51" s="8">
        <f>('AEO 43'!G80/100)*(SUM(F$6:F$7)/SUM(F$6:F$7,F$14:F$15))</f>
        <v>0.26287666542332266</v>
      </c>
      <c r="G51" s="8">
        <f>('AEO 43'!H80/100)*(SUM(G$6:G$7)/SUM(G$6:G$7,G$14:G$15))</f>
        <v>0.24930015694243232</v>
      </c>
      <c r="H51" s="8">
        <f>('AEO 43'!I80/100)*(SUM(H$6:H$7)/SUM(H$6:H$7,H$14:H$15))</f>
        <v>0.24363124409057163</v>
      </c>
      <c r="I51" s="8">
        <f>('AEO 43'!J80/100)*(SUM(I$6:I$7)/SUM(I$6:I$7,I$14:I$15))</f>
        <v>0.24059012946428573</v>
      </c>
      <c r="J51" s="8">
        <f>('AEO 43'!K80/100)*(SUM(J$6:J$7)/SUM(J$6:J$7,J$14:J$15))</f>
        <v>0.23632985399999998</v>
      </c>
      <c r="K51" s="8">
        <f>('AEO 43'!L80/100)*(SUM(K$6:K$7)/SUM(K$6:K$7,K$14:K$15))</f>
        <v>0.23651126061736771</v>
      </c>
      <c r="L51" s="8">
        <f>('AEO 43'!M80/100)*(SUM(L$6:L$7)/SUM(L$6:L$7,L$14:L$15))</f>
        <v>0.23821874867285994</v>
      </c>
      <c r="M51" s="8">
        <f>('AEO 43'!N80/100)*(SUM(M$6:M$7)/SUM(M$6:M$7,M$14:M$15))</f>
        <v>0.24353954619295962</v>
      </c>
      <c r="N51" s="8">
        <f>('AEO 43'!O80/100)*(SUM(N$6:N$7)/SUM(N$6:N$7,N$14:N$15))</f>
        <v>0.24559724381100412</v>
      </c>
      <c r="O51" s="8">
        <f>('AEO 43'!P80/100)*(SUM(O$6:O$7)/SUM(O$6:O$7,O$14:O$15))</f>
        <v>0.24947954834892844</v>
      </c>
      <c r="P51" s="8">
        <f>('AEO 43'!Q80/100)*(SUM(P$6:P$7)/SUM(P$6:P$7,P$14:P$15))</f>
        <v>0.25004006429032255</v>
      </c>
      <c r="Q51" s="8">
        <f>('AEO 43'!R80/100)*(SUM(Q$6:Q$7)/SUM(Q$6:Q$7,Q$14:Q$15))</f>
        <v>0.2513967360970043</v>
      </c>
      <c r="R51" s="8">
        <f>('AEO 43'!S80/100)*(SUM(R$6:R$7)/SUM(R$6:R$7,R$14:R$15))</f>
        <v>0.2525747803278689</v>
      </c>
      <c r="S51" s="8">
        <f>('AEO 43'!T80/100)*(SUM(S$6:S$7)/SUM(S$6:S$7,S$14:S$15))</f>
        <v>0.25260836040205076</v>
      </c>
      <c r="T51" s="8">
        <f>('AEO 43'!U80/100)*(SUM(T$6:T$7)/SUM(T$6:T$7,T$14:T$15))</f>
        <v>0.25294369574624903</v>
      </c>
      <c r="U51" s="8">
        <f>('AEO 43'!V80/100)*(SUM(U$6:U$7)/SUM(U$6:U$7,U$14:U$15))</f>
        <v>0.25241172660691424</v>
      </c>
      <c r="V51" s="8">
        <f>('AEO 43'!W80/100)*(SUM(V$6:V$7)/SUM(V$6:V$7,V$14:V$15))</f>
        <v>0.25220209843469588</v>
      </c>
      <c r="W51" s="8">
        <f>('AEO 43'!X80/100)*(SUM(W$6:W$7)/SUM(W$6:W$7,W$14:W$15))</f>
        <v>0.25191864490528909</v>
      </c>
      <c r="X51" s="8">
        <f>('AEO 43'!Y80/100)*(SUM(X$6:X$7)/SUM(X$6:X$7,X$14:X$15))</f>
        <v>0.25078846990160791</v>
      </c>
      <c r="Y51" s="8">
        <f>('AEO 43'!Z80/100)*(SUM(Y$6:Y$7)/SUM(Y$6:Y$7,Y$14:Y$15))</f>
        <v>0.24956437436316897</v>
      </c>
      <c r="Z51" s="8">
        <f>('AEO 43'!AA80/100)*(SUM(Z$6:Z$7)/SUM(Z$6:Z$7,Z$14:Z$15))</f>
        <v>0.24793866909299658</v>
      </c>
      <c r="AA51" s="8">
        <f>('AEO 43'!AB80/100)*(SUM(AA$6:AA$7)/SUM(AA$6:AA$7,AA$14:AA$15))</f>
        <v>0.24567609141277363</v>
      </c>
      <c r="AB51" s="8">
        <f>('AEO 43'!AC80/100)*(SUM(AB$6:AB$7)/SUM(AB$6:AB$7,AB$14:AB$15))</f>
        <v>0.24378741474933455</v>
      </c>
      <c r="AC51" s="8">
        <f>('AEO 43'!AD80/100)*(SUM(AC$6:AC$7)/SUM(AC$6:AC$7,AC$14:AC$15))</f>
        <v>0.24126968305464835</v>
      </c>
      <c r="AD51" s="8">
        <f>('AEO 43'!AE80/100)*(SUM(AD$6:AD$7)/SUM(AD$6:AD$7,AD$14:AD$15))</f>
        <v>0.23845333061617463</v>
      </c>
      <c r="AE51" s="8">
        <f>('AEO 43'!AF80/100)*(SUM(AE$6:AE$7)/SUM(AE$6:AE$7,AE$14:AE$15))</f>
        <v>0.23526749568549232</v>
      </c>
      <c r="AF51" s="8">
        <f>('AEO 43'!AG80/100)*(SUM(AF$6:AF$7)/SUM(AF$6:AF$7,AF$14:AF$15))</f>
        <v>0.23201581265992574</v>
      </c>
      <c r="AG51" s="8">
        <f>('AEO 43'!AH80/100)*(SUM(AG$6:AG$7)/SUM(AG$6:AG$7,AG$14:AG$15))</f>
        <v>0.22851344142480209</v>
      </c>
      <c r="AH51" s="8">
        <f>('AEO 43'!AI80/100)*(SUM(AH$6:AH$7)/SUM(AH$6:AH$7,AH$14:AH$15))</f>
        <v>0.22536456897088153</v>
      </c>
      <c r="AI51" s="8">
        <f>('AEO 43'!AJ80/100)*(SUM(AI$6:AI$7)/SUM(AI$6:AI$7,AI$14:AI$15))</f>
        <v>0.22157216857422257</v>
      </c>
    </row>
    <row r="52" spans="1:35" ht="15.75" customHeight="1" x14ac:dyDescent="0.45">
      <c r="A52" s="8" t="str">
        <f t="shared" si="10"/>
        <v xml:space="preserve">      Large</v>
      </c>
      <c r="B52" s="8">
        <f>('AEO 43'!C81/100)*(SUM(B$6:B$7)/SUM(B$6:B$7,B$14:B$15))</f>
        <v>7.7270286907894739E-2</v>
      </c>
      <c r="C52" s="8">
        <f>('AEO 43'!D81/100)*(SUM(C$6:C$7)/SUM(C$6:C$7,C$14:C$15))</f>
        <v>7.4885839115646252E-2</v>
      </c>
      <c r="D52" s="8">
        <f>('AEO 43'!E81/100)*(SUM(D$6:D$7)/SUM(D$6:D$7,D$14:D$15))</f>
        <v>7.348191732797589E-2</v>
      </c>
      <c r="E52" s="8">
        <f>('AEO 43'!F81/100)*(SUM(E$6:E$7)/SUM(E$6:E$7,E$14:E$15))</f>
        <v>6.9523669421487605E-2</v>
      </c>
      <c r="F52" s="8">
        <f>('AEO 43'!G81/100)*(SUM(F$6:F$7)/SUM(F$6:F$7,F$14:F$15))</f>
        <v>6.3967500231629393E-2</v>
      </c>
      <c r="G52" s="8">
        <f>('AEO 43'!H81/100)*(SUM(G$6:G$7)/SUM(G$6:G$7,G$14:G$15))</f>
        <v>5.9798127586732738E-2</v>
      </c>
      <c r="H52" s="8">
        <f>('AEO 43'!I81/100)*(SUM(H$6:H$7)/SUM(H$6:H$7,H$14:H$15))</f>
        <v>5.8008980553080909E-2</v>
      </c>
      <c r="I52" s="8">
        <f>('AEO 43'!J81/100)*(SUM(I$6:I$7)/SUM(I$6:I$7,I$14:I$15))</f>
        <v>5.7706600499999997E-2</v>
      </c>
      <c r="J52" s="8">
        <f>('AEO 43'!K81/100)*(SUM(J$6:J$7)/SUM(J$6:J$7,J$14:J$15))</f>
        <v>5.6073095999999996E-2</v>
      </c>
      <c r="K52" s="8">
        <f>('AEO 43'!L81/100)*(SUM(K$6:K$7)/SUM(K$6:K$7,K$14:K$15))</f>
        <v>5.6495431573948443E-2</v>
      </c>
      <c r="L52" s="8">
        <f>('AEO 43'!M81/100)*(SUM(L$6:L$7)/SUM(L$6:L$7,L$14:L$15))</f>
        <v>5.6644679827471789E-2</v>
      </c>
      <c r="M52" s="8">
        <f>('AEO 43'!N81/100)*(SUM(M$6:M$7)/SUM(M$6:M$7,M$14:M$15))</f>
        <v>5.7942312773793997E-2</v>
      </c>
      <c r="N52" s="8">
        <f>('AEO 43'!O81/100)*(SUM(N$6:N$7)/SUM(N$6:N$7,N$14:N$15))</f>
        <v>5.8076938563879396E-2</v>
      </c>
      <c r="O52" s="8">
        <f>('AEO 43'!P81/100)*(SUM(O$6:O$7)/SUM(O$6:O$7,O$14:O$15))</f>
        <v>5.9035105741020215E-2</v>
      </c>
      <c r="P52" s="8">
        <f>('AEO 43'!Q81/100)*(SUM(P$6:P$7)/SUM(P$6:P$7,P$14:P$15))</f>
        <v>5.8990394225806451E-2</v>
      </c>
      <c r="Q52" s="8">
        <f>('AEO 43'!R81/100)*(SUM(Q$6:Q$7)/SUM(Q$6:Q$7,Q$14:Q$15))</f>
        <v>5.9218527480741794E-2</v>
      </c>
      <c r="R52" s="8">
        <f>('AEO 43'!S81/100)*(SUM(R$6:R$7)/SUM(R$6:R$7,R$14:R$15))</f>
        <v>5.9430885245901642E-2</v>
      </c>
      <c r="S52" s="8">
        <f>('AEO 43'!T81/100)*(SUM(S$6:S$7)/SUM(S$6:S$7,S$14:S$15))</f>
        <v>5.9445898262277405E-2</v>
      </c>
      <c r="T52" s="8">
        <f>('AEO 43'!U81/100)*(SUM(T$6:T$7)/SUM(T$6:T$7,T$14:T$15))</f>
        <v>5.9464634082653324E-2</v>
      </c>
      <c r="U52" s="8">
        <f>('AEO 43'!V81/100)*(SUM(U$6:U$7)/SUM(U$6:U$7,U$14:U$15))</f>
        <v>5.9229545608194621E-2</v>
      </c>
      <c r="V52" s="8">
        <f>('AEO 43'!W81/100)*(SUM(V$6:V$7)/SUM(V$6:V$7,V$14:V$15))</f>
        <v>5.9175079302093717E-2</v>
      </c>
      <c r="W52" s="8">
        <f>('AEO 43'!X81/100)*(SUM(W$6:W$7)/SUM(W$6:W$7,W$14:W$15))</f>
        <v>5.8983212044280448E-2</v>
      </c>
      <c r="X52" s="8">
        <f>('AEO 43'!Y81/100)*(SUM(X$6:X$7)/SUM(X$6:X$7,X$14:X$15))</f>
        <v>5.8631732680585545E-2</v>
      </c>
      <c r="Y52" s="8">
        <f>('AEO 43'!Z81/100)*(SUM(Y$6:Y$7)/SUM(Y$6:Y$7,Y$14:Y$15))</f>
        <v>5.8268925706940873E-2</v>
      </c>
      <c r="Z52" s="8">
        <f>('AEO 43'!AA81/100)*(SUM(Z$6:Z$7)/SUM(Z$6:Z$7,Z$14:Z$15))</f>
        <v>5.7851488491389221E-2</v>
      </c>
      <c r="AA52" s="8">
        <f>('AEO 43'!AB81/100)*(SUM(AA$6:AA$7)/SUM(AA$6:AA$7,AA$14:AA$15))</f>
        <v>5.7227080164748353E-2</v>
      </c>
      <c r="AB52" s="8">
        <f>('AEO 43'!AC81/100)*(SUM(AB$6:AB$7)/SUM(AB$6:AB$7,AB$14:AB$15))</f>
        <v>5.6780338868677914E-2</v>
      </c>
      <c r="AC52" s="8">
        <f>('AEO 43'!AD81/100)*(SUM(AC$6:AC$7)/SUM(AC$6:AC$7,AC$14:AC$15))</f>
        <v>5.6149525373394293E-2</v>
      </c>
      <c r="AD52" s="8">
        <f>('AEO 43'!AE81/100)*(SUM(AD$6:AD$7)/SUM(AD$6:AD$7,AD$14:AD$15))</f>
        <v>5.542614736842106E-2</v>
      </c>
      <c r="AE52" s="8">
        <f>('AEO 43'!AF81/100)*(SUM(AE$6:AE$7)/SUM(AE$6:AE$7,AE$14:AE$15))</f>
        <v>5.4628219613688841E-2</v>
      </c>
      <c r="AF52" s="8">
        <f>('AEO 43'!AG81/100)*(SUM(AF$6:AF$7)/SUM(AF$6:AF$7,AF$14:AF$15))</f>
        <v>5.3836505212546439E-2</v>
      </c>
      <c r="AG52" s="8">
        <f>('AEO 43'!AH81/100)*(SUM(AG$6:AG$7)/SUM(AG$6:AG$7,AG$14:AG$15))</f>
        <v>5.2952784696569923E-2</v>
      </c>
      <c r="AH52" s="8">
        <f>('AEO 43'!AI81/100)*(SUM(AH$6:AH$7)/SUM(AH$6:AH$7,AH$14:AH$15))</f>
        <v>5.2209721555644191E-2</v>
      </c>
      <c r="AI52" s="8">
        <f>('AEO 43'!AJ81/100)*(SUM(AI$6:AI$7)/SUM(AI$6:AI$7,AI$14:AI$15))</f>
        <v>5.1297242448660268E-2</v>
      </c>
    </row>
    <row r="53" spans="1:35" ht="15.75" customHeight="1" x14ac:dyDescent="0.45">
      <c r="A53" s="8" t="str">
        <f t="shared" si="10"/>
        <v xml:space="preserve">      Two Seater</v>
      </c>
      <c r="B53" s="8">
        <f>('AEO 43'!C82/100)*(SUM(B$6:B$7)/SUM(B$6:B$7,B$14:B$15))</f>
        <v>8.1224478947368416E-3</v>
      </c>
      <c r="C53" s="8">
        <f>('AEO 43'!D82/100)*(SUM(C$6:C$7)/SUM(C$6:C$7,C$14:C$15))</f>
        <v>8.1090762471655326E-3</v>
      </c>
      <c r="D53" s="8">
        <f>('AEO 43'!E82/100)*(SUM(D$6:D$7)/SUM(D$6:D$7,D$14:D$15))</f>
        <v>7.7393859367152198E-3</v>
      </c>
      <c r="E53" s="8">
        <f>('AEO 43'!F82/100)*(SUM(E$6:E$7)/SUM(E$6:E$7,E$14:E$15))</f>
        <v>7.5533120523415976E-3</v>
      </c>
      <c r="F53" s="8">
        <f>('AEO 43'!G82/100)*(SUM(F$6:F$7)/SUM(F$6:F$7,F$14:F$15))</f>
        <v>6.8847145207667736E-3</v>
      </c>
      <c r="G53" s="8">
        <f>('AEO 43'!H82/100)*(SUM(G$6:G$7)/SUM(G$6:G$7,G$14:G$15))</f>
        <v>6.5757804155547085E-3</v>
      </c>
      <c r="H53" s="8">
        <f>('AEO 43'!I82/100)*(SUM(H$6:H$7)/SUM(H$6:H$7,H$14:H$15))</f>
        <v>6.4191220489977713E-3</v>
      </c>
      <c r="I53" s="8">
        <f>('AEO 43'!J82/100)*(SUM(I$6:I$7)/SUM(I$6:I$7,I$14:I$15))</f>
        <v>6.3342064285714294E-3</v>
      </c>
      <c r="J53" s="8">
        <f>('AEO 43'!K82/100)*(SUM(J$6:J$7)/SUM(J$6:J$7,J$14:J$15))</f>
        <v>6.2839800000000006E-3</v>
      </c>
      <c r="K53" s="8">
        <f>('AEO 43'!L82/100)*(SUM(K$6:K$7)/SUM(K$6:K$7,K$14:K$15))</f>
        <v>6.2567151390773403E-3</v>
      </c>
      <c r="L53" s="8">
        <f>('AEO 43'!M82/100)*(SUM(L$6:L$7)/SUM(L$6:L$7,L$14:L$15))</f>
        <v>6.3306705374917031E-3</v>
      </c>
      <c r="M53" s="8">
        <f>('AEO 43'!N82/100)*(SUM(M$6:M$7)/SUM(M$6:M$7,M$14:M$15))</f>
        <v>6.4654924185136896E-3</v>
      </c>
      <c r="N53" s="8">
        <f>('AEO 43'!O82/100)*(SUM(N$6:N$7)/SUM(N$6:N$7,N$14:N$15))</f>
        <v>6.5673727789866349E-3</v>
      </c>
      <c r="O53" s="8">
        <f>('AEO 43'!P82/100)*(SUM(O$6:O$7)/SUM(O$6:O$7,O$14:O$15))</f>
        <v>6.6282161786900082E-3</v>
      </c>
      <c r="P53" s="8">
        <f>('AEO 43'!Q82/100)*(SUM(P$6:P$7)/SUM(P$6:P$7,P$14:P$15))</f>
        <v>6.6687715161290323E-3</v>
      </c>
      <c r="Q53" s="8">
        <f>('AEO 43'!R82/100)*(SUM(Q$6:Q$7)/SUM(Q$6:Q$7,Q$14:Q$15))</f>
        <v>6.705020727532097E-3</v>
      </c>
      <c r="R53" s="8">
        <f>('AEO 43'!S82/100)*(SUM(R$6:R$7)/SUM(R$6:R$7,R$14:R$15))</f>
        <v>6.7339540983606568E-3</v>
      </c>
      <c r="S53" s="8">
        <f>('AEO 43'!T82/100)*(SUM(S$6:S$7)/SUM(S$6:S$7,S$14:S$15))</f>
        <v>6.7509523745277935E-3</v>
      </c>
      <c r="T53" s="8">
        <f>('AEO 43'!U82/100)*(SUM(T$6:T$7)/SUM(T$6:T$7,T$14:T$15))</f>
        <v>6.7624385522505916E-3</v>
      </c>
      <c r="U53" s="8">
        <f>('AEO 43'!V82/100)*(SUM(U$6:U$7)/SUM(U$6:U$7,U$14:U$15))</f>
        <v>6.757532035851473E-3</v>
      </c>
      <c r="V53" s="8">
        <f>('AEO 43'!W82/100)*(SUM(V$6:V$7)/SUM(V$6:V$7,V$14:V$15))</f>
        <v>6.7400515852442666E-3</v>
      </c>
      <c r="W53" s="8">
        <f>('AEO 43'!X82/100)*(SUM(W$6:W$7)/SUM(W$6:W$7,W$14:W$15))</f>
        <v>6.7501063173431739E-3</v>
      </c>
      <c r="X53" s="8">
        <f>('AEO 43'!Y82/100)*(SUM(X$6:X$7)/SUM(X$6:X$7,X$14:X$15))</f>
        <v>6.7263490760739141E-3</v>
      </c>
      <c r="Y53" s="8">
        <f>('AEO 43'!Z82/100)*(SUM(Y$6:Y$7)/SUM(Y$6:Y$7,Y$14:Y$15))</f>
        <v>6.7000473708810479E-3</v>
      </c>
      <c r="Z53" s="8">
        <f>('AEO 43'!AA82/100)*(SUM(Z$6:Z$7)/SUM(Z$6:Z$7,Z$14:Z$15))</f>
        <v>6.6528130815154997E-3</v>
      </c>
      <c r="AA53" s="8">
        <f>('AEO 43'!AB82/100)*(SUM(AA$6:AA$7)/SUM(AA$6:AA$7,AA$14:AA$15))</f>
        <v>6.6059289054389517E-3</v>
      </c>
      <c r="AB53" s="8">
        <f>('AEO 43'!AC82/100)*(SUM(AB$6:AB$7)/SUM(AB$6:AB$7,AB$14:AB$15))</f>
        <v>6.5468858296362023E-3</v>
      </c>
      <c r="AC53" s="8">
        <f>('AEO 43'!AD82/100)*(SUM(AC$6:AC$7)/SUM(AC$6:AC$7,AC$14:AC$15))</f>
        <v>6.4803858240801218E-3</v>
      </c>
      <c r="AD53" s="8">
        <f>('AEO 43'!AE82/100)*(SUM(AD$6:AD$7)/SUM(AD$6:AD$7,AD$14:AD$15))</f>
        <v>6.4135441078305537E-3</v>
      </c>
      <c r="AE53" s="8">
        <f>('AEO 43'!AF82/100)*(SUM(AE$6:AE$7)/SUM(AE$6:AE$7,AE$14:AE$15))</f>
        <v>6.3349218706697458E-3</v>
      </c>
      <c r="AF53" s="8">
        <f>('AEO 43'!AG82/100)*(SUM(AF$6:AF$7)/SUM(AF$6:AF$7,AF$14:AF$15))</f>
        <v>6.2492731696244331E-3</v>
      </c>
      <c r="AG53" s="8">
        <f>('AEO 43'!AH82/100)*(SUM(AG$6:AG$7)/SUM(AG$6:AG$7,AG$14:AG$15))</f>
        <v>6.1639271767810035E-3</v>
      </c>
      <c r="AH53" s="8">
        <f>('AEO 43'!AI82/100)*(SUM(AH$6:AH$7)/SUM(AH$6:AH$7,AH$14:AH$15))</f>
        <v>6.0717512205823677E-3</v>
      </c>
      <c r="AI53" s="8">
        <f>('AEO 43'!AJ82/100)*(SUM(AI$6:AI$7)/SUM(AI$6:AI$7,AI$14:AI$15))</f>
        <v>5.9695886720125156E-3</v>
      </c>
    </row>
    <row r="54" spans="1:35" ht="15.75" customHeight="1" x14ac:dyDescent="0.45">
      <c r="A54" s="8" t="str">
        <f t="shared" si="10"/>
        <v xml:space="preserve">      Small Crossover Utility</v>
      </c>
      <c r="B54" s="8">
        <f>('AEO 43'!C83/100)*(SUM(B$6:B$7)/SUM(B$6:B$7,B$14:B$15))</f>
        <v>0.14137858184210528</v>
      </c>
      <c r="C54" s="8">
        <f>('AEO 43'!D83/100)*(SUM(C$6:C$7)/SUM(C$6:C$7,C$14:C$15))</f>
        <v>0.15167780578231291</v>
      </c>
      <c r="D54" s="8">
        <f>('AEO 43'!E83/100)*(SUM(D$6:D$7)/SUM(D$6:D$7,D$14:D$15))</f>
        <v>0.13842155138121548</v>
      </c>
      <c r="E54" s="8">
        <f>('AEO 43'!F83/100)*(SUM(E$6:E$7)/SUM(E$6:E$7,E$14:E$15))</f>
        <v>0.14007718790174475</v>
      </c>
      <c r="F54" s="8">
        <f>('AEO 43'!G83/100)*(SUM(F$6:F$7)/SUM(F$6:F$7,F$14:F$15))</f>
        <v>0.128551675071885</v>
      </c>
      <c r="G54" s="8">
        <f>('AEO 43'!H83/100)*(SUM(G$6:G$7)/SUM(G$6:G$7,G$14:G$15))</f>
        <v>0.12495932845596644</v>
      </c>
      <c r="H54" s="8">
        <f>('AEO 43'!I83/100)*(SUM(H$6:H$7)/SUM(H$6:H$7,H$14:H$15))</f>
        <v>0.12467055185597624</v>
      </c>
      <c r="I54" s="8">
        <f>('AEO 43'!J83/100)*(SUM(I$6:I$7)/SUM(I$6:I$7,I$14:I$15))</f>
        <v>0.12517640325000001</v>
      </c>
      <c r="J54" s="8">
        <f>('AEO 43'!K83/100)*(SUM(J$6:J$7)/SUM(J$6:J$7,J$14:J$15))</f>
        <v>0.12370423799999999</v>
      </c>
      <c r="K54" s="8">
        <f>('AEO 43'!L83/100)*(SUM(K$6:K$7)/SUM(K$6:K$7,K$14:K$15))</f>
        <v>0.12592888088534601</v>
      </c>
      <c r="L54" s="8">
        <f>('AEO 43'!M83/100)*(SUM(L$6:L$7)/SUM(L$6:L$7,L$14:L$15))</f>
        <v>0.12970936181154608</v>
      </c>
      <c r="M54" s="8">
        <f>('AEO 43'!N83/100)*(SUM(M$6:M$7)/SUM(M$6:M$7,M$14:M$15))</f>
        <v>0.13205858147327251</v>
      </c>
      <c r="N54" s="8">
        <f>('AEO 43'!O83/100)*(SUM(N$6:N$7)/SUM(N$6:N$7,N$14:N$15))</f>
        <v>0.13714652645321729</v>
      </c>
      <c r="O54" s="8">
        <f>('AEO 43'!P83/100)*(SUM(O$6:O$7)/SUM(O$6:O$7,O$14:O$15))</f>
        <v>0.13694243995170538</v>
      </c>
      <c r="P54" s="8">
        <f>('AEO 43'!Q83/100)*(SUM(P$6:P$7)/SUM(P$6:P$7,P$14:P$15))</f>
        <v>0.13934539616129032</v>
      </c>
      <c r="Q54" s="8">
        <f>('AEO 43'!R83/100)*(SUM(Q$6:Q$7)/SUM(Q$6:Q$7,Q$14:Q$15))</f>
        <v>0.14062901981740372</v>
      </c>
      <c r="R54" s="8">
        <f>('AEO 43'!S83/100)*(SUM(R$6:R$7)/SUM(R$6:R$7,R$14:R$15))</f>
        <v>0.14156906885245904</v>
      </c>
      <c r="S54" s="8">
        <f>('AEO 43'!T83/100)*(SUM(S$6:S$7)/SUM(S$6:S$7,S$14:S$15))</f>
        <v>0.14329264771451702</v>
      </c>
      <c r="T54" s="8">
        <f>('AEO 43'!U83/100)*(SUM(T$6:T$7)/SUM(T$6:T$7,T$14:T$15))</f>
        <v>0.14414300102921823</v>
      </c>
      <c r="U54" s="8">
        <f>('AEO 43'!V83/100)*(SUM(U$6:U$7)/SUM(U$6:U$7,U$14:U$15))</f>
        <v>0.14491755610755444</v>
      </c>
      <c r="V54" s="8">
        <f>('AEO 43'!W83/100)*(SUM(V$6:V$7)/SUM(V$6:V$7,V$14:V$15))</f>
        <v>0.1443032461016949</v>
      </c>
      <c r="W54" s="8">
        <f>('AEO 43'!X83/100)*(SUM(W$6:W$7)/SUM(W$6:W$7,W$14:W$15))</f>
        <v>0.14566999327921282</v>
      </c>
      <c r="X54" s="8">
        <f>('AEO 43'!Y83/100)*(SUM(X$6:X$7)/SUM(X$6:X$7,X$14:X$15))</f>
        <v>0.145802115512359</v>
      </c>
      <c r="Y54" s="8">
        <f>('AEO 43'!Z83/100)*(SUM(Y$6:Y$7)/SUM(Y$6:Y$7,Y$14:Y$15))</f>
        <v>0.14564268745033887</v>
      </c>
      <c r="Z54" s="8">
        <f>('AEO 43'!AA83/100)*(SUM(Z$6:Z$7)/SUM(Z$6:Z$7,Z$14:Z$15))</f>
        <v>0.1447730870838117</v>
      </c>
      <c r="AA54" s="8">
        <f>('AEO 43'!AB83/100)*(SUM(AA$6:AA$7)/SUM(AA$6:AA$7,AA$14:AA$15))</f>
        <v>0.14468133632588578</v>
      </c>
      <c r="AB54" s="8">
        <f>('AEO 43'!AC83/100)*(SUM(AB$6:AB$7)/SUM(AB$6:AB$7,AB$14:AB$15))</f>
        <v>0.14323751232031945</v>
      </c>
      <c r="AC54" s="8">
        <f>('AEO 43'!AD83/100)*(SUM(AC$6:AC$7)/SUM(AC$6:AC$7,AC$14:AC$15))</f>
        <v>0.14208319248856957</v>
      </c>
      <c r="AD54" s="8">
        <f>('AEO 43'!AE83/100)*(SUM(AD$6:AD$7)/SUM(AD$6:AD$7,AD$14:AD$15))</f>
        <v>0.14126347329910144</v>
      </c>
      <c r="AE54" s="8">
        <f>('AEO 43'!AF83/100)*(SUM(AE$6:AE$7)/SUM(AE$6:AE$7,AE$14:AE$15))</f>
        <v>0.14005543162712575</v>
      </c>
      <c r="AF54" s="8">
        <f>('AEO 43'!AG83/100)*(SUM(AF$6:AF$7)/SUM(AF$6:AF$7,AF$14:AF$15))</f>
        <v>0.13844067076764344</v>
      </c>
      <c r="AG54" s="8">
        <f>('AEO 43'!AH83/100)*(SUM(AG$6:AG$7)/SUM(AG$6:AG$7,AG$14:AG$15))</f>
        <v>0.13722938469656989</v>
      </c>
      <c r="AH54" s="8">
        <f>('AEO 43'!AI83/100)*(SUM(AH$6:AH$7)/SUM(AH$6:AH$7,AH$14:AH$15))</f>
        <v>0.13509157213003589</v>
      </c>
      <c r="AI54" s="8">
        <f>('AEO 43'!AJ83/100)*(SUM(AI$6:AI$7)/SUM(AI$6:AI$7,AI$14:AI$15))</f>
        <v>0.13313829225894777</v>
      </c>
    </row>
    <row r="55" spans="1:35" ht="15.75" customHeight="1" x14ac:dyDescent="0.45">
      <c r="A55" s="8" t="str">
        <f t="shared" si="10"/>
        <v xml:space="preserve">      Large Crossover Utility</v>
      </c>
      <c r="B55" s="8">
        <f>('AEO 43'!C84/100)*(SUM(B$6:B$7)/SUM(B$6:B$7,B$14:B$15))</f>
        <v>4.9570952565789472E-2</v>
      </c>
      <c r="C55" s="8">
        <f>('AEO 43'!D84/100)*(SUM(C$6:C$7)/SUM(C$6:C$7,C$14:C$15))</f>
        <v>5.2834239376417222E-2</v>
      </c>
      <c r="D55" s="8">
        <f>('AEO 43'!E84/100)*(SUM(D$6:D$7)/SUM(D$6:D$7,D$14:D$15))</f>
        <v>5.3616091109994976E-2</v>
      </c>
      <c r="E55" s="8">
        <f>('AEO 43'!F84/100)*(SUM(E$6:E$7)/SUM(E$6:E$7,E$14:E$15))</f>
        <v>5.313434907713499E-2</v>
      </c>
      <c r="F55" s="8">
        <f>('AEO 43'!G84/100)*(SUM(F$6:F$7)/SUM(F$6:F$7,F$14:F$15))</f>
        <v>5.0611876174121405E-2</v>
      </c>
      <c r="G55" s="8">
        <f>('AEO 43'!H84/100)*(SUM(G$6:G$7)/SUM(G$6:G$7,G$14:G$15))</f>
        <v>4.9013147762104463E-2</v>
      </c>
      <c r="H55" s="8">
        <f>('AEO 43'!I84/100)*(SUM(H$6:H$7)/SUM(H$6:H$7,H$14:H$15))</f>
        <v>4.8315942650334065E-2</v>
      </c>
      <c r="I55" s="8">
        <f>('AEO 43'!J84/100)*(SUM(I$6:I$7)/SUM(I$6:I$7,I$14:I$15))</f>
        <v>4.8485498785714287E-2</v>
      </c>
      <c r="J55" s="8">
        <f>('AEO 43'!K84/100)*(SUM(J$6:J$7)/SUM(J$6:J$7,J$14:J$15))</f>
        <v>4.8219984E-2</v>
      </c>
      <c r="K55" s="8">
        <f>('AEO 43'!L84/100)*(SUM(K$6:K$7)/SUM(K$6:K$7,K$14:K$15))</f>
        <v>4.9929594555630931E-2</v>
      </c>
      <c r="L55" s="8">
        <f>('AEO 43'!M84/100)*(SUM(L$6:L$7)/SUM(L$6:L$7,L$14:L$15))</f>
        <v>5.0859090245520884E-2</v>
      </c>
      <c r="M55" s="8">
        <f>('AEO 43'!N84/100)*(SUM(M$6:M$7)/SUM(M$6:M$7,M$14:M$15))</f>
        <v>5.2522644563233377E-2</v>
      </c>
      <c r="N55" s="8">
        <f>('AEO 43'!O84/100)*(SUM(N$6:N$7)/SUM(N$6:N$7,N$14:N$15))</f>
        <v>5.3514498654025487E-2</v>
      </c>
      <c r="O55" s="8">
        <f>('AEO 43'!P84/100)*(SUM(O$6:O$7)/SUM(O$6:O$7,O$14:O$15))</f>
        <v>5.474978574102022E-2</v>
      </c>
      <c r="P55" s="8">
        <f>('AEO 43'!Q84/100)*(SUM(P$6:P$7)/SUM(P$6:P$7,P$14:P$15))</f>
        <v>5.5359277354838712E-2</v>
      </c>
      <c r="Q55" s="8">
        <f>('AEO 43'!R84/100)*(SUM(Q$6:Q$7)/SUM(Q$6:Q$7,Q$14:Q$15))</f>
        <v>5.6088802236804562E-2</v>
      </c>
      <c r="R55" s="8">
        <f>('AEO 43'!S84/100)*(SUM(R$6:R$7)/SUM(R$6:R$7,R$14:R$15))</f>
        <v>5.6762655737704927E-2</v>
      </c>
      <c r="S55" s="8">
        <f>('AEO 43'!T84/100)*(SUM(S$6:S$7)/SUM(S$6:S$7,S$14:S$15))</f>
        <v>5.7367465143011338E-2</v>
      </c>
      <c r="T55" s="8">
        <f>('AEO 43'!U84/100)*(SUM(T$6:T$7)/SUM(T$6:T$7,T$14:T$15))</f>
        <v>5.7850479928928666E-2</v>
      </c>
      <c r="U55" s="8">
        <f>('AEO 43'!V84/100)*(SUM(U$6:U$7)/SUM(U$6:U$7,U$14:U$15))</f>
        <v>5.8093063866837401E-2</v>
      </c>
      <c r="V55" s="8">
        <f>('AEO 43'!W84/100)*(SUM(V$6:V$7)/SUM(V$6:V$7,V$14:V$15))</f>
        <v>5.8366010029910258E-2</v>
      </c>
      <c r="W55" s="8">
        <f>('AEO 43'!X84/100)*(SUM(W$6:W$7)/SUM(W$6:W$7,W$14:W$15))</f>
        <v>5.86442606494465E-2</v>
      </c>
      <c r="X55" s="8">
        <f>('AEO 43'!Y84/100)*(SUM(X$6:X$7)/SUM(X$6:X$7,X$14:X$15))</f>
        <v>5.8697321684665231E-2</v>
      </c>
      <c r="Y55" s="8">
        <f>('AEO 43'!Z84/100)*(SUM(Y$6:Y$7)/SUM(Y$6:Y$7,Y$14:Y$15))</f>
        <v>5.8717323954194899E-2</v>
      </c>
      <c r="Z55" s="8">
        <f>('AEO 43'!AA84/100)*(SUM(Z$6:Z$7)/SUM(Z$6:Z$7,Z$14:Z$15))</f>
        <v>5.8613202668197487E-2</v>
      </c>
      <c r="AA55" s="8">
        <f>('AEO 43'!AB84/100)*(SUM(AA$6:AA$7)/SUM(AA$6:AA$7,AA$14:AA$15))</f>
        <v>5.8367274078086201E-2</v>
      </c>
      <c r="AB55" s="8">
        <f>('AEO 43'!AC84/100)*(SUM(AB$6:AB$7)/SUM(AB$6:AB$7,AB$14:AB$15))</f>
        <v>5.8166978793256441E-2</v>
      </c>
      <c r="AC55" s="8">
        <f>('AEO 43'!AD84/100)*(SUM(AC$6:AC$7)/SUM(AC$6:AC$7,AC$14:AC$15))</f>
        <v>5.7815851750489873E-2</v>
      </c>
      <c r="AD55" s="8">
        <f>('AEO 43'!AE84/100)*(SUM(AD$6:AD$7)/SUM(AD$6:AD$7,AD$14:AD$15))</f>
        <v>5.7391578138639286E-2</v>
      </c>
      <c r="AE55" s="8">
        <f>('AEO 43'!AF84/100)*(SUM(AE$6:AE$7)/SUM(AE$6:AE$7,AE$14:AE$15))</f>
        <v>5.6861947646441313E-2</v>
      </c>
      <c r="AF55" s="8">
        <f>('AEO 43'!AG84/100)*(SUM(AF$6:AF$7)/SUM(AF$6:AF$7,AF$14:AF$15))</f>
        <v>5.6295876877837395E-2</v>
      </c>
      <c r="AG55" s="8">
        <f>('AEO 43'!AH84/100)*(SUM(AG$6:AG$7)/SUM(AG$6:AG$7,AG$14:AG$15))</f>
        <v>5.5666766490765171E-2</v>
      </c>
      <c r="AH55" s="8">
        <f>('AEO 43'!AI84/100)*(SUM(AH$6:AH$7)/SUM(AH$6:AH$7,AH$14:AH$15))</f>
        <v>5.5089320287195848E-2</v>
      </c>
      <c r="AI55" s="8">
        <f>('AEO 43'!AJ84/100)*(SUM(AI$6:AI$7)/SUM(AI$6:AI$7,AI$14:AI$15))</f>
        <v>5.4370732485820451E-2</v>
      </c>
    </row>
    <row r="56" spans="1:35" ht="15.75" customHeight="1" x14ac:dyDescent="0.45">
      <c r="A56" s="8" t="str">
        <f t="shared" si="10"/>
        <v xml:space="preserve">      Small Pickup</v>
      </c>
      <c r="B56" s="8">
        <f>('AEO 43'!C87/100)*(SUM(B$14:B$15)/SUM(B$6:B$7,B$14:B$15))</f>
        <v>1.2922582565789469E-2</v>
      </c>
      <c r="C56" s="8">
        <f>('AEO 43'!D87/100)*(SUM(C$14:C$15)/SUM(C$6:C$7,C$14:C$15))</f>
        <v>1.2496719421768707E-2</v>
      </c>
      <c r="D56" s="8">
        <f>('AEO 43'!E87/100)*(SUM(D$14:D$15)/SUM(D$6:D$7,D$14:D$15))</f>
        <v>1.5302793254645909E-2</v>
      </c>
      <c r="E56" s="8">
        <f>('AEO 43'!F87/100)*(SUM(E$14:E$15)/SUM(E$6:E$7,E$14:E$15))</f>
        <v>1.5957868314967861E-2</v>
      </c>
      <c r="F56" s="8">
        <f>('AEO 43'!G87/100)*(SUM(F$14:F$15)/SUM(F$6:F$7,F$14:F$15))</f>
        <v>1.9512450942492012E-2</v>
      </c>
      <c r="G56" s="8">
        <f>('AEO 43'!H87/100)*(SUM(G$14:G$15)/SUM(G$6:G$7,G$14:G$15))</f>
        <v>2.1260666892870761E-2</v>
      </c>
      <c r="H56" s="8">
        <f>('AEO 43'!I87/100)*(SUM(H$14:H$15)/SUM(H$6:H$7,H$14:H$15))</f>
        <v>2.1860864584261317E-2</v>
      </c>
      <c r="I56" s="8">
        <f>('AEO 43'!J87/100)*(SUM(I$14:I$15)/SUM(I$6:I$7,I$14:I$15))</f>
        <v>2.2107286571428575E-2</v>
      </c>
      <c r="J56" s="8">
        <f>('AEO 43'!K87/100)*(SUM(J$14:J$15)/SUM(J$6:J$7,J$14:J$15))</f>
        <v>2.2235316000000005E-2</v>
      </c>
      <c r="K56" s="8">
        <f>('AEO 43'!L87/100)*(SUM(K$14:K$15)/SUM(K$6:K$7,K$14:K$15))</f>
        <v>2.2337590654681137E-2</v>
      </c>
      <c r="L56" s="8">
        <f>('AEO 43'!M87/100)*(SUM(L$14:L$15)/SUM(L$6:L$7,L$14:L$15))</f>
        <v>2.1667010364963504E-2</v>
      </c>
      <c r="M56" s="8">
        <f>('AEO 43'!N87/100)*(SUM(M$14:M$15)/SUM(M$6:M$7,M$14:M$15))</f>
        <v>2.1044769429595829E-2</v>
      </c>
      <c r="N56" s="8">
        <f>('AEO 43'!O87/100)*(SUM(N$14:N$15)/SUM(N$6:N$7,N$14:N$15))</f>
        <v>2.0172514392290956E-2</v>
      </c>
      <c r="O56" s="8">
        <f>('AEO 43'!P87/100)*(SUM(O$14:O$15)/SUM(O$6:O$7,O$14:O$15))</f>
        <v>2.0018762761847268E-2</v>
      </c>
      <c r="P56" s="8">
        <f>('AEO 43'!Q87/100)*(SUM(P$14:P$15)/SUM(P$6:P$7,P$14:P$15))</f>
        <v>1.9653199290322582E-2</v>
      </c>
      <c r="Q56" s="8">
        <f>('AEO 43'!R87/100)*(SUM(Q$14:Q$15)/SUM(Q$6:Q$7,Q$14:Q$15))</f>
        <v>1.9424768251069899E-2</v>
      </c>
      <c r="R56" s="8">
        <f>('AEO 43'!S87/100)*(SUM(R$14:R$15)/SUM(R$6:R$7,R$14:R$15))</f>
        <v>1.9260470163934423E-2</v>
      </c>
      <c r="S56" s="8">
        <f>('AEO 43'!T87/100)*(SUM(S$14:S$15)/SUM(S$6:S$7,S$14:S$15))</f>
        <v>1.9047790407447383E-2</v>
      </c>
      <c r="T56" s="8">
        <f>('AEO 43'!U87/100)*(SUM(T$14:T$15)/SUM(T$6:T$7,T$14:T$15))</f>
        <v>1.8938276414846012E-2</v>
      </c>
      <c r="U56" s="8">
        <f>('AEO 43'!V87/100)*(SUM(U$14:U$15)/SUM(U$6:U$7,U$14:U$15))</f>
        <v>1.8883954289372597E-2</v>
      </c>
      <c r="V56" s="8">
        <f>('AEO 43'!W87/100)*(SUM(V$14:V$15)/SUM(V$6:V$7,V$14:V$15))</f>
        <v>1.902046809571286E-2</v>
      </c>
      <c r="W56" s="8">
        <f>('AEO 43'!X87/100)*(SUM(W$14:W$15)/SUM(W$6:W$7,W$14:W$15))</f>
        <v>1.8860862870848712E-2</v>
      </c>
      <c r="X56" s="8">
        <f>('AEO 43'!Y87/100)*(SUM(X$14:X$15)/SUM(X$6:X$7,X$14:X$15))</f>
        <v>1.8924858903287739E-2</v>
      </c>
      <c r="Y56" s="8">
        <f>('AEO 43'!Z87/100)*(SUM(Y$14:Y$15)/SUM(Y$6:Y$7,Y$14:Y$15))</f>
        <v>1.9027151264314087E-2</v>
      </c>
      <c r="Z56" s="8">
        <f>('AEO 43'!AA87/100)*(SUM(Z$14:Z$15)/SUM(Z$6:Z$7,Z$14:Z$15))</f>
        <v>1.928728924913892E-2</v>
      </c>
      <c r="AA56" s="8">
        <f>('AEO 43'!AB87/100)*(SUM(AA$14:AA$15)/SUM(AA$6:AA$7,AA$14:AA$15))</f>
        <v>1.9434001850598057E-2</v>
      </c>
      <c r="AB56" s="8">
        <f>('AEO 43'!AC87/100)*(SUM(AB$14:AB$15)/SUM(AB$6:AB$7,AB$14:AB$15))</f>
        <v>1.9757521277728486E-2</v>
      </c>
      <c r="AC56" s="8">
        <f>('AEO 43'!AD87/100)*(SUM(AC$14:AC$15)/SUM(AC$6:AC$7,AC$14:AC$15))</f>
        <v>2.0090736294360981E-2</v>
      </c>
      <c r="AD56" s="8">
        <f>('AEO 43'!AE87/100)*(SUM(AD$14:AD$15)/SUM(AD$6:AD$7,AD$14:AD$15))</f>
        <v>2.0328544698331195E-2</v>
      </c>
      <c r="AE56" s="8">
        <f>('AEO 43'!AF87/100)*(SUM(AE$14:AE$15)/SUM(AE$6:AE$7,AE$14:AE$15))</f>
        <v>2.0764180810413608E-2</v>
      </c>
      <c r="AF56" s="8">
        <f>('AEO 43'!AG87/100)*(SUM(AF$14:AF$15)/SUM(AF$6:AF$7,AF$14:AF$15))</f>
        <v>2.1207355480808918E-2</v>
      </c>
      <c r="AG56" s="8">
        <f>('AEO 43'!AH87/100)*(SUM(AG$14:AG$15)/SUM(AG$6:AG$7,AG$14:AG$15))</f>
        <v>2.1597353430079156E-2</v>
      </c>
      <c r="AH56" s="8">
        <f>('AEO 43'!AI87/100)*(SUM(AH$14:AH$15)/SUM(AH$6:AH$7,AH$14:AH$15))</f>
        <v>2.2121225432788192E-2</v>
      </c>
      <c r="AI56" s="8">
        <f>('AEO 43'!AJ87/100)*(SUM(AI$14:AI$15)/SUM(AI$6:AI$7,AI$14:AI$15))</f>
        <v>2.2645057265793071E-2</v>
      </c>
    </row>
    <row r="57" spans="1:35" ht="15.75" customHeight="1" x14ac:dyDescent="0.45">
      <c r="A57" s="8" t="str">
        <f t="shared" si="10"/>
        <v xml:space="preserve">      Large Pickup</v>
      </c>
      <c r="B57" s="8">
        <f>('AEO 43'!C88/100)*(SUM(B$14:B$15)/SUM(B$6:B$7,B$14:B$15))</f>
        <v>4.6347405263157879E-2</v>
      </c>
      <c r="C57" s="8">
        <f>('AEO 43'!D88/100)*(SUM(C$14:C$15)/SUM(C$6:C$7,C$14:C$15))</f>
        <v>4.6535931145124713E-2</v>
      </c>
      <c r="D57" s="8">
        <f>('AEO 43'!E88/100)*(SUM(D$14:D$15)/SUM(D$6:D$7,D$14:D$15))</f>
        <v>5.5386348382722252E-2</v>
      </c>
      <c r="E57" s="8">
        <f>('AEO 43'!F88/100)*(SUM(E$14:E$15)/SUM(E$6:E$7,E$14:E$15))</f>
        <v>5.9746743985307618E-2</v>
      </c>
      <c r="F57" s="8">
        <f>('AEO 43'!G88/100)*(SUM(F$14:F$15)/SUM(F$6:F$7,F$14:F$15))</f>
        <v>7.2940656789137373E-2</v>
      </c>
      <c r="G57" s="8">
        <f>('AEO 43'!H88/100)*(SUM(G$14:G$15)/SUM(G$6:G$7,G$14:G$15))</f>
        <v>7.9903898635150586E-2</v>
      </c>
      <c r="H57" s="8">
        <f>('AEO 43'!I88/100)*(SUM(H$14:H$15)/SUM(H$6:H$7,H$14:H$15))</f>
        <v>8.2391320593912395E-2</v>
      </c>
      <c r="I57" s="8">
        <f>('AEO 43'!J88/100)*(SUM(I$14:I$15)/SUM(I$6:I$7,I$14:I$15))</f>
        <v>8.377387307142857E-2</v>
      </c>
      <c r="J57" s="8">
        <f>('AEO 43'!K88/100)*(SUM(J$14:J$15)/SUM(J$6:J$7,J$14:J$15))</f>
        <v>8.7121840000000006E-2</v>
      </c>
      <c r="K57" s="8">
        <f>('AEO 43'!L88/100)*(SUM(K$14:K$15)/SUM(K$6:K$7,K$14:K$15))</f>
        <v>8.581974871099049E-2</v>
      </c>
      <c r="L57" s="8">
        <f>('AEO 43'!M88/100)*(SUM(L$14:L$15)/SUM(L$6:L$7,L$14:L$15))</f>
        <v>8.4217643808891851E-2</v>
      </c>
      <c r="M57" s="8">
        <f>('AEO 43'!N88/100)*(SUM(M$14:M$15)/SUM(M$6:M$7,M$14:M$15))</f>
        <v>8.163185167209909E-2</v>
      </c>
      <c r="N57" s="8">
        <f>('AEO 43'!O88/100)*(SUM(N$14:N$15)/SUM(N$6:N$7,N$14:N$15))</f>
        <v>7.9413666621075546E-2</v>
      </c>
      <c r="O57" s="8">
        <f>('AEO 43'!P88/100)*(SUM(O$14:O$15)/SUM(O$6:O$7,O$14:O$15))</f>
        <v>7.8354505511620876E-2</v>
      </c>
      <c r="P57" s="8">
        <f>('AEO 43'!Q88/100)*(SUM(P$14:P$15)/SUM(P$6:P$7,P$14:P$15))</f>
        <v>7.7498982419354837E-2</v>
      </c>
      <c r="Q57" s="8">
        <f>('AEO 43'!R88/100)*(SUM(Q$14:Q$15)/SUM(Q$6:Q$7,Q$14:Q$15))</f>
        <v>7.6746569203994294E-2</v>
      </c>
      <c r="R57" s="8">
        <f>('AEO 43'!S88/100)*(SUM(R$14:R$15)/SUM(R$6:R$7,R$14:R$15))</f>
        <v>7.6075880655737699E-2</v>
      </c>
      <c r="S57" s="8">
        <f>('AEO 43'!T88/100)*(SUM(S$14:S$15)/SUM(S$6:S$7,S$14:S$15))</f>
        <v>7.5691623165137611E-2</v>
      </c>
      <c r="T57" s="8">
        <f>('AEO 43'!U88/100)*(SUM(T$14:T$15)/SUM(T$6:T$7,T$14:T$15))</f>
        <v>7.5425169255067134E-2</v>
      </c>
      <c r="U57" s="8">
        <f>('AEO 43'!V88/100)*(SUM(U$14:U$15)/SUM(U$6:U$7,U$14:U$15))</f>
        <v>7.5506816453265027E-2</v>
      </c>
      <c r="V57" s="8">
        <f>('AEO 43'!W88/100)*(SUM(V$14:V$15)/SUM(V$6:V$7,V$14:V$15))</f>
        <v>7.5955860897308075E-2</v>
      </c>
      <c r="W57" s="8">
        <f>('AEO 43'!X88/100)*(SUM(W$14:W$15)/SUM(W$6:W$7,W$14:W$15))</f>
        <v>7.5633332829028302E-2</v>
      </c>
      <c r="X57" s="8">
        <f>('AEO 43'!Y88/100)*(SUM(X$14:X$15)/SUM(X$6:X$7,X$14:X$15))</f>
        <v>7.6208270921526267E-2</v>
      </c>
      <c r="Y57" s="8">
        <f>('AEO 43'!Z88/100)*(SUM(Y$14:Y$15)/SUM(Y$6:Y$7,Y$14:Y$15))</f>
        <v>7.6821253725169431E-2</v>
      </c>
      <c r="Z57" s="8">
        <f>('AEO 43'!AA88/100)*(SUM(Z$14:Z$15)/SUM(Z$6:Z$7,Z$14:Z$15))</f>
        <v>7.7892355435132038E-2</v>
      </c>
      <c r="AA57" s="8">
        <f>('AEO 43'!AB88/100)*(SUM(AA$14:AA$15)/SUM(AA$6:AA$7,AA$14:AA$15))</f>
        <v>7.8880101900248231E-2</v>
      </c>
      <c r="AB57" s="8">
        <f>('AEO 43'!AC88/100)*(SUM(AB$14:AB$15)/SUM(AB$6:AB$7,AB$14:AB$15))</f>
        <v>8.0235236759094941E-2</v>
      </c>
      <c r="AC57" s="8">
        <f>('AEO 43'!AD88/100)*(SUM(AC$14:AC$15)/SUM(AC$6:AC$7,AC$14:AC$15))</f>
        <v>8.1719666557805354E-2</v>
      </c>
      <c r="AD57" s="8">
        <f>('AEO 43'!AE88/100)*(SUM(AD$14:AD$15)/SUM(AD$6:AD$7,AD$14:AD$15))</f>
        <v>8.3182807086007698E-2</v>
      </c>
      <c r="AE57" s="8">
        <f>('AEO 43'!AF88/100)*(SUM(AE$14:AE$15)/SUM(AE$6:AE$7,AE$14:AE$15))</f>
        <v>8.4932674087759827E-2</v>
      </c>
      <c r="AF57" s="8">
        <f>('AEO 43'!AG88/100)*(SUM(AF$14:AF$15)/SUM(AF$6:AF$7,AF$14:AF$15))</f>
        <v>8.685310583367728E-2</v>
      </c>
      <c r="AG57" s="8">
        <f>('AEO 43'!AH88/100)*(SUM(AG$14:AG$15)/SUM(AG$6:AG$7,AG$14:AG$15))</f>
        <v>8.8734186226912926E-2</v>
      </c>
      <c r="AH57" s="8">
        <f>('AEO 43'!AI88/100)*(SUM(AH$14:AH$15)/SUM(AH$6:AH$7,AH$14:AH$15))</f>
        <v>9.0814571870761876E-2</v>
      </c>
      <c r="AI57" s="8">
        <f>('AEO 43'!AJ88/100)*(SUM(AI$14:AI$15)/SUM(AI$6:AI$7,AI$14:AI$15))</f>
        <v>9.3082009006454122E-2</v>
      </c>
    </row>
    <row r="58" spans="1:35" ht="15.75" customHeight="1" x14ac:dyDescent="0.45">
      <c r="A58" s="8" t="str">
        <f t="shared" si="10"/>
        <v xml:space="preserve">      Small Van</v>
      </c>
      <c r="B58" s="8">
        <f>('AEO 43'!C89/100)*(SUM(B$14:B$15)/SUM(B$6:B$7,B$14:B$15))</f>
        <v>3.2707246710526306E-3</v>
      </c>
      <c r="C58" s="8">
        <f>('AEO 43'!D89/100)*(SUM(C$14:C$15)/SUM(C$6:C$7,C$14:C$15))</f>
        <v>3.212864024943311E-3</v>
      </c>
      <c r="D58" s="8">
        <f>('AEO 43'!E89/100)*(SUM(D$14:D$15)/SUM(D$6:D$7,D$14:D$15))</f>
        <v>3.6031937117026623E-3</v>
      </c>
      <c r="E58" s="8">
        <f>('AEO 43'!F89/100)*(SUM(E$14:E$15)/SUM(E$6:E$7,E$14:E$15))</f>
        <v>3.8501657897153352E-3</v>
      </c>
      <c r="F58" s="8">
        <f>('AEO 43'!G89/100)*(SUM(F$14:F$15)/SUM(F$6:F$7,F$14:F$15))</f>
        <v>4.5812649281150161E-3</v>
      </c>
      <c r="G58" s="8">
        <f>('AEO 43'!H89/100)*(SUM(G$14:G$15)/SUM(G$6:G$7,G$14:G$15))</f>
        <v>5.1056362638200537E-3</v>
      </c>
      <c r="H58" s="8">
        <f>('AEO 43'!I89/100)*(SUM(H$14:H$15)/SUM(H$6:H$7,H$14:H$15))</f>
        <v>5.2820407201187814E-3</v>
      </c>
      <c r="I58" s="8">
        <f>('AEO 43'!J89/100)*(SUM(I$14:I$15)/SUM(I$6:I$7,I$14:I$15))</f>
        <v>5.3465901428571437E-3</v>
      </c>
      <c r="J58" s="8">
        <f>('AEO 43'!K89/100)*(SUM(J$14:J$15)/SUM(J$6:J$7,J$14:J$15))</f>
        <v>5.2880200000000009E-3</v>
      </c>
      <c r="K58" s="8">
        <f>('AEO 43'!L89/100)*(SUM(K$14:K$15)/SUM(K$6:K$7,K$14:K$15))</f>
        <v>5.4904102611940285E-3</v>
      </c>
      <c r="L58" s="8">
        <f>('AEO 43'!M89/100)*(SUM(L$14:L$15)/SUM(L$6:L$7,L$14:L$15))</f>
        <v>5.3957965361645663E-3</v>
      </c>
      <c r="M58" s="8">
        <f>('AEO 43'!N89/100)*(SUM(M$14:M$15)/SUM(M$6:M$7,M$14:M$15))</f>
        <v>5.1869897196870924E-3</v>
      </c>
      <c r="N58" s="8">
        <f>('AEO 43'!O89/100)*(SUM(N$14:N$15)/SUM(N$6:N$7,N$14:N$15))</f>
        <v>5.064912440161641E-3</v>
      </c>
      <c r="O58" s="8">
        <f>('AEO 43'!P89/100)*(SUM(O$14:O$15)/SUM(O$6:O$7,O$14:O$15))</f>
        <v>4.9426685843646243E-3</v>
      </c>
      <c r="P58" s="8">
        <f>('AEO 43'!Q89/100)*(SUM(P$14:P$15)/SUM(P$6:P$7,P$14:P$15))</f>
        <v>4.8934811612903221E-3</v>
      </c>
      <c r="Q58" s="8">
        <f>('AEO 43'!R89/100)*(SUM(Q$14:Q$15)/SUM(Q$6:Q$7,Q$14:Q$15))</f>
        <v>4.8297748416547782E-3</v>
      </c>
      <c r="R58" s="8">
        <f>('AEO 43'!S89/100)*(SUM(R$14:R$15)/SUM(R$6:R$7,R$14:R$15))</f>
        <v>4.7611131147540977E-3</v>
      </c>
      <c r="S58" s="8">
        <f>('AEO 43'!T89/100)*(SUM(S$14:S$15)/SUM(S$6:S$7,S$14:S$15))</f>
        <v>4.7472589584457645E-3</v>
      </c>
      <c r="T58" s="8">
        <f>('AEO 43'!U89/100)*(SUM(T$14:T$15)/SUM(T$6:T$7,T$14:T$15))</f>
        <v>4.7242930771255595E-3</v>
      </c>
      <c r="U58" s="8">
        <f>('AEO 43'!V89/100)*(SUM(U$14:U$15)/SUM(U$6:U$7,U$14:U$15))</f>
        <v>4.7255437900128039E-3</v>
      </c>
      <c r="V58" s="8">
        <f>('AEO 43'!W89/100)*(SUM(V$14:V$15)/SUM(V$6:V$7,V$14:V$15))</f>
        <v>4.7299793419740771E-3</v>
      </c>
      <c r="W58" s="8">
        <f>('AEO 43'!X89/100)*(SUM(W$14:W$15)/SUM(W$6:W$7,W$14:W$15))</f>
        <v>4.71595271094711E-3</v>
      </c>
      <c r="X58" s="8">
        <f>('AEO 43'!Y89/100)*(SUM(X$14:X$15)/SUM(X$6:X$7,X$14:X$15))</f>
        <v>4.7466276481881453E-3</v>
      </c>
      <c r="Y58" s="8">
        <f>('AEO 43'!Z89/100)*(SUM(Y$14:Y$15)/SUM(Y$6:Y$7,Y$14:Y$15))</f>
        <v>4.7804123159616739E-3</v>
      </c>
      <c r="Z58" s="8">
        <f>('AEO 43'!AA89/100)*(SUM(Z$14:Z$15)/SUM(Z$6:Z$7,Z$14:Z$15))</f>
        <v>4.820350029850747E-3</v>
      </c>
      <c r="AA58" s="8">
        <f>('AEO 43'!AB89/100)*(SUM(AA$14:AA$15)/SUM(AA$6:AA$7,AA$14:AA$15))</f>
        <v>4.8983681742270357E-3</v>
      </c>
      <c r="AB58" s="8">
        <f>('AEO 43'!AC89/100)*(SUM(AB$14:AB$15)/SUM(AB$6:AB$7,AB$14:AB$15))</f>
        <v>4.9643065062111805E-3</v>
      </c>
      <c r="AC58" s="8">
        <f>('AEO 43'!AD89/100)*(SUM(AC$14:AC$15)/SUM(AC$6:AC$7,AC$14:AC$15))</f>
        <v>5.0477886131069013E-3</v>
      </c>
      <c r="AD58" s="8">
        <f>('AEO 43'!AE89/100)*(SUM(AD$14:AD$15)/SUM(AD$6:AD$7,AD$14:AD$15))</f>
        <v>5.1395097304236196E-3</v>
      </c>
      <c r="AE58" s="8">
        <f>('AEO 43'!AF89/100)*(SUM(AE$14:AE$15)/SUM(AE$6:AE$7,AE$14:AE$15))</f>
        <v>5.2627287171950459E-3</v>
      </c>
      <c r="AF58" s="8">
        <f>('AEO 43'!AG89/100)*(SUM(AF$14:AF$15)/SUM(AF$6:AF$7,AF$14:AF$15))</f>
        <v>5.3748757098638069E-3</v>
      </c>
      <c r="AG58" s="8">
        <f>('AEO 43'!AH89/100)*(SUM(AG$14:AG$15)/SUM(AG$6:AG$7,AG$14:AG$15))</f>
        <v>5.4937479419525067E-3</v>
      </c>
      <c r="AH58" s="8">
        <f>('AEO 43'!AI89/100)*(SUM(AH$14:AH$15)/SUM(AH$6:AH$7,AH$14:AH$15))</f>
        <v>5.6049745512564818E-3</v>
      </c>
      <c r="AI58" s="8">
        <f>('AEO 43'!AJ89/100)*(SUM(AI$14:AI$15)/SUM(AI$6:AI$7,AI$14:AI$15))</f>
        <v>5.7389430569137478E-3</v>
      </c>
    </row>
    <row r="59" spans="1:35" ht="15.75" customHeight="1" x14ac:dyDescent="0.45">
      <c r="A59" s="8" t="str">
        <f t="shared" si="10"/>
        <v xml:space="preserve">      Large Van</v>
      </c>
      <c r="B59" s="8">
        <f>('AEO 43'!C90/100)*(SUM(B$14:B$15)/SUM(B$6:B$7,B$14:B$15))</f>
        <v>2.1589158223684207E-2</v>
      </c>
      <c r="C59" s="8">
        <f>('AEO 43'!D90/100)*(SUM(C$14:C$15)/SUM(C$6:C$7,C$14:C$15))</f>
        <v>2.0417178888888887E-2</v>
      </c>
      <c r="D59" s="8">
        <f>('AEO 43'!E90/100)*(SUM(D$14:D$15)/SUM(D$6:D$7,D$14:D$15))</f>
        <v>2.3348390040180817E-2</v>
      </c>
      <c r="E59" s="8">
        <f>('AEO 43'!F90/100)*(SUM(E$14:E$15)/SUM(E$6:E$7,E$14:E$15))</f>
        <v>2.4391271533516987E-2</v>
      </c>
      <c r="F59" s="8">
        <f>('AEO 43'!G90/100)*(SUM(F$14:F$15)/SUM(F$6:F$7,F$14:F$15))</f>
        <v>2.9136477835463259E-2</v>
      </c>
      <c r="G59" s="8">
        <f>('AEO 43'!H90/100)*(SUM(G$14:G$15)/SUM(G$6:G$7,G$14:G$15))</f>
        <v>3.1492290743423565E-2</v>
      </c>
      <c r="H59" s="8">
        <f>('AEO 43'!I90/100)*(SUM(H$14:H$15)/SUM(H$6:H$7,H$14:H$15))</f>
        <v>3.2308785857461025E-2</v>
      </c>
      <c r="I59" s="8">
        <f>('AEO 43'!J90/100)*(SUM(I$14:I$15)/SUM(I$6:I$7,I$14:I$15))</f>
        <v>3.2518853678571429E-2</v>
      </c>
      <c r="J59" s="8">
        <f>('AEO 43'!K90/100)*(SUM(J$14:J$15)/SUM(J$6:J$7,J$14:J$15))</f>
        <v>3.3140667999999998E-2</v>
      </c>
      <c r="K59" s="8">
        <f>('AEO 43'!L90/100)*(SUM(K$14:K$15)/SUM(K$6:K$7,K$14:K$15))</f>
        <v>3.3111999101085483E-2</v>
      </c>
      <c r="L59" s="8">
        <f>('AEO 43'!M90/100)*(SUM(L$14:L$15)/SUM(L$6:L$7,L$14:L$15))</f>
        <v>3.2231407166556071E-2</v>
      </c>
      <c r="M59" s="8">
        <f>('AEO 43'!N90/100)*(SUM(M$14:M$15)/SUM(M$6:M$7,M$14:M$15))</f>
        <v>3.1013328484354633E-2</v>
      </c>
      <c r="N59" s="8">
        <f>('AEO 43'!O90/100)*(SUM(N$14:N$15)/SUM(N$6:N$7,N$14:N$15))</f>
        <v>2.9945240571961462E-2</v>
      </c>
      <c r="O59" s="8">
        <f>('AEO 43'!P90/100)*(SUM(O$14:O$15)/SUM(O$6:O$7,O$14:O$15))</f>
        <v>2.9356547977663752E-2</v>
      </c>
      <c r="P59" s="8">
        <f>('AEO 43'!Q90/100)*(SUM(P$14:P$15)/SUM(P$6:P$7,P$14:P$15))</f>
        <v>2.8865460870967741E-2</v>
      </c>
      <c r="Q59" s="8">
        <f>('AEO 43'!R90/100)*(SUM(Q$14:Q$15)/SUM(Q$6:Q$7,Q$14:Q$15))</f>
        <v>2.839380054778887E-2</v>
      </c>
      <c r="R59" s="8">
        <f>('AEO 43'!S90/100)*(SUM(R$14:R$15)/SUM(R$6:R$7,R$14:R$15))</f>
        <v>2.7933855737704915E-2</v>
      </c>
      <c r="S59" s="8">
        <f>('AEO 43'!T90/100)*(SUM(S$14:S$15)/SUM(S$6:S$7,S$14:S$15))</f>
        <v>2.7825101794387481E-2</v>
      </c>
      <c r="T59" s="8">
        <f>('AEO 43'!U90/100)*(SUM(T$14:T$15)/SUM(T$6:T$7,T$14:T$15))</f>
        <v>2.7621670834430116E-2</v>
      </c>
      <c r="U59" s="8">
        <f>('AEO 43'!V90/100)*(SUM(U$14:U$15)/SUM(U$6:U$7,U$14:U$15))</f>
        <v>2.7535087964148525E-2</v>
      </c>
      <c r="V59" s="8">
        <f>('AEO 43'!W90/100)*(SUM(V$14:V$15)/SUM(V$6:V$7,V$14:V$15))</f>
        <v>2.7588533060817544E-2</v>
      </c>
      <c r="W59" s="8">
        <f>('AEO 43'!X90/100)*(SUM(W$14:W$15)/SUM(W$6:W$7,W$14:W$15))</f>
        <v>2.7350197198031983E-2</v>
      </c>
      <c r="X59" s="8">
        <f>('AEO 43'!Y90/100)*(SUM(X$14:X$15)/SUM(X$6:X$7,X$14:X$15))</f>
        <v>2.747197441084713E-2</v>
      </c>
      <c r="Y59" s="8">
        <f>('AEO 43'!Z90/100)*(SUM(Y$14:Y$15)/SUM(Y$6:Y$7,Y$14:Y$15))</f>
        <v>2.7601425157747137E-2</v>
      </c>
      <c r="Z59" s="8">
        <f>('AEO 43'!AA90/100)*(SUM(Z$14:Z$15)/SUM(Z$6:Z$7,Z$14:Z$15))</f>
        <v>2.7742643770378876E-2</v>
      </c>
      <c r="AA59" s="8">
        <f>('AEO 43'!AB90/100)*(SUM(AA$14:AA$15)/SUM(AA$6:AA$7,AA$14:AA$15))</f>
        <v>2.8154448873843375E-2</v>
      </c>
      <c r="AB59" s="8">
        <f>('AEO 43'!AC90/100)*(SUM(AB$14:AB$15)/SUM(AB$6:AB$7,AB$14:AB$15))</f>
        <v>2.8555375248447205E-2</v>
      </c>
      <c r="AC59" s="8">
        <f>('AEO 43'!AD90/100)*(SUM(AC$14:AC$15)/SUM(AC$6:AC$7,AC$14:AC$15))</f>
        <v>2.8997337513607658E-2</v>
      </c>
      <c r="AD59" s="8">
        <f>('AEO 43'!AE90/100)*(SUM(AD$14:AD$15)/SUM(AD$6:AD$7,AD$14:AD$15))</f>
        <v>2.9425558921694479E-2</v>
      </c>
      <c r="AE59" s="8">
        <f>('AEO 43'!AF90/100)*(SUM(AE$14:AE$15)/SUM(AE$6:AE$7,AE$14:AE$15))</f>
        <v>2.9955319218979638E-2</v>
      </c>
      <c r="AF59" s="8">
        <f>('AEO 43'!AG90/100)*(SUM(AF$14:AF$15)/SUM(AF$6:AF$7,AF$14:AF$15))</f>
        <v>3.0552784636813872E-2</v>
      </c>
      <c r="AG59" s="8">
        <f>('AEO 43'!AH90/100)*(SUM(AG$14:AG$15)/SUM(AG$6:AG$7,AG$14:AG$15))</f>
        <v>3.1135676886543534E-2</v>
      </c>
      <c r="AH59" s="8">
        <f>('AEO 43'!AI90/100)*(SUM(AH$14:AH$15)/SUM(AH$6:AH$7,AH$14:AH$15))</f>
        <v>3.1788926493817315E-2</v>
      </c>
      <c r="AI59" s="8">
        <f>('AEO 43'!AJ90/100)*(SUM(AI$14:AI$15)/SUM(AI$6:AI$7,AI$14:AI$15))</f>
        <v>3.2512159338939951E-2</v>
      </c>
    </row>
    <row r="60" spans="1:35" ht="15.75" customHeight="1" x14ac:dyDescent="0.45">
      <c r="A60" s="8" t="str">
        <f t="shared" si="10"/>
        <v xml:space="preserve">      Small Utility</v>
      </c>
      <c r="B60" s="8">
        <f>('AEO 43'!C91/100)*(SUM(B$14:B$15)/SUM(B$6:B$7,B$14:B$15))</f>
        <v>1.1680952960526313E-2</v>
      </c>
      <c r="C60" s="8">
        <f>('AEO 43'!D91/100)*(SUM(C$14:C$15)/SUM(C$6:C$7,C$14:C$15))</f>
        <v>1.0951716814058958E-2</v>
      </c>
      <c r="D60" s="8">
        <f>('AEO 43'!E91/100)*(SUM(D$14:D$15)/SUM(D$6:D$7,D$14:D$15))</f>
        <v>1.2758953877448518E-2</v>
      </c>
      <c r="E60" s="8">
        <f>('AEO 43'!F91/100)*(SUM(E$14:E$15)/SUM(E$6:E$7,E$14:E$15))</f>
        <v>1.3320763475665749E-2</v>
      </c>
      <c r="F60" s="8">
        <f>('AEO 43'!G91/100)*(SUM(F$14:F$15)/SUM(F$6:F$7,F$14:F$15))</f>
        <v>1.5905875990415333E-2</v>
      </c>
      <c r="G60" s="8">
        <f>('AEO 43'!H91/100)*(SUM(G$14:G$15)/SUM(G$6:G$7,G$14:G$15))</f>
        <v>1.7033207434235611E-2</v>
      </c>
      <c r="H60" s="8">
        <f>('AEO 43'!I91/100)*(SUM(H$14:H$15)/SUM(H$6:H$7,H$14:H$15))</f>
        <v>1.731770368596882E-2</v>
      </c>
      <c r="I60" s="8">
        <f>('AEO 43'!J91/100)*(SUM(I$14:I$15)/SUM(I$6:I$7,I$14:I$15))</f>
        <v>1.7346871178571428E-2</v>
      </c>
      <c r="J60" s="8">
        <f>('AEO 43'!K91/100)*(SUM(J$14:J$15)/SUM(J$6:J$7,J$14:J$15))</f>
        <v>1.7774439999999999E-2</v>
      </c>
      <c r="K60" s="8">
        <f>('AEO 43'!L91/100)*(SUM(K$14:K$15)/SUM(K$6:K$7,K$14:K$15))</f>
        <v>1.7342285634328353E-2</v>
      </c>
      <c r="L60" s="8">
        <f>('AEO 43'!M91/100)*(SUM(L$14:L$15)/SUM(L$6:L$7,L$14:L$15))</f>
        <v>1.6819564419376248E-2</v>
      </c>
      <c r="M60" s="8">
        <f>('AEO 43'!N91/100)*(SUM(M$14:M$15)/SUM(M$6:M$7,M$14:M$15))</f>
        <v>1.6217813588657103E-2</v>
      </c>
      <c r="N60" s="8">
        <f>('AEO 43'!O91/100)*(SUM(N$14:N$15)/SUM(N$6:N$7,N$14:N$15))</f>
        <v>1.5586929698476843E-2</v>
      </c>
      <c r="O60" s="8">
        <f>('AEO 43'!P91/100)*(SUM(O$14:O$15)/SUM(O$6:O$7,O$14:O$15))</f>
        <v>1.529984608813764E-2</v>
      </c>
      <c r="P60" s="8">
        <f>('AEO 43'!Q91/100)*(SUM(P$14:P$15)/SUM(P$6:P$7,P$14:P$15))</f>
        <v>1.5015147322580646E-2</v>
      </c>
      <c r="Q60" s="8">
        <f>('AEO 43'!R91/100)*(SUM(Q$14:Q$15)/SUM(Q$6:Q$7,Q$14:Q$15))</f>
        <v>1.4779000022824534E-2</v>
      </c>
      <c r="R60" s="8">
        <f>('AEO 43'!S91/100)*(SUM(R$14:R$15)/SUM(R$6:R$7,R$14:R$15))</f>
        <v>1.4601985081967214E-2</v>
      </c>
      <c r="S60" s="8">
        <f>('AEO 43'!T91/100)*(SUM(S$14:S$15)/SUM(S$6:S$7,S$14:S$15))</f>
        <v>1.4392849824608743E-2</v>
      </c>
      <c r="T60" s="8">
        <f>('AEO 43'!U91/100)*(SUM(T$14:T$15)/SUM(T$6:T$7,T$14:T$15))</f>
        <v>1.4263281100289548E-2</v>
      </c>
      <c r="U60" s="8">
        <f>('AEO 43'!V91/100)*(SUM(U$14:U$15)/SUM(U$6:U$7,U$14:U$15))</f>
        <v>1.4199575416133162E-2</v>
      </c>
      <c r="V60" s="8">
        <f>('AEO 43'!W91/100)*(SUM(V$14:V$15)/SUM(V$6:V$7,V$14:V$15))</f>
        <v>1.4231080319042872E-2</v>
      </c>
      <c r="W60" s="8">
        <f>('AEO 43'!X91/100)*(SUM(W$14:W$15)/SUM(W$6:W$7,W$14:W$15))</f>
        <v>1.4115579694956954E-2</v>
      </c>
      <c r="X60" s="8">
        <f>('AEO 43'!Y91/100)*(SUM(X$14:X$15)/SUM(X$6:X$7,X$14:X$15))</f>
        <v>1.413675387808975E-2</v>
      </c>
      <c r="Y60" s="8">
        <f>('AEO 43'!Z91/100)*(SUM(Y$14:Y$15)/SUM(Y$6:Y$7,Y$14:Y$15))</f>
        <v>1.4189434559476513E-2</v>
      </c>
      <c r="Z60" s="8">
        <f>('AEO 43'!AA91/100)*(SUM(Z$14:Z$15)/SUM(Z$6:Z$7,Z$14:Z$15))</f>
        <v>1.4325582723306543E-2</v>
      </c>
      <c r="AA60" s="8">
        <f>('AEO 43'!AB91/100)*(SUM(AA$14:AA$15)/SUM(AA$6:AA$7,AA$14:AA$15))</f>
        <v>1.4452726698262241E-2</v>
      </c>
      <c r="AB60" s="8">
        <f>('AEO 43'!AC91/100)*(SUM(AB$14:AB$15)/SUM(AB$6:AB$7,AB$14:AB$15))</f>
        <v>1.4660839744897959E-2</v>
      </c>
      <c r="AC60" s="8">
        <f>('AEO 43'!AD91/100)*(SUM(AC$14:AC$15)/SUM(AC$6:AC$7,AC$14:AC$15))</f>
        <v>1.4880841693881994E-2</v>
      </c>
      <c r="AD60" s="8">
        <f>('AEO 43'!AE91/100)*(SUM(AD$14:AD$15)/SUM(AD$6:AD$7,AD$14:AD$15))</f>
        <v>1.5096630962772783E-2</v>
      </c>
      <c r="AE60" s="8">
        <f>('AEO 43'!AF91/100)*(SUM(AE$14:AE$15)/SUM(AE$6:AE$7,AE$14:AE$15))</f>
        <v>1.5357319605290786E-2</v>
      </c>
      <c r="AF60" s="8">
        <f>('AEO 43'!AG91/100)*(SUM(AF$14:AF$15)/SUM(AF$6:AF$7,AF$14:AF$15))</f>
        <v>1.5657029543953781E-2</v>
      </c>
      <c r="AG60" s="8">
        <f>('AEO 43'!AH91/100)*(SUM(AG$14:AG$15)/SUM(AG$6:AG$7,AG$14:AG$15))</f>
        <v>1.593786166226913E-2</v>
      </c>
      <c r="AH60" s="8">
        <f>('AEO 43'!AI91/100)*(SUM(AH$14:AH$15)/SUM(AH$6:AH$7,AH$14:AH$15))</f>
        <v>1.6263732205823698E-2</v>
      </c>
      <c r="AI60" s="8">
        <f>('AEO 43'!AJ91/100)*(SUM(AI$14:AI$15)/SUM(AI$6:AI$7,AI$14:AI$15))</f>
        <v>1.661591815959319E-2</v>
      </c>
    </row>
    <row r="61" spans="1:35" ht="15.75" customHeight="1" x14ac:dyDescent="0.45">
      <c r="A61" s="8" t="str">
        <f t="shared" si="10"/>
        <v xml:space="preserve">      Large Utility</v>
      </c>
      <c r="B61" s="8">
        <f>('AEO 43'!C92/100)*(SUM(B$14:B$15)/SUM(B$6:B$7,B$14:B$15))</f>
        <v>1.4870931249999995E-2</v>
      </c>
      <c r="C61" s="8">
        <f>('AEO 43'!D92/100)*(SUM(C$14:C$15)/SUM(C$6:C$7,C$14:C$15))</f>
        <v>1.4158804875283445E-2</v>
      </c>
      <c r="D61" s="8">
        <f>('AEO 43'!E92/100)*(SUM(D$14:D$15)/SUM(D$6:D$7,D$14:D$15))</f>
        <v>1.6425910261175292E-2</v>
      </c>
      <c r="E61" s="8">
        <f>('AEO 43'!F92/100)*(SUM(E$14:E$15)/SUM(E$6:E$7,E$14:E$15))</f>
        <v>1.7383941432506888E-2</v>
      </c>
      <c r="F61" s="8">
        <f>('AEO 43'!G92/100)*(SUM(F$14:F$15)/SUM(F$6:F$7,F$14:F$15))</f>
        <v>2.084844766773163E-2</v>
      </c>
      <c r="G61" s="8">
        <f>('AEO 43'!H92/100)*(SUM(G$14:G$15)/SUM(G$6:G$7,G$14:G$15))</f>
        <v>2.2463382905070529E-2</v>
      </c>
      <c r="H61" s="8">
        <f>('AEO 43'!I92/100)*(SUM(H$14:H$15)/SUM(H$6:H$7,H$14:H$15))</f>
        <v>2.2919813262806236E-2</v>
      </c>
      <c r="I61" s="8">
        <f>('AEO 43'!J92/100)*(SUM(I$14:I$15)/SUM(I$6:I$7,I$14:I$15))</f>
        <v>2.303836457142857E-2</v>
      </c>
      <c r="J61" s="8">
        <f>('AEO 43'!K92/100)*(SUM(J$14:J$15)/SUM(J$6:J$7,J$14:J$15))</f>
        <v>2.3744636E-2</v>
      </c>
      <c r="K61" s="8">
        <f>('AEO 43'!L92/100)*(SUM(K$14:K$15)/SUM(K$6:K$7,K$14:K$15))</f>
        <v>2.3154505410447758E-2</v>
      </c>
      <c r="L61" s="8">
        <f>('AEO 43'!M92/100)*(SUM(L$14:L$15)/SUM(L$6:L$7,L$14:L$15))</f>
        <v>2.2557659601857998E-2</v>
      </c>
      <c r="M61" s="8">
        <f>('AEO 43'!N92/100)*(SUM(M$14:M$15)/SUM(M$6:M$7,M$14:M$15))</f>
        <v>2.1762762268578883E-2</v>
      </c>
      <c r="N61" s="8">
        <f>('AEO 43'!O92/100)*(SUM(N$14:N$15)/SUM(N$6:N$7,N$14:N$15))</f>
        <v>2.1021163382032953E-2</v>
      </c>
      <c r="O61" s="8">
        <f>('AEO 43'!P92/100)*(SUM(O$14:O$15)/SUM(O$6:O$7,O$14:O$15))</f>
        <v>2.062989550558406E-2</v>
      </c>
      <c r="P61" s="8">
        <f>('AEO 43'!Q92/100)*(SUM(P$14:P$15)/SUM(P$6:P$7,P$14:P$15))</f>
        <v>2.0305079064516132E-2</v>
      </c>
      <c r="Q61" s="8">
        <f>('AEO 43'!R92/100)*(SUM(Q$14:Q$15)/SUM(Q$6:Q$7,Q$14:Q$15))</f>
        <v>2.0019346853067044E-2</v>
      </c>
      <c r="R61" s="8">
        <f>('AEO 43'!S92/100)*(SUM(R$14:R$15)/SUM(R$6:R$7,R$14:R$15))</f>
        <v>1.9790406885245901E-2</v>
      </c>
      <c r="S61" s="8">
        <f>('AEO 43'!T92/100)*(SUM(S$14:S$15)/SUM(S$6:S$7,S$14:S$15))</f>
        <v>1.9556732744198599E-2</v>
      </c>
      <c r="T61" s="8">
        <f>('AEO 43'!U92/100)*(SUM(T$14:T$15)/SUM(T$6:T$7,T$14:T$15))</f>
        <v>1.9408381073966835E-2</v>
      </c>
      <c r="U61" s="8">
        <f>('AEO 43'!V92/100)*(SUM(U$14:U$15)/SUM(U$6:U$7,U$14:U$15))</f>
        <v>1.9355467669654288E-2</v>
      </c>
      <c r="V61" s="8">
        <f>('AEO 43'!W92/100)*(SUM(V$14:V$15)/SUM(V$6:V$7,V$14:V$15))</f>
        <v>1.9404711744765702E-2</v>
      </c>
      <c r="W61" s="8">
        <f>('AEO 43'!X92/100)*(SUM(W$14:W$15)/SUM(W$6:W$7,W$14:W$15))</f>
        <v>1.9280346868388688E-2</v>
      </c>
      <c r="X61" s="8">
        <f>('AEO 43'!Y92/100)*(SUM(X$14:X$15)/SUM(X$6:X$7,X$14:X$15))</f>
        <v>1.9342681327093835E-2</v>
      </c>
      <c r="Y61" s="8">
        <f>('AEO 43'!Z92/100)*(SUM(Y$14:Y$15)/SUM(Y$6:Y$7,Y$14:Y$15))</f>
        <v>1.9439985237204953E-2</v>
      </c>
      <c r="Z61" s="8">
        <f>('AEO 43'!AA92/100)*(SUM(Z$14:Z$15)/SUM(Z$6:Z$7,Z$14:Z$15))</f>
        <v>1.9657212812858784E-2</v>
      </c>
      <c r="AA61" s="8">
        <f>('AEO 43'!AB92/100)*(SUM(AA$14:AA$15)/SUM(AA$6:AA$7,AA$14:AA$15))</f>
        <v>1.9847161931843823E-2</v>
      </c>
      <c r="AB61" s="8">
        <f>('AEO 43'!AC92/100)*(SUM(AB$14:AB$15)/SUM(AB$6:AB$7,AB$14:AB$15))</f>
        <v>2.0136370727595387E-2</v>
      </c>
      <c r="AC61" s="8">
        <f>('AEO 43'!AD92/100)*(SUM(AC$14:AC$15)/SUM(AC$6:AC$7,AC$14:AC$15))</f>
        <v>2.045713276725452E-2</v>
      </c>
      <c r="AD61" s="8">
        <f>('AEO 43'!AE92/100)*(SUM(AD$14:AD$15)/SUM(AD$6:AD$7,AD$14:AD$15))</f>
        <v>2.0784671630295251E-2</v>
      </c>
      <c r="AE61" s="8">
        <f>('AEO 43'!AF92/100)*(SUM(AE$14:AE$15)/SUM(AE$6:AE$7,AE$14:AE$15))</f>
        <v>2.1161766869619993E-2</v>
      </c>
      <c r="AF61" s="8">
        <f>('AEO 43'!AG92/100)*(SUM(AF$14:AF$15)/SUM(AF$6:AF$7,AF$14:AF$15))</f>
        <v>2.1591600724308709E-2</v>
      </c>
      <c r="AG61" s="8">
        <f>('AEO 43'!AH92/100)*(SUM(AG$14:AG$15)/SUM(AG$6:AG$7,AG$14:AG$15))</f>
        <v>2.2007736385224273E-2</v>
      </c>
      <c r="AH61" s="8">
        <f>('AEO 43'!AI92/100)*(SUM(AH$14:AH$15)/SUM(AH$6:AH$7,AH$14:AH$15))</f>
        <v>2.2472332700438774E-2</v>
      </c>
      <c r="AI61" s="8">
        <f>('AEO 43'!AJ92/100)*(SUM(AI$14:AI$15)/SUM(AI$6:AI$7,AI$14:AI$15))</f>
        <v>2.2977233923332681E-2</v>
      </c>
    </row>
    <row r="62" spans="1:35" ht="15.75" customHeight="1" x14ac:dyDescent="0.45">
      <c r="A62" s="8" t="str">
        <f t="shared" si="10"/>
        <v xml:space="preserve">      Small Crossover Utility</v>
      </c>
      <c r="B62" s="8">
        <f>('AEO 43'!C93/100)*(SUM(B$14:B$15)/SUM(B$6:B$7,B$14:B$15))</f>
        <v>5.3908724671052614E-2</v>
      </c>
      <c r="C62" s="8">
        <f>('AEO 43'!D93/100)*(SUM(C$14:C$15)/SUM(C$6:C$7,C$14:C$15))</f>
        <v>5.3150176723356007E-2</v>
      </c>
      <c r="D62" s="8">
        <f>('AEO 43'!E93/100)*(SUM(D$14:D$15)/SUM(D$6:D$7,D$14:D$15))</f>
        <v>6.344307456554496E-2</v>
      </c>
      <c r="E62" s="8">
        <f>('AEO 43'!F93/100)*(SUM(E$14:E$15)/SUM(E$6:E$7,E$14:E$15))</f>
        <v>6.7794247029384747E-2</v>
      </c>
      <c r="F62" s="8">
        <f>('AEO 43'!G93/100)*(SUM(F$14:F$15)/SUM(F$6:F$7,F$14:F$15))</f>
        <v>8.2347483091054316E-2</v>
      </c>
      <c r="G62" s="8">
        <f>('AEO 43'!H93/100)*(SUM(G$14:G$15)/SUM(G$6:G$7,G$14:G$15))</f>
        <v>8.9496477468547456E-2</v>
      </c>
      <c r="H62" s="8">
        <f>('AEO 43'!I93/100)*(SUM(H$14:H$15)/SUM(H$6:H$7,H$14:H$15))</f>
        <v>9.2104130504825535E-2</v>
      </c>
      <c r="I62" s="8">
        <f>('AEO 43'!J93/100)*(SUM(I$14:I$15)/SUM(I$6:I$7,I$14:I$15))</f>
        <v>9.3148647750000008E-2</v>
      </c>
      <c r="J62" s="8">
        <f>('AEO 43'!K93/100)*(SUM(J$14:J$15)/SUM(J$6:J$7,J$14:J$15))</f>
        <v>9.5237228000000007E-2</v>
      </c>
      <c r="K62" s="8">
        <f>('AEO 43'!L93/100)*(SUM(K$14:K$15)/SUM(K$6:K$7,K$14:K$15))</f>
        <v>9.4419373253052899E-2</v>
      </c>
      <c r="L62" s="8">
        <f>('AEO 43'!M93/100)*(SUM(L$14:L$15)/SUM(L$6:L$7,L$14:L$15))</f>
        <v>9.2258809927007315E-2</v>
      </c>
      <c r="M62" s="8">
        <f>('AEO 43'!N93/100)*(SUM(M$14:M$15)/SUM(M$6:M$7,M$14:M$15))</f>
        <v>8.9458829380704041E-2</v>
      </c>
      <c r="N62" s="8">
        <f>('AEO 43'!O93/100)*(SUM(N$14:N$15)/SUM(N$6:N$7,N$14:N$15))</f>
        <v>8.6475137569163821E-2</v>
      </c>
      <c r="O62" s="8">
        <f>('AEO 43'!P93/100)*(SUM(O$14:O$15)/SUM(O$6:O$7,O$14:O$15))</f>
        <v>8.5326280389375189E-2</v>
      </c>
      <c r="P62" s="8">
        <f>('AEO 43'!Q93/100)*(SUM(P$14:P$15)/SUM(P$6:P$7,P$14:P$15))</f>
        <v>8.4162335258064519E-2</v>
      </c>
      <c r="Q62" s="8">
        <f>('AEO 43'!R93/100)*(SUM(Q$14:Q$15)/SUM(Q$6:Q$7,Q$14:Q$15))</f>
        <v>8.3230009266761745E-2</v>
      </c>
      <c r="R62" s="8">
        <f>('AEO 43'!S93/100)*(SUM(R$14:R$15)/SUM(R$6:R$7,R$14:R$15))</f>
        <v>8.2605569016393446E-2</v>
      </c>
      <c r="S62" s="8">
        <f>('AEO 43'!T93/100)*(SUM(S$14:S$15)/SUM(S$6:S$7,S$14:S$15))</f>
        <v>8.1765060199676207E-2</v>
      </c>
      <c r="T62" s="8">
        <f>('AEO 43'!U93/100)*(SUM(T$14:T$15)/SUM(T$6:T$7,T$14:T$15))</f>
        <v>8.1369553092919197E-2</v>
      </c>
      <c r="U62" s="8">
        <f>('AEO 43'!V93/100)*(SUM(U$14:U$15)/SUM(U$6:U$7,U$14:U$15))</f>
        <v>8.1331804865556981E-2</v>
      </c>
      <c r="V62" s="8">
        <f>('AEO 43'!W93/100)*(SUM(V$14:V$15)/SUM(V$6:V$7,V$14:V$15))</f>
        <v>8.1802025264207365E-2</v>
      </c>
      <c r="W62" s="8">
        <f>('AEO 43'!X93/100)*(SUM(W$14:W$15)/SUM(W$6:W$7,W$14:W$15))</f>
        <v>8.1448550386223881E-2</v>
      </c>
      <c r="X62" s="8">
        <f>('AEO 43'!Y93/100)*(SUM(X$14:X$15)/SUM(X$6:X$7,X$14:X$15))</f>
        <v>8.1849023688504927E-2</v>
      </c>
      <c r="Y62" s="8">
        <f>('AEO 43'!Z93/100)*(SUM(Y$14:Y$15)/SUM(Y$6:Y$7,Y$14:Y$15))</f>
        <v>8.2426273175975687E-2</v>
      </c>
      <c r="Z62" s="8">
        <f>('AEO 43'!AA93/100)*(SUM(Z$14:Z$15)/SUM(Z$6:Z$7,Z$14:Z$15))</f>
        <v>8.3591023623421357E-2</v>
      </c>
      <c r="AA62" s="8">
        <f>('AEO 43'!AB93/100)*(SUM(AA$14:AA$15)/SUM(AA$6:AA$7,AA$14:AA$15))</f>
        <v>8.4481753595125234E-2</v>
      </c>
      <c r="AB62" s="8">
        <f>('AEO 43'!AC93/100)*(SUM(AB$14:AB$15)/SUM(AB$6:AB$7,AB$14:AB$15))</f>
        <v>8.5928384966725835E-2</v>
      </c>
      <c r="AC62" s="8">
        <f>('AEO 43'!AD93/100)*(SUM(AC$14:AC$15)/SUM(AC$6:AC$7,AC$14:AC$15))</f>
        <v>8.7461819573263655E-2</v>
      </c>
      <c r="AD62" s="8">
        <f>('AEO 43'!AE93/100)*(SUM(AD$14:AD$15)/SUM(AD$6:AD$7,AD$14:AD$15))</f>
        <v>8.8981071527599487E-2</v>
      </c>
      <c r="AE62" s="8">
        <f>('AEO 43'!AF93/100)*(SUM(AE$14:AE$15)/SUM(AE$6:AE$7,AE$14:AE$15))</f>
        <v>9.0748919974805803E-2</v>
      </c>
      <c r="AF62" s="8">
        <f>('AEO 43'!AG93/100)*(SUM(AF$14:AF$15)/SUM(AF$6:AF$7,AF$14:AF$15))</f>
        <v>9.2755241452744552E-2</v>
      </c>
      <c r="AG62" s="8">
        <f>('AEO 43'!AH93/100)*(SUM(AG$14:AG$15)/SUM(AG$6:AG$7,AG$14:AG$15))</f>
        <v>9.4668809050131919E-2</v>
      </c>
      <c r="AH62" s="8">
        <f>('AEO 43'!AI93/100)*(SUM(AH$14:AH$15)/SUM(AH$6:AH$7,AH$14:AH$15))</f>
        <v>9.6870862640606306E-2</v>
      </c>
      <c r="AI62" s="8">
        <f>('AEO 43'!AJ93/100)*(SUM(AI$14:AI$15)/SUM(AI$6:AI$7,AI$14:AI$15))</f>
        <v>9.9207007334246006E-2</v>
      </c>
    </row>
    <row r="63" spans="1:35" ht="15.75" customHeight="1" x14ac:dyDescent="0.45">
      <c r="A63" s="8" t="str">
        <f t="shared" si="10"/>
        <v xml:space="preserve">      Large Crossover Utility</v>
      </c>
      <c r="B63" s="8">
        <f>('AEO 43'!C94/100)*(SUM(B$14:B$15)/SUM(B$6:B$7,B$14:B$15))</f>
        <v>6.5672639144736825E-2</v>
      </c>
      <c r="C63" s="8">
        <f>('AEO 43'!D94/100)*(SUM(C$14:C$15)/SUM(C$6:C$7,C$14:C$15))</f>
        <v>6.470022471655329E-2</v>
      </c>
      <c r="D63" s="8">
        <f>('AEO 43'!E94/100)*(SUM(D$14:D$15)/SUM(D$6:D$7,D$14:D$15))</f>
        <v>7.6431491918633854E-2</v>
      </c>
      <c r="E63" s="8">
        <f>('AEO 43'!F94/100)*(SUM(E$14:E$15)/SUM(E$6:E$7,E$14:E$15))</f>
        <v>8.176073152433426E-2</v>
      </c>
      <c r="F63" s="8">
        <f>('AEO 43'!G94/100)*(SUM(F$14:F$15)/SUM(F$6:F$7,F$14:F$15))</f>
        <v>9.8976451086261991E-2</v>
      </c>
      <c r="G63" s="8">
        <f>('AEO 43'!H94/100)*(SUM(G$14:G$15)/SUM(G$6:G$7,G$14:G$15))</f>
        <v>0.10762491253526496</v>
      </c>
      <c r="H63" s="8">
        <f>('AEO 43'!I94/100)*(SUM(H$14:H$15)/SUM(H$6:H$7,H$14:H$15))</f>
        <v>0.11074484063845583</v>
      </c>
      <c r="I63" s="8">
        <f>('AEO 43'!J94/100)*(SUM(I$14:I$15)/SUM(I$6:I$7,I$14:I$15))</f>
        <v>0.11200521564285715</v>
      </c>
      <c r="J63" s="8">
        <f>('AEO 43'!K94/100)*(SUM(J$14:J$15)/SUM(J$6:J$7,J$14:J$15))</f>
        <v>0.11545793200000001</v>
      </c>
      <c r="K63" s="8">
        <f>('AEO 43'!L94/100)*(SUM(K$14:K$15)/SUM(K$6:K$7,K$14:K$15))</f>
        <v>0.11350716716417909</v>
      </c>
      <c r="L63" s="8">
        <f>('AEO 43'!M94/100)*(SUM(L$14:L$15)/SUM(L$6:L$7,L$14:L$15))</f>
        <v>0.11104977865958861</v>
      </c>
      <c r="M63" s="8">
        <f>('AEO 43'!N94/100)*(SUM(M$14:M$15)/SUM(M$6:M$7,M$14:M$15))</f>
        <v>0.10754273495436767</v>
      </c>
      <c r="N63" s="8">
        <f>('AEO 43'!O94/100)*(SUM(N$14:N$15)/SUM(N$6:N$7,N$14:N$15))</f>
        <v>0.10414831926639727</v>
      </c>
      <c r="O63" s="8">
        <f>('AEO 43'!P94/100)*(SUM(O$14:O$15)/SUM(O$6:O$7,O$14:O$15))</f>
        <v>0.10254590917295503</v>
      </c>
      <c r="P63" s="8">
        <f>('AEO 43'!Q94/100)*(SUM(P$14:P$15)/SUM(P$6:P$7,P$14:P$15))</f>
        <v>0.10121912993548389</v>
      </c>
      <c r="Q63" s="8">
        <f>('AEO 43'!R94/100)*(SUM(Q$14:Q$15)/SUM(Q$6:Q$7,Q$14:Q$15))</f>
        <v>0.10008029387161196</v>
      </c>
      <c r="R63" s="8">
        <f>('AEO 43'!S94/100)*(SUM(R$14:R$15)/SUM(R$6:R$7,R$14:R$15))</f>
        <v>9.9232959344262295E-2</v>
      </c>
      <c r="S63" s="8">
        <f>('AEO 43'!T94/100)*(SUM(S$14:S$15)/SUM(S$6:S$7,S$14:S$15))</f>
        <v>9.8311983837021055E-2</v>
      </c>
      <c r="T63" s="8">
        <f>('AEO 43'!U94/100)*(SUM(T$14:T$15)/SUM(T$6:T$7,T$14:T$15))</f>
        <v>9.7812418057383541E-2</v>
      </c>
      <c r="U63" s="8">
        <f>('AEO 43'!V94/100)*(SUM(U$14:U$15)/SUM(U$6:U$7,U$14:U$15))</f>
        <v>9.7770240076824569E-2</v>
      </c>
      <c r="V63" s="8">
        <f>('AEO 43'!W94/100)*(SUM(V$14:V$15)/SUM(V$6:V$7,V$14:V$15))</f>
        <v>9.8244324825523421E-2</v>
      </c>
      <c r="W63" s="8">
        <f>('AEO 43'!X94/100)*(SUM(W$14:W$15)/SUM(W$6:W$7,W$14:W$15))</f>
        <v>9.7832440905289073E-2</v>
      </c>
      <c r="X63" s="8">
        <f>('AEO 43'!Y94/100)*(SUM(X$14:X$15)/SUM(X$6:X$7,X$14:X$15))</f>
        <v>9.8332555485961134E-2</v>
      </c>
      <c r="Y63" s="8">
        <f>('AEO 43'!Z94/100)*(SUM(Y$14:Y$15)/SUM(Y$6:Y$7,Y$14:Y$15))</f>
        <v>9.9018554365505967E-2</v>
      </c>
      <c r="Z63" s="8">
        <f>('AEO 43'!AA94/100)*(SUM(Z$14:Z$15)/SUM(Z$6:Z$7,Z$14:Z$15))</f>
        <v>0.10032979371756601</v>
      </c>
      <c r="AA63" s="8">
        <f>('AEO 43'!AB94/100)*(SUM(AA$14:AA$15)/SUM(AA$6:AA$7,AA$14:AA$15))</f>
        <v>0.10146497327465581</v>
      </c>
      <c r="AB63" s="8">
        <f>('AEO 43'!AC94/100)*(SUM(AB$14:AB$15)/SUM(AB$6:AB$7,AB$14:AB$15))</f>
        <v>0.10312665692102928</v>
      </c>
      <c r="AC63" s="8">
        <f>('AEO 43'!AD94/100)*(SUM(AC$14:AC$15)/SUM(AC$6:AC$7,AC$14:AC$15))</f>
        <v>0.10494138197256693</v>
      </c>
      <c r="AD63" s="8">
        <f>('AEO 43'!AE94/100)*(SUM(AD$14:AD$15)/SUM(AD$6:AD$7,AD$14:AD$15))</f>
        <v>0.10676596991014121</v>
      </c>
      <c r="AE63" s="8">
        <f>('AEO 43'!AF94/100)*(SUM(AE$14:AE$15)/SUM(AE$6:AE$7,AE$14:AE$15))</f>
        <v>0.10889035632164602</v>
      </c>
      <c r="AF63" s="8">
        <f>('AEO 43'!AG94/100)*(SUM(AF$14:AF$15)/SUM(AF$6:AF$7,AF$14:AF$15))</f>
        <v>0.11127422095542717</v>
      </c>
      <c r="AG63" s="8">
        <f>('AEO 43'!AH94/100)*(SUM(AG$14:AG$15)/SUM(AG$6:AG$7,AG$14:AG$15))</f>
        <v>0.11356445831134564</v>
      </c>
      <c r="AH63" s="8">
        <f>('AEO 43'!AI94/100)*(SUM(AH$14:AH$15)/SUM(AH$6:AH$7,AH$14:AH$15))</f>
        <v>0.11613757440765858</v>
      </c>
      <c r="AI63" s="8">
        <f>('AEO 43'!AJ94/100)*(SUM(AI$14:AI$15)/SUM(AI$6:AI$7,AI$14:AI$15))</f>
        <v>0.11891726725992564</v>
      </c>
    </row>
    <row r="64" spans="1:35" ht="15.75" customHeight="1" x14ac:dyDescent="0.35"/>
    <row r="65" spans="1:35" ht="15.75" customHeight="1" x14ac:dyDescent="0.45">
      <c r="A65" s="2" t="s">
        <v>640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.75" customHeight="1" x14ac:dyDescent="0.35"/>
    <row r="67" spans="1:35" ht="15.75" customHeight="1" x14ac:dyDescent="0.45">
      <c r="B67" s="8">
        <f t="shared" ref="B67:AI67" si="11">B2</f>
        <v>2017</v>
      </c>
      <c r="C67" s="8">
        <f t="shared" si="11"/>
        <v>2018</v>
      </c>
      <c r="D67" s="8">
        <f t="shared" si="11"/>
        <v>2019</v>
      </c>
      <c r="E67" s="8">
        <f t="shared" si="11"/>
        <v>2020</v>
      </c>
      <c r="F67" s="8">
        <f t="shared" si="11"/>
        <v>2021</v>
      </c>
      <c r="G67" s="8">
        <f t="shared" si="11"/>
        <v>2022</v>
      </c>
      <c r="H67" s="8">
        <f t="shared" si="11"/>
        <v>2023</v>
      </c>
      <c r="I67" s="8">
        <f t="shared" si="11"/>
        <v>2024</v>
      </c>
      <c r="J67" s="8">
        <f t="shared" si="11"/>
        <v>2025</v>
      </c>
      <c r="K67" s="8">
        <f t="shared" si="11"/>
        <v>2026</v>
      </c>
      <c r="L67" s="8">
        <f t="shared" si="11"/>
        <v>2027</v>
      </c>
      <c r="M67" s="8">
        <f t="shared" si="11"/>
        <v>2028</v>
      </c>
      <c r="N67" s="8">
        <f t="shared" si="11"/>
        <v>2029</v>
      </c>
      <c r="O67" s="8">
        <f t="shared" si="11"/>
        <v>2030</v>
      </c>
      <c r="P67" s="8">
        <f t="shared" si="11"/>
        <v>2031</v>
      </c>
      <c r="Q67" s="8">
        <f t="shared" si="11"/>
        <v>2032</v>
      </c>
      <c r="R67" s="8">
        <f t="shared" si="11"/>
        <v>2033</v>
      </c>
      <c r="S67" s="8">
        <f t="shared" si="11"/>
        <v>2034</v>
      </c>
      <c r="T67" s="8">
        <f t="shared" si="11"/>
        <v>2035</v>
      </c>
      <c r="U67" s="8">
        <f t="shared" si="11"/>
        <v>2036</v>
      </c>
      <c r="V67" s="8">
        <f t="shared" si="11"/>
        <v>2037</v>
      </c>
      <c r="W67" s="8">
        <f t="shared" si="11"/>
        <v>2038</v>
      </c>
      <c r="X67" s="8">
        <f t="shared" si="11"/>
        <v>2039</v>
      </c>
      <c r="Y67" s="8">
        <f t="shared" si="11"/>
        <v>2040</v>
      </c>
      <c r="Z67" s="8">
        <f t="shared" si="11"/>
        <v>2041</v>
      </c>
      <c r="AA67" s="8">
        <f t="shared" si="11"/>
        <v>2042</v>
      </c>
      <c r="AB67" s="8">
        <f t="shared" si="11"/>
        <v>2043</v>
      </c>
      <c r="AC67" s="8">
        <f t="shared" si="11"/>
        <v>2044</v>
      </c>
      <c r="AD67" s="8">
        <f t="shared" si="11"/>
        <v>2045</v>
      </c>
      <c r="AE67" s="8">
        <f t="shared" si="11"/>
        <v>2046</v>
      </c>
      <c r="AF67" s="8">
        <f t="shared" si="11"/>
        <v>2047</v>
      </c>
      <c r="AG67" s="8">
        <f t="shared" si="11"/>
        <v>2048</v>
      </c>
      <c r="AH67" s="8">
        <f t="shared" si="11"/>
        <v>2049</v>
      </c>
      <c r="AI67" s="8">
        <f t="shared" si="11"/>
        <v>2050</v>
      </c>
    </row>
    <row r="68" spans="1:35" ht="15.75" customHeight="1" x14ac:dyDescent="0.45">
      <c r="A68" s="8" t="s">
        <v>118</v>
      </c>
    </row>
    <row r="69" spans="1:35" ht="15.75" customHeight="1" x14ac:dyDescent="0.45">
      <c r="A69" s="8" t="str">
        <f>'AEO 53'!B176</f>
        <v xml:space="preserve">  Mini-compact Cars</v>
      </c>
      <c r="B69" s="47">
        <f>'AEO 53'!C176</f>
        <v>54.074741000000003</v>
      </c>
      <c r="C69" s="47">
        <f>'AEO 53'!D176</f>
        <v>53.896422999999999</v>
      </c>
      <c r="D69" s="47">
        <f>'AEO 53'!E176</f>
        <v>53.754691999999999</v>
      </c>
      <c r="E69" s="47">
        <f>'AEO 53'!F176</f>
        <v>53.644298999999997</v>
      </c>
      <c r="F69" s="47">
        <f>'AEO 53'!G176</f>
        <v>53.523335000000003</v>
      </c>
      <c r="G69" s="47">
        <f>'AEO 53'!H176</f>
        <v>53.182910999999997</v>
      </c>
      <c r="H69" s="47">
        <f>'AEO 53'!I176</f>
        <v>52.871895000000002</v>
      </c>
      <c r="I69" s="47">
        <f>'AEO 53'!J176</f>
        <v>52.675350000000002</v>
      </c>
      <c r="J69" s="47">
        <f>'AEO 53'!K176</f>
        <v>52.591414999999998</v>
      </c>
      <c r="K69" s="47">
        <f>'AEO 53'!L176</f>
        <v>52.500957</v>
      </c>
      <c r="L69" s="47">
        <f>'AEO 53'!M176</f>
        <v>52.421944000000003</v>
      </c>
      <c r="M69" s="47">
        <f>'AEO 53'!N176</f>
        <v>52.354412000000004</v>
      </c>
      <c r="N69" s="47">
        <f>'AEO 53'!O176</f>
        <v>52.298931000000003</v>
      </c>
      <c r="O69" s="47">
        <f>'AEO 53'!P176</f>
        <v>52.255077</v>
      </c>
      <c r="P69" s="47">
        <f>'AEO 53'!Q176</f>
        <v>52.222504000000001</v>
      </c>
      <c r="Q69" s="47">
        <f>'AEO 53'!R176</f>
        <v>52.200619000000003</v>
      </c>
      <c r="R69" s="47">
        <f>'AEO 53'!S176</f>
        <v>52.188572000000001</v>
      </c>
      <c r="S69" s="47">
        <f>'AEO 53'!T176</f>
        <v>52.121226999999998</v>
      </c>
      <c r="T69" s="47">
        <f>'AEO 53'!U176</f>
        <v>52.049694000000002</v>
      </c>
      <c r="U69" s="47">
        <f>'AEO 53'!V176</f>
        <v>51.986328</v>
      </c>
      <c r="V69" s="47">
        <f>'AEO 53'!W176</f>
        <v>51.930881999999997</v>
      </c>
      <c r="W69" s="47">
        <f>'AEO 53'!X176</f>
        <v>51.883015</v>
      </c>
      <c r="X69" s="47">
        <f>'AEO 53'!Y176</f>
        <v>51.842621000000001</v>
      </c>
      <c r="Y69" s="47">
        <f>'AEO 53'!Z176</f>
        <v>51.809452</v>
      </c>
      <c r="Z69" s="47">
        <f>'AEO 53'!AA176</f>
        <v>51.810177000000003</v>
      </c>
      <c r="AA69" s="47">
        <f>'AEO 53'!AB176</f>
        <v>51.811073</v>
      </c>
      <c r="AB69" s="47">
        <f>'AEO 53'!AC176</f>
        <v>51.812159999999999</v>
      </c>
      <c r="AC69" s="47">
        <f>'AEO 53'!AD176</f>
        <v>51.813431000000001</v>
      </c>
      <c r="AD69" s="47">
        <f>'AEO 53'!AE176</f>
        <v>51.814864999999998</v>
      </c>
      <c r="AE69" s="47">
        <f>'AEO 53'!AF176</f>
        <v>51.816471</v>
      </c>
      <c r="AF69" s="47">
        <f>'AEO 53'!AG176</f>
        <v>51.818221999999999</v>
      </c>
      <c r="AG69" s="47">
        <f>'AEO 53'!AH176</f>
        <v>51.820126000000002</v>
      </c>
      <c r="AH69" s="47">
        <f>'AEO 53'!AI176</f>
        <v>51.822166000000003</v>
      </c>
      <c r="AI69" s="47">
        <f>'AEO 53'!AJ176</f>
        <v>51.818241</v>
      </c>
    </row>
    <row r="70" spans="1:35" ht="15.75" customHeight="1" x14ac:dyDescent="0.45">
      <c r="A70" s="8" t="str">
        <f>'AEO 53'!B177</f>
        <v xml:space="preserve">  Subcompact Cars</v>
      </c>
      <c r="B70" s="47">
        <f>'AEO 53'!C177</f>
        <v>46.689898999999997</v>
      </c>
      <c r="C70" s="47">
        <f>'AEO 53'!D177</f>
        <v>46.378647000000001</v>
      </c>
      <c r="D70" s="47">
        <f>'AEO 53'!E177</f>
        <v>46.112746999999999</v>
      </c>
      <c r="E70" s="47">
        <f>'AEO 53'!F177</f>
        <v>45.905071</v>
      </c>
      <c r="F70" s="47">
        <f>'AEO 53'!G177</f>
        <v>45.673392999999997</v>
      </c>
      <c r="G70" s="47">
        <f>'AEO 53'!H177</f>
        <v>45.248221999999998</v>
      </c>
      <c r="H70" s="47">
        <f>'AEO 53'!I177</f>
        <v>44.856563999999999</v>
      </c>
      <c r="I70" s="47">
        <f>'AEO 53'!J177</f>
        <v>44.564464999999998</v>
      </c>
      <c r="J70" s="47">
        <f>'AEO 53'!K177</f>
        <v>44.407612</v>
      </c>
      <c r="K70" s="47">
        <f>'AEO 53'!L177</f>
        <v>44.293018000000004</v>
      </c>
      <c r="L70" s="47">
        <f>'AEO 53'!M177</f>
        <v>44.19614</v>
      </c>
      <c r="M70" s="47">
        <f>'AEO 53'!N177</f>
        <v>44.113059999999997</v>
      </c>
      <c r="N70" s="47">
        <f>'AEO 53'!O177</f>
        <v>44.043568</v>
      </c>
      <c r="O70" s="47">
        <f>'AEO 53'!P177</f>
        <v>43.987202000000003</v>
      </c>
      <c r="P70" s="47">
        <f>'AEO 53'!Q177</f>
        <v>43.943314000000001</v>
      </c>
      <c r="Q70" s="47">
        <f>'AEO 53'!R177</f>
        <v>43.910946000000003</v>
      </c>
      <c r="R70" s="47">
        <f>'AEO 53'!S177</f>
        <v>43.889214000000003</v>
      </c>
      <c r="S70" s="47">
        <f>'AEO 53'!T177</f>
        <v>43.813034000000002</v>
      </c>
      <c r="T70" s="47">
        <f>'AEO 53'!U177</f>
        <v>43.733395000000002</v>
      </c>
      <c r="U70" s="47">
        <f>'AEO 53'!V177</f>
        <v>43.662685000000003</v>
      </c>
      <c r="V70" s="47">
        <f>'AEO 53'!W177</f>
        <v>43.600647000000002</v>
      </c>
      <c r="W70" s="47">
        <f>'AEO 53'!X177</f>
        <v>43.546982</v>
      </c>
      <c r="X70" s="47">
        <f>'AEO 53'!Y177</f>
        <v>43.501598000000001</v>
      </c>
      <c r="Y70" s="47">
        <f>'AEO 53'!Z177</f>
        <v>43.464275000000001</v>
      </c>
      <c r="Z70" s="47">
        <f>'AEO 53'!AA177</f>
        <v>43.464320999999998</v>
      </c>
      <c r="AA70" s="47">
        <f>'AEO 53'!AB177</f>
        <v>43.464618999999999</v>
      </c>
      <c r="AB70" s="47">
        <f>'AEO 53'!AC177</f>
        <v>43.465130000000002</v>
      </c>
      <c r="AC70" s="47">
        <f>'AEO 53'!AD177</f>
        <v>43.465862000000001</v>
      </c>
      <c r="AD70" s="47">
        <f>'AEO 53'!AE177</f>
        <v>43.466723999999999</v>
      </c>
      <c r="AE70" s="47">
        <f>'AEO 53'!AF177</f>
        <v>43.467815000000002</v>
      </c>
      <c r="AF70" s="47">
        <f>'AEO 53'!AG177</f>
        <v>43.469085999999997</v>
      </c>
      <c r="AG70" s="47">
        <f>'AEO 53'!AH177</f>
        <v>43.47052</v>
      </c>
      <c r="AH70" s="47">
        <f>'AEO 53'!AI177</f>
        <v>43.472095000000003</v>
      </c>
      <c r="AI70" s="47">
        <f>'AEO 53'!AJ177</f>
        <v>43.467731000000001</v>
      </c>
    </row>
    <row r="71" spans="1:35" ht="15.75" customHeight="1" x14ac:dyDescent="0.45">
      <c r="A71" s="8" t="str">
        <f>'AEO 53'!B178</f>
        <v xml:space="preserve">  Compact Cars</v>
      </c>
      <c r="B71" s="47">
        <f>'AEO 53'!C178</f>
        <v>41.074115999999997</v>
      </c>
      <c r="C71" s="47">
        <f>'AEO 53'!D178</f>
        <v>40.761639000000002</v>
      </c>
      <c r="D71" s="47">
        <f>'AEO 53'!E178</f>
        <v>40.472026999999997</v>
      </c>
      <c r="E71" s="47">
        <f>'AEO 53'!F178</f>
        <v>40.248477999999999</v>
      </c>
      <c r="F71" s="47">
        <f>'AEO 53'!G178</f>
        <v>39.958809000000002</v>
      </c>
      <c r="G71" s="47">
        <f>'AEO 53'!H178</f>
        <v>39.658852000000003</v>
      </c>
      <c r="H71" s="47">
        <f>'AEO 53'!I178</f>
        <v>39.415398000000003</v>
      </c>
      <c r="I71" s="47">
        <f>'AEO 53'!J178</f>
        <v>39.197586000000001</v>
      </c>
      <c r="J71" s="47">
        <f>'AEO 53'!K178</f>
        <v>39.085709000000001</v>
      </c>
      <c r="K71" s="47">
        <f>'AEO 53'!L178</f>
        <v>38.9758</v>
      </c>
      <c r="L71" s="47">
        <f>'AEO 53'!M178</f>
        <v>38.881306000000002</v>
      </c>
      <c r="M71" s="47">
        <f>'AEO 53'!N178</f>
        <v>38.800308000000001</v>
      </c>
      <c r="N71" s="47">
        <f>'AEO 53'!O178</f>
        <v>38.732985999999997</v>
      </c>
      <c r="O71" s="47">
        <f>'AEO 53'!P178</f>
        <v>38.678772000000002</v>
      </c>
      <c r="P71" s="47">
        <f>'AEO 53'!Q178</f>
        <v>38.636768000000004</v>
      </c>
      <c r="Q71" s="47">
        <f>'AEO 53'!R178</f>
        <v>38.605927000000001</v>
      </c>
      <c r="R71" s="47">
        <f>'AEO 53'!S178</f>
        <v>38.585472000000003</v>
      </c>
      <c r="S71" s="47">
        <f>'AEO 53'!T178</f>
        <v>38.510460000000002</v>
      </c>
      <c r="T71" s="47">
        <f>'AEO 53'!U178</f>
        <v>38.431807999999997</v>
      </c>
      <c r="U71" s="47">
        <f>'AEO 53'!V178</f>
        <v>38.361908</v>
      </c>
      <c r="V71" s="47">
        <f>'AEO 53'!W178</f>
        <v>38.300536999999998</v>
      </c>
      <c r="W71" s="47">
        <f>'AEO 53'!X178</f>
        <v>38.247504999999997</v>
      </c>
      <c r="X71" s="47">
        <f>'AEO 53'!Y178</f>
        <v>38.202652</v>
      </c>
      <c r="Y71" s="47">
        <f>'AEO 53'!Z178</f>
        <v>38.165748999999998</v>
      </c>
      <c r="Z71" s="47">
        <f>'AEO 53'!AA178</f>
        <v>38.165916000000003</v>
      </c>
      <c r="AA71" s="47">
        <f>'AEO 53'!AB178</f>
        <v>38.166302000000002</v>
      </c>
      <c r="AB71" s="47">
        <f>'AEO 53'!AC178</f>
        <v>38.166912000000004</v>
      </c>
      <c r="AC71" s="47">
        <f>'AEO 53'!AD178</f>
        <v>38.167717000000003</v>
      </c>
      <c r="AD71" s="47">
        <f>'AEO 53'!AE178</f>
        <v>38.168700999999999</v>
      </c>
      <c r="AE71" s="47">
        <f>'AEO 53'!AF178</f>
        <v>38.169857</v>
      </c>
      <c r="AF71" s="47">
        <f>'AEO 53'!AG178</f>
        <v>38.171185000000001</v>
      </c>
      <c r="AG71" s="47">
        <f>'AEO 53'!AH178</f>
        <v>38.172665000000002</v>
      </c>
      <c r="AH71" s="47">
        <f>'AEO 53'!AI178</f>
        <v>38.174304999999997</v>
      </c>
      <c r="AI71" s="47">
        <f>'AEO 53'!AJ178</f>
        <v>38.169991000000003</v>
      </c>
    </row>
    <row r="72" spans="1:35" ht="15.75" customHeight="1" x14ac:dyDescent="0.45">
      <c r="A72" s="8" t="str">
        <f>'AEO 53'!B179</f>
        <v xml:space="preserve">  Midsize Cars</v>
      </c>
      <c r="B72" s="47">
        <f>'AEO 53'!C179</f>
        <v>42.262421000000003</v>
      </c>
      <c r="C72" s="47">
        <f>'AEO 53'!D179</f>
        <v>41.889533999999998</v>
      </c>
      <c r="D72" s="47">
        <f>'AEO 53'!E179</f>
        <v>41.559246000000002</v>
      </c>
      <c r="E72" s="47">
        <f>'AEO 53'!F179</f>
        <v>41.290222</v>
      </c>
      <c r="F72" s="47">
        <f>'AEO 53'!G179</f>
        <v>40.888762999999997</v>
      </c>
      <c r="G72" s="47">
        <f>'AEO 53'!H179</f>
        <v>40.478358999999998</v>
      </c>
      <c r="H72" s="47">
        <f>'AEO 53'!I179</f>
        <v>40.098475999999998</v>
      </c>
      <c r="I72" s="47">
        <f>'AEO 53'!J179</f>
        <v>39.850470999999999</v>
      </c>
      <c r="J72" s="47">
        <f>'AEO 53'!K179</f>
        <v>39.650841</v>
      </c>
      <c r="K72" s="47">
        <f>'AEO 53'!L179</f>
        <v>39.464072999999999</v>
      </c>
      <c r="L72" s="47">
        <f>'AEO 53'!M179</f>
        <v>39.299380999999997</v>
      </c>
      <c r="M72" s="47">
        <f>'AEO 53'!N179</f>
        <v>39.157153999999998</v>
      </c>
      <c r="N72" s="47">
        <f>'AEO 53'!O179</f>
        <v>39.038680999999997</v>
      </c>
      <c r="O72" s="47">
        <f>'AEO 53'!P179</f>
        <v>38.943066000000002</v>
      </c>
      <c r="P72" s="47">
        <f>'AEO 53'!Q179</f>
        <v>38.868113999999998</v>
      </c>
      <c r="Q72" s="47">
        <f>'AEO 53'!R179</f>
        <v>38.811382000000002</v>
      </c>
      <c r="R72" s="47">
        <f>'AEO 53'!S179</f>
        <v>38.770473000000003</v>
      </c>
      <c r="S72" s="47">
        <f>'AEO 53'!T179</f>
        <v>38.678840999999998</v>
      </c>
      <c r="T72" s="47">
        <f>'AEO 53'!U179</f>
        <v>38.586658</v>
      </c>
      <c r="U72" s="47">
        <f>'AEO 53'!V179</f>
        <v>38.505336999999997</v>
      </c>
      <c r="V72" s="47">
        <f>'AEO 53'!W179</f>
        <v>38.434010000000001</v>
      </c>
      <c r="W72" s="47">
        <f>'AEO 53'!X179</f>
        <v>38.372104999999998</v>
      </c>
      <c r="X72" s="47">
        <f>'AEO 53'!Y179</f>
        <v>38.319240999999998</v>
      </c>
      <c r="Y72" s="47">
        <f>'AEO 53'!Z179</f>
        <v>38.274783999999997</v>
      </c>
      <c r="Z72" s="47">
        <f>'AEO 53'!AA179</f>
        <v>38.274551000000002</v>
      </c>
      <c r="AA72" s="47">
        <f>'AEO 53'!AB179</f>
        <v>38.274566999999998</v>
      </c>
      <c r="AB72" s="47">
        <f>'AEO 53'!AC179</f>
        <v>38.274818000000003</v>
      </c>
      <c r="AC72" s="47">
        <f>'AEO 53'!AD179</f>
        <v>38.275272000000001</v>
      </c>
      <c r="AD72" s="47">
        <f>'AEO 53'!AE179</f>
        <v>38.275917</v>
      </c>
      <c r="AE72" s="47">
        <f>'AEO 53'!AF179</f>
        <v>38.276755999999999</v>
      </c>
      <c r="AF72" s="47">
        <f>'AEO 53'!AG179</f>
        <v>38.277766999999997</v>
      </c>
      <c r="AG72" s="47">
        <f>'AEO 53'!AH179</f>
        <v>38.278956999999998</v>
      </c>
      <c r="AH72" s="47">
        <f>'AEO 53'!AI179</f>
        <v>38.280304000000001</v>
      </c>
      <c r="AI72" s="47">
        <f>'AEO 53'!AJ179</f>
        <v>38.275706999999997</v>
      </c>
    </row>
    <row r="73" spans="1:35" ht="15.75" customHeight="1" x14ac:dyDescent="0.45">
      <c r="A73" s="8" t="str">
        <f>'AEO 53'!B180</f>
        <v xml:space="preserve">  Large Cars</v>
      </c>
      <c r="B73" s="47">
        <f>'AEO 53'!C180</f>
        <v>0</v>
      </c>
      <c r="C73" s="47">
        <f>'AEO 53'!D180</f>
        <v>0</v>
      </c>
      <c r="D73" s="47">
        <f>'AEO 53'!E180</f>
        <v>0</v>
      </c>
      <c r="E73" s="47">
        <f>'AEO 53'!F180</f>
        <v>0</v>
      </c>
      <c r="F73" s="47">
        <f>'AEO 53'!G180</f>
        <v>0</v>
      </c>
      <c r="G73" s="47">
        <f>'AEO 53'!H180</f>
        <v>0</v>
      </c>
      <c r="H73" s="47">
        <f>'AEO 53'!I180</f>
        <v>0</v>
      </c>
      <c r="I73" s="47">
        <f>'AEO 53'!J180</f>
        <v>0</v>
      </c>
      <c r="J73" s="47">
        <f>'AEO 53'!K180</f>
        <v>0</v>
      </c>
      <c r="K73" s="47">
        <f>'AEO 53'!L180</f>
        <v>0</v>
      </c>
      <c r="L73" s="47">
        <f>'AEO 53'!M180</f>
        <v>0</v>
      </c>
      <c r="M73" s="47">
        <f>'AEO 53'!N180</f>
        <v>0</v>
      </c>
      <c r="N73" s="47">
        <f>'AEO 53'!O180</f>
        <v>0</v>
      </c>
      <c r="O73" s="47">
        <f>'AEO 53'!P180</f>
        <v>0</v>
      </c>
      <c r="P73" s="47">
        <f>'AEO 53'!Q180</f>
        <v>0</v>
      </c>
      <c r="Q73" s="47">
        <f>'AEO 53'!R180</f>
        <v>0</v>
      </c>
      <c r="R73" s="47">
        <f>'AEO 53'!S180</f>
        <v>0</v>
      </c>
      <c r="S73" s="47">
        <f>'AEO 53'!T180</f>
        <v>0</v>
      </c>
      <c r="T73" s="47">
        <f>'AEO 53'!U180</f>
        <v>0</v>
      </c>
      <c r="U73" s="47">
        <f>'AEO 53'!V180</f>
        <v>0</v>
      </c>
      <c r="V73" s="47">
        <f>'AEO 53'!W180</f>
        <v>0</v>
      </c>
      <c r="W73" s="47">
        <f>'AEO 53'!X180</f>
        <v>0</v>
      </c>
      <c r="X73" s="47">
        <f>'AEO 53'!Y180</f>
        <v>0</v>
      </c>
      <c r="Y73" s="47">
        <f>'AEO 53'!Z180</f>
        <v>0</v>
      </c>
      <c r="Z73" s="47">
        <f>'AEO 53'!AA180</f>
        <v>0</v>
      </c>
      <c r="AA73" s="47">
        <f>'AEO 53'!AB180</f>
        <v>0</v>
      </c>
      <c r="AB73" s="47">
        <f>'AEO 53'!AC180</f>
        <v>0</v>
      </c>
      <c r="AC73" s="47">
        <f>'AEO 53'!AD180</f>
        <v>0</v>
      </c>
      <c r="AD73" s="47">
        <f>'AEO 53'!AE180</f>
        <v>0</v>
      </c>
      <c r="AE73" s="47">
        <f>'AEO 53'!AF180</f>
        <v>0</v>
      </c>
      <c r="AF73" s="47">
        <f>'AEO 53'!AG180</f>
        <v>0</v>
      </c>
      <c r="AG73" s="47">
        <f>'AEO 53'!AH180</f>
        <v>0</v>
      </c>
      <c r="AH73" s="47">
        <f>'AEO 53'!AI180</f>
        <v>0</v>
      </c>
      <c r="AI73" s="47">
        <f>'AEO 53'!AJ180</f>
        <v>0</v>
      </c>
    </row>
    <row r="74" spans="1:35" ht="15.75" customHeight="1" x14ac:dyDescent="0.45">
      <c r="A74" s="8" t="str">
        <f>'AEO 53'!B181</f>
        <v xml:space="preserve">  Two Seater Cars</v>
      </c>
      <c r="B74" s="47">
        <f>'AEO 53'!C181</f>
        <v>85.201920000000001</v>
      </c>
      <c r="C74" s="47">
        <f>'AEO 53'!D181</f>
        <v>84.877403000000001</v>
      </c>
      <c r="D74" s="47">
        <f>'AEO 53'!E181</f>
        <v>84.603722000000005</v>
      </c>
      <c r="E74" s="47">
        <f>'AEO 53'!F181</f>
        <v>84.351944000000003</v>
      </c>
      <c r="F74" s="47">
        <f>'AEO 53'!G181</f>
        <v>84.091751000000002</v>
      </c>
      <c r="G74" s="47">
        <f>'AEO 53'!H181</f>
        <v>83.655013999999994</v>
      </c>
      <c r="H74" s="47">
        <f>'AEO 53'!I181</f>
        <v>83.263274999999993</v>
      </c>
      <c r="I74" s="47">
        <f>'AEO 53'!J181</f>
        <v>82.948607999999993</v>
      </c>
      <c r="J74" s="47">
        <f>'AEO 53'!K181</f>
        <v>82.708045999999996</v>
      </c>
      <c r="K74" s="47">
        <f>'AEO 53'!L181</f>
        <v>82.452286000000001</v>
      </c>
      <c r="L74" s="47">
        <f>'AEO 53'!M181</f>
        <v>82.221985000000004</v>
      </c>
      <c r="M74" s="47">
        <f>'AEO 53'!N181</f>
        <v>82.022864999999996</v>
      </c>
      <c r="N74" s="47">
        <f>'AEO 53'!O181</f>
        <v>81.858429000000001</v>
      </c>
      <c r="O74" s="47">
        <f>'AEO 53'!P181</f>
        <v>81.726699999999994</v>
      </c>
      <c r="P74" s="47">
        <f>'AEO 53'!Q181</f>
        <v>81.624077</v>
      </c>
      <c r="Q74" s="47">
        <f>'AEO 53'!R181</f>
        <v>81.547141999999994</v>
      </c>
      <c r="R74" s="47">
        <f>'AEO 53'!S181</f>
        <v>81.49118</v>
      </c>
      <c r="S74" s="47">
        <f>'AEO 53'!T181</f>
        <v>81.387878000000001</v>
      </c>
      <c r="T74" s="47">
        <f>'AEO 53'!U181</f>
        <v>81.286529999999999</v>
      </c>
      <c r="U74" s="47">
        <f>'AEO 53'!V181</f>
        <v>81.197783999999999</v>
      </c>
      <c r="V74" s="47">
        <f>'AEO 53'!W181</f>
        <v>81.120116999999993</v>
      </c>
      <c r="W74" s="47">
        <f>'AEO 53'!X181</f>
        <v>81.052482999999995</v>
      </c>
      <c r="X74" s="47">
        <f>'AEO 53'!Y181</f>
        <v>80.994254999999995</v>
      </c>
      <c r="Y74" s="47">
        <f>'AEO 53'!Z181</f>
        <v>80.944389000000001</v>
      </c>
      <c r="Z74" s="47">
        <f>'AEO 53'!AA181</f>
        <v>80.944153</v>
      </c>
      <c r="AA74" s="47">
        <f>'AEO 53'!AB181</f>
        <v>80.944130000000001</v>
      </c>
      <c r="AB74" s="47">
        <f>'AEO 53'!AC181</f>
        <v>80.944350999999997</v>
      </c>
      <c r="AC74" s="47">
        <f>'AEO 53'!AD181</f>
        <v>80.944794000000002</v>
      </c>
      <c r="AD74" s="47">
        <f>'AEO 53'!AE181</f>
        <v>80.945396000000002</v>
      </c>
      <c r="AE74" s="47">
        <f>'AEO 53'!AF181</f>
        <v>80.946235999999999</v>
      </c>
      <c r="AF74" s="47">
        <f>'AEO 53'!AG181</f>
        <v>80.947258000000005</v>
      </c>
      <c r="AG74" s="47">
        <f>'AEO 53'!AH181</f>
        <v>80.948441000000003</v>
      </c>
      <c r="AH74" s="47">
        <f>'AEO 53'!AI181</f>
        <v>80.949791000000005</v>
      </c>
      <c r="AI74" s="47">
        <f>'AEO 53'!AJ181</f>
        <v>80.945189999999997</v>
      </c>
    </row>
    <row r="75" spans="1:35" ht="15.75" customHeight="1" x14ac:dyDescent="0.45">
      <c r="A75" s="8" t="str">
        <f>'AEO 53'!B182</f>
        <v xml:space="preserve">  Small Crossover Cars</v>
      </c>
      <c r="B75" s="47">
        <f>'AEO 53'!C182</f>
        <v>0</v>
      </c>
      <c r="C75" s="47">
        <f>'AEO 53'!D182</f>
        <v>0</v>
      </c>
      <c r="D75" s="47">
        <f>'AEO 53'!E182</f>
        <v>40.064404000000003</v>
      </c>
      <c r="E75" s="47">
        <f>'AEO 53'!F182</f>
        <v>39.689597999999997</v>
      </c>
      <c r="F75" s="47">
        <f>'AEO 53'!G182</f>
        <v>39.287491000000003</v>
      </c>
      <c r="G75" s="47">
        <f>'AEO 53'!H182</f>
        <v>38.914482</v>
      </c>
      <c r="H75" s="47">
        <f>'AEO 53'!I182</f>
        <v>38.541893000000002</v>
      </c>
      <c r="I75" s="47">
        <f>'AEO 53'!J182</f>
        <v>38.223469000000001</v>
      </c>
      <c r="J75" s="47">
        <f>'AEO 53'!K182</f>
        <v>38.055427999999999</v>
      </c>
      <c r="K75" s="47">
        <f>'AEO 53'!L182</f>
        <v>37.852516000000001</v>
      </c>
      <c r="L75" s="47">
        <f>'AEO 53'!M182</f>
        <v>37.672427999999996</v>
      </c>
      <c r="M75" s="47">
        <f>'AEO 53'!N182</f>
        <v>37.516750000000002</v>
      </c>
      <c r="N75" s="47">
        <f>'AEO 53'!O182</f>
        <v>37.387211000000001</v>
      </c>
      <c r="O75" s="47">
        <f>'AEO 53'!P182</f>
        <v>37.282307000000003</v>
      </c>
      <c r="P75" s="47">
        <f>'AEO 53'!Q182</f>
        <v>37.200240999999998</v>
      </c>
      <c r="Q75" s="47">
        <f>'AEO 53'!R182</f>
        <v>37.137939000000003</v>
      </c>
      <c r="R75" s="47">
        <f>'AEO 53'!S182</f>
        <v>37.092551999999998</v>
      </c>
      <c r="S75" s="47">
        <f>'AEO 53'!T182</f>
        <v>36.997391</v>
      </c>
      <c r="T75" s="47">
        <f>'AEO 53'!U182</f>
        <v>36.902233000000003</v>
      </c>
      <c r="U75" s="47">
        <f>'AEO 53'!V182</f>
        <v>36.818382</v>
      </c>
      <c r="V75" s="47">
        <f>'AEO 53'!W182</f>
        <v>36.744877000000002</v>
      </c>
      <c r="W75" s="47">
        <f>'AEO 53'!X182</f>
        <v>36.681004000000001</v>
      </c>
      <c r="X75" s="47">
        <f>'AEO 53'!Y182</f>
        <v>36.626368999999997</v>
      </c>
      <c r="Y75" s="47">
        <f>'AEO 53'!Z182</f>
        <v>36.580264999999997</v>
      </c>
      <c r="Z75" s="47">
        <f>'AEO 53'!AA182</f>
        <v>36.579898999999997</v>
      </c>
      <c r="AA75" s="47">
        <f>'AEO 53'!AB182</f>
        <v>36.579799999999999</v>
      </c>
      <c r="AB75" s="47">
        <f>'AEO 53'!AC182</f>
        <v>36.579929</v>
      </c>
      <c r="AC75" s="47">
        <f>'AEO 53'!AD182</f>
        <v>36.580288000000003</v>
      </c>
      <c r="AD75" s="47">
        <f>'AEO 53'!AE182</f>
        <v>36.580798999999999</v>
      </c>
      <c r="AE75" s="47">
        <f>'AEO 53'!AF182</f>
        <v>36.581558000000001</v>
      </c>
      <c r="AF75" s="47">
        <f>'AEO 53'!AG182</f>
        <v>36.582500000000003</v>
      </c>
      <c r="AG75" s="47">
        <f>'AEO 53'!AH182</f>
        <v>36.583621999999998</v>
      </c>
      <c r="AH75" s="47">
        <f>'AEO 53'!AI182</f>
        <v>36.584896000000001</v>
      </c>
      <c r="AI75" s="47">
        <f>'AEO 53'!AJ182</f>
        <v>36.580241999999998</v>
      </c>
    </row>
    <row r="76" spans="1:35" ht="15.75" customHeight="1" x14ac:dyDescent="0.45">
      <c r="A76" s="8" t="str">
        <f>'AEO 53'!B183</f>
        <v xml:space="preserve">  Large Crossover Cars</v>
      </c>
      <c r="B76" s="47">
        <f>'AEO 53'!C183</f>
        <v>53.528568</v>
      </c>
      <c r="C76" s="47">
        <f>'AEO 53'!D183</f>
        <v>52.990673000000001</v>
      </c>
      <c r="D76" s="47">
        <f>'AEO 53'!E183</f>
        <v>52.497269000000003</v>
      </c>
      <c r="E76" s="47">
        <f>'AEO 53'!F183</f>
        <v>52.037993999999998</v>
      </c>
      <c r="F76" s="47">
        <f>'AEO 53'!G183</f>
        <v>51.584038</v>
      </c>
      <c r="G76" s="47">
        <f>'AEO 53'!H183</f>
        <v>51.042518999999999</v>
      </c>
      <c r="H76" s="47">
        <f>'AEO 53'!I183</f>
        <v>50.494995000000003</v>
      </c>
      <c r="I76" s="47">
        <f>'AEO 53'!J183</f>
        <v>50.065857000000001</v>
      </c>
      <c r="J76" s="47">
        <f>'AEO 53'!K183</f>
        <v>49.794308000000001</v>
      </c>
      <c r="K76" s="47">
        <f>'AEO 53'!L183</f>
        <v>49.535232999999998</v>
      </c>
      <c r="L76" s="47">
        <f>'AEO 53'!M183</f>
        <v>49.301048000000002</v>
      </c>
      <c r="M76" s="47">
        <f>'AEO 53'!N183</f>
        <v>49.096176</v>
      </c>
      <c r="N76" s="47">
        <f>'AEO 53'!O183</f>
        <v>48.922477999999998</v>
      </c>
      <c r="O76" s="47">
        <f>'AEO 53'!P183</f>
        <v>48.778132999999997</v>
      </c>
      <c r="P76" s="47">
        <f>'AEO 53'!Q183</f>
        <v>48.662182000000001</v>
      </c>
      <c r="Q76" s="47">
        <f>'AEO 53'!R183</f>
        <v>48.570354000000002</v>
      </c>
      <c r="R76" s="47">
        <f>'AEO 53'!S183</f>
        <v>48.498992999999999</v>
      </c>
      <c r="S76" s="47">
        <f>'AEO 53'!T183</f>
        <v>48.380687999999999</v>
      </c>
      <c r="T76" s="47">
        <f>'AEO 53'!U183</f>
        <v>48.265059999999998</v>
      </c>
      <c r="U76" s="47">
        <f>'AEO 53'!V183</f>
        <v>48.163021000000001</v>
      </c>
      <c r="V76" s="47">
        <f>'AEO 53'!W183</f>
        <v>48.073399000000002</v>
      </c>
      <c r="W76" s="47">
        <f>'AEO 53'!X183</f>
        <v>47.995384000000001</v>
      </c>
      <c r="X76" s="47">
        <f>'AEO 53'!Y183</f>
        <v>47.928482000000002</v>
      </c>
      <c r="Y76" s="47">
        <f>'AEO 53'!Z183</f>
        <v>47.871848999999997</v>
      </c>
      <c r="Z76" s="47">
        <f>'AEO 53'!AA183</f>
        <v>47.870182</v>
      </c>
      <c r="AA76" s="47">
        <f>'AEO 53'!AB183</f>
        <v>47.868834999999997</v>
      </c>
      <c r="AB76" s="47">
        <f>'AEO 53'!AC183</f>
        <v>47.867775000000002</v>
      </c>
      <c r="AC76" s="47">
        <f>'AEO 53'!AD183</f>
        <v>47.866982</v>
      </c>
      <c r="AD76" s="47">
        <f>'AEO 53'!AE183</f>
        <v>47.866402000000001</v>
      </c>
      <c r="AE76" s="47">
        <f>'AEO 53'!AF183</f>
        <v>47.866076999999997</v>
      </c>
      <c r="AF76" s="47">
        <f>'AEO 53'!AG183</f>
        <v>47.865971000000002</v>
      </c>
      <c r="AG76" s="47">
        <f>'AEO 53'!AH183</f>
        <v>47.866073999999998</v>
      </c>
      <c r="AH76" s="47">
        <f>'AEO 53'!AI183</f>
        <v>47.866366999999997</v>
      </c>
      <c r="AI76" s="47">
        <f>'AEO 53'!AJ183</f>
        <v>47.860759999999999</v>
      </c>
    </row>
    <row r="77" spans="1:35" ht="15.75" customHeight="1" x14ac:dyDescent="0.45">
      <c r="A77" s="8" t="str">
        <f>'AEO 53'!B184</f>
        <v xml:space="preserve">  Small Pickup</v>
      </c>
      <c r="B77" s="47">
        <f>'AEO 53'!C184</f>
        <v>0</v>
      </c>
      <c r="C77" s="47">
        <f>'AEO 53'!D184</f>
        <v>0</v>
      </c>
      <c r="D77" s="47">
        <f>'AEO 53'!E184</f>
        <v>0</v>
      </c>
      <c r="E77" s="47">
        <f>'AEO 53'!F184</f>
        <v>0</v>
      </c>
      <c r="F77" s="47">
        <f>'AEO 53'!G184</f>
        <v>0</v>
      </c>
      <c r="G77" s="47">
        <f>'AEO 53'!H184</f>
        <v>0</v>
      </c>
      <c r="H77" s="47">
        <f>'AEO 53'!I184</f>
        <v>0</v>
      </c>
      <c r="I77" s="47">
        <f>'AEO 53'!J184</f>
        <v>0</v>
      </c>
      <c r="J77" s="47">
        <f>'AEO 53'!K184</f>
        <v>0</v>
      </c>
      <c r="K77" s="47">
        <f>'AEO 53'!L184</f>
        <v>0</v>
      </c>
      <c r="L77" s="47">
        <f>'AEO 53'!M184</f>
        <v>0</v>
      </c>
      <c r="M77" s="47">
        <f>'AEO 53'!N184</f>
        <v>0</v>
      </c>
      <c r="N77" s="47">
        <f>'AEO 53'!O184</f>
        <v>0</v>
      </c>
      <c r="O77" s="47">
        <f>'AEO 53'!P184</f>
        <v>0</v>
      </c>
      <c r="P77" s="47">
        <f>'AEO 53'!Q184</f>
        <v>0</v>
      </c>
      <c r="Q77" s="47">
        <f>'AEO 53'!R184</f>
        <v>0</v>
      </c>
      <c r="R77" s="47">
        <f>'AEO 53'!S184</f>
        <v>0</v>
      </c>
      <c r="S77" s="47">
        <f>'AEO 53'!T184</f>
        <v>0</v>
      </c>
      <c r="T77" s="47">
        <f>'AEO 53'!U184</f>
        <v>0</v>
      </c>
      <c r="U77" s="47">
        <f>'AEO 53'!V184</f>
        <v>0</v>
      </c>
      <c r="V77" s="47">
        <f>'AEO 53'!W184</f>
        <v>0</v>
      </c>
      <c r="W77" s="47">
        <f>'AEO 53'!X184</f>
        <v>0</v>
      </c>
      <c r="X77" s="47">
        <f>'AEO 53'!Y184</f>
        <v>0</v>
      </c>
      <c r="Y77" s="47">
        <f>'AEO 53'!Z184</f>
        <v>0</v>
      </c>
      <c r="Z77" s="47">
        <f>'AEO 53'!AA184</f>
        <v>0</v>
      </c>
      <c r="AA77" s="47">
        <f>'AEO 53'!AB184</f>
        <v>0</v>
      </c>
      <c r="AB77" s="47">
        <f>'AEO 53'!AC184</f>
        <v>0</v>
      </c>
      <c r="AC77" s="47">
        <f>'AEO 53'!AD184</f>
        <v>0</v>
      </c>
      <c r="AD77" s="47">
        <f>'AEO 53'!AE184</f>
        <v>0</v>
      </c>
      <c r="AE77" s="47">
        <f>'AEO 53'!AF184</f>
        <v>0</v>
      </c>
      <c r="AF77" s="47">
        <f>'AEO 53'!AG184</f>
        <v>0</v>
      </c>
      <c r="AG77" s="47">
        <f>'AEO 53'!AH184</f>
        <v>0</v>
      </c>
      <c r="AH77" s="47">
        <f>'AEO 53'!AI184</f>
        <v>0</v>
      </c>
      <c r="AI77" s="47">
        <f>'AEO 53'!AJ184</f>
        <v>0</v>
      </c>
    </row>
    <row r="78" spans="1:35" ht="15.75" customHeight="1" x14ac:dyDescent="0.45">
      <c r="A78" s="8" t="str">
        <f>'AEO 53'!B185</f>
        <v xml:space="preserve">  Large Pickup</v>
      </c>
      <c r="B78" s="47">
        <f>'AEO 53'!C185</f>
        <v>0</v>
      </c>
      <c r="C78" s="47">
        <f>'AEO 53'!D185</f>
        <v>0</v>
      </c>
      <c r="D78" s="47">
        <f>'AEO 53'!E185</f>
        <v>0</v>
      </c>
      <c r="E78" s="47">
        <f>'AEO 53'!F185</f>
        <v>0</v>
      </c>
      <c r="F78" s="47">
        <f>'AEO 53'!G185</f>
        <v>0</v>
      </c>
      <c r="G78" s="47">
        <f>'AEO 53'!H185</f>
        <v>0</v>
      </c>
      <c r="H78" s="47">
        <f>'AEO 53'!I185</f>
        <v>0</v>
      </c>
      <c r="I78" s="47">
        <f>'AEO 53'!J185</f>
        <v>0</v>
      </c>
      <c r="J78" s="47">
        <f>'AEO 53'!K185</f>
        <v>0</v>
      </c>
      <c r="K78" s="47">
        <f>'AEO 53'!L185</f>
        <v>0</v>
      </c>
      <c r="L78" s="47">
        <f>'AEO 53'!M185</f>
        <v>0</v>
      </c>
      <c r="M78" s="47">
        <f>'AEO 53'!N185</f>
        <v>0</v>
      </c>
      <c r="N78" s="47">
        <f>'AEO 53'!O185</f>
        <v>0</v>
      </c>
      <c r="O78" s="47">
        <f>'AEO 53'!P185</f>
        <v>0</v>
      </c>
      <c r="P78" s="47">
        <f>'AEO 53'!Q185</f>
        <v>0</v>
      </c>
      <c r="Q78" s="47">
        <f>'AEO 53'!R185</f>
        <v>0</v>
      </c>
      <c r="R78" s="47">
        <f>'AEO 53'!S185</f>
        <v>0</v>
      </c>
      <c r="S78" s="47">
        <f>'AEO 53'!T185</f>
        <v>0</v>
      </c>
      <c r="T78" s="47">
        <f>'AEO 53'!U185</f>
        <v>0</v>
      </c>
      <c r="U78" s="47">
        <f>'AEO 53'!V185</f>
        <v>0</v>
      </c>
      <c r="V78" s="47">
        <f>'AEO 53'!W185</f>
        <v>0</v>
      </c>
      <c r="W78" s="47">
        <f>'AEO 53'!X185</f>
        <v>0</v>
      </c>
      <c r="X78" s="47">
        <f>'AEO 53'!Y185</f>
        <v>0</v>
      </c>
      <c r="Y78" s="47">
        <f>'AEO 53'!Z185</f>
        <v>0</v>
      </c>
      <c r="Z78" s="47">
        <f>'AEO 53'!AA185</f>
        <v>0</v>
      </c>
      <c r="AA78" s="47">
        <f>'AEO 53'!AB185</f>
        <v>0</v>
      </c>
      <c r="AB78" s="47">
        <f>'AEO 53'!AC185</f>
        <v>0</v>
      </c>
      <c r="AC78" s="47">
        <f>'AEO 53'!AD185</f>
        <v>0</v>
      </c>
      <c r="AD78" s="47">
        <f>'AEO 53'!AE185</f>
        <v>0</v>
      </c>
      <c r="AE78" s="47">
        <f>'AEO 53'!AF185</f>
        <v>0</v>
      </c>
      <c r="AF78" s="47">
        <f>'AEO 53'!AG185</f>
        <v>0</v>
      </c>
      <c r="AG78" s="47">
        <f>'AEO 53'!AH185</f>
        <v>0</v>
      </c>
      <c r="AH78" s="47">
        <f>'AEO 53'!AI185</f>
        <v>0</v>
      </c>
      <c r="AI78" s="47">
        <f>'AEO 53'!AJ185</f>
        <v>0</v>
      </c>
    </row>
    <row r="79" spans="1:35" ht="15.75" customHeight="1" x14ac:dyDescent="0.45">
      <c r="A79" s="8" t="str">
        <f>'AEO 53'!B186</f>
        <v xml:space="preserve">  Small Van</v>
      </c>
      <c r="B79" s="47">
        <f>'AEO 53'!C186</f>
        <v>0</v>
      </c>
      <c r="C79" s="47">
        <f>'AEO 53'!D186</f>
        <v>38.249619000000003</v>
      </c>
      <c r="D79" s="47">
        <f>'AEO 53'!E186</f>
        <v>37.980697999999997</v>
      </c>
      <c r="E79" s="47">
        <f>'AEO 53'!F186</f>
        <v>37.747115999999998</v>
      </c>
      <c r="F79" s="47">
        <f>'AEO 53'!G186</f>
        <v>37.453358000000001</v>
      </c>
      <c r="G79" s="47">
        <f>'AEO 53'!H186</f>
        <v>37.043297000000003</v>
      </c>
      <c r="H79" s="47">
        <f>'AEO 53'!I186</f>
        <v>36.652335999999998</v>
      </c>
      <c r="I79" s="47">
        <f>'AEO 53'!J186</f>
        <v>36.297519999999999</v>
      </c>
      <c r="J79" s="47">
        <f>'AEO 53'!K186</f>
        <v>36.138592000000003</v>
      </c>
      <c r="K79" s="47">
        <f>'AEO 53'!L186</f>
        <v>36.026961999999997</v>
      </c>
      <c r="L79" s="47">
        <f>'AEO 53'!M186</f>
        <v>35.928162</v>
      </c>
      <c r="M79" s="47">
        <f>'AEO 53'!N186</f>
        <v>35.841735999999997</v>
      </c>
      <c r="N79" s="47">
        <f>'AEO 53'!O186</f>
        <v>35.767375999999999</v>
      </c>
      <c r="O79" s="47">
        <f>'AEO 53'!P186</f>
        <v>35.704391000000001</v>
      </c>
      <c r="P79" s="47">
        <f>'AEO 53'!Q186</f>
        <v>35.652405000000002</v>
      </c>
      <c r="Q79" s="47">
        <f>'AEO 53'!R186</f>
        <v>35.620967999999998</v>
      </c>
      <c r="R79" s="47">
        <f>'AEO 53'!S186</f>
        <v>35.596103999999997</v>
      </c>
      <c r="S79" s="47">
        <f>'AEO 53'!T186</f>
        <v>35.510387000000001</v>
      </c>
      <c r="T79" s="47">
        <f>'AEO 53'!U186</f>
        <v>35.421635000000002</v>
      </c>
      <c r="U79" s="47">
        <f>'AEO 53'!V186</f>
        <v>35.342514000000001</v>
      </c>
      <c r="V79" s="47">
        <f>'AEO 53'!W186</f>
        <v>35.272891999999999</v>
      </c>
      <c r="W79" s="47">
        <f>'AEO 53'!X186</f>
        <v>35.214607000000001</v>
      </c>
      <c r="X79" s="47">
        <f>'AEO 53'!Y186</f>
        <v>35.163727000000002</v>
      </c>
      <c r="Y79" s="47">
        <f>'AEO 53'!Z186</f>
        <v>35.122055000000003</v>
      </c>
      <c r="Z79" s="47">
        <f>'AEO 53'!AA186</f>
        <v>35.126842000000003</v>
      </c>
      <c r="AA79" s="47">
        <f>'AEO 53'!AB186</f>
        <v>35.126334999999997</v>
      </c>
      <c r="AB79" s="47">
        <f>'AEO 53'!AC186</f>
        <v>35.126083000000001</v>
      </c>
      <c r="AC79" s="47">
        <f>'AEO 53'!AD186</f>
        <v>35.126052999999999</v>
      </c>
      <c r="AD79" s="47">
        <f>'AEO 53'!AE186</f>
        <v>35.126244</v>
      </c>
      <c r="AE79" s="47">
        <f>'AEO 53'!AF186</f>
        <v>35.126606000000002</v>
      </c>
      <c r="AF79" s="47">
        <f>'AEO 53'!AG186</f>
        <v>35.127189999999999</v>
      </c>
      <c r="AG79" s="47">
        <f>'AEO 53'!AH186</f>
        <v>35.127949000000001</v>
      </c>
      <c r="AH79" s="47">
        <f>'AEO 53'!AI186</f>
        <v>35.128883000000002</v>
      </c>
      <c r="AI79" s="47">
        <f>'AEO 53'!AJ186</f>
        <v>35.123890000000003</v>
      </c>
    </row>
    <row r="80" spans="1:35" ht="15.75" customHeight="1" x14ac:dyDescent="0.45">
      <c r="A80" s="8" t="str">
        <f>'AEO 53'!B187</f>
        <v xml:space="preserve">  Large Van</v>
      </c>
      <c r="B80" s="47">
        <f>'AEO 53'!C187</f>
        <v>0</v>
      </c>
      <c r="C80" s="47">
        <f>'AEO 53'!D187</f>
        <v>0</v>
      </c>
      <c r="D80" s="47">
        <f>'AEO 53'!E187</f>
        <v>0</v>
      </c>
      <c r="E80" s="47">
        <f>'AEO 53'!F187</f>
        <v>0</v>
      </c>
      <c r="F80" s="47">
        <f>'AEO 53'!G187</f>
        <v>0</v>
      </c>
      <c r="G80" s="47">
        <f>'AEO 53'!H187</f>
        <v>0</v>
      </c>
      <c r="H80" s="47">
        <f>'AEO 53'!I187</f>
        <v>0</v>
      </c>
      <c r="I80" s="47">
        <f>'AEO 53'!J187</f>
        <v>0</v>
      </c>
      <c r="J80" s="47">
        <f>'AEO 53'!K187</f>
        <v>0</v>
      </c>
      <c r="K80" s="47">
        <f>'AEO 53'!L187</f>
        <v>0</v>
      </c>
      <c r="L80" s="47">
        <f>'AEO 53'!M187</f>
        <v>0</v>
      </c>
      <c r="M80" s="47">
        <f>'AEO 53'!N187</f>
        <v>0</v>
      </c>
      <c r="N80" s="47">
        <f>'AEO 53'!O187</f>
        <v>0</v>
      </c>
      <c r="O80" s="47">
        <f>'AEO 53'!P187</f>
        <v>0</v>
      </c>
      <c r="P80" s="47">
        <f>'AEO 53'!Q187</f>
        <v>0</v>
      </c>
      <c r="Q80" s="47">
        <f>'AEO 53'!R187</f>
        <v>0</v>
      </c>
      <c r="R80" s="47">
        <f>'AEO 53'!S187</f>
        <v>0</v>
      </c>
      <c r="S80" s="47">
        <f>'AEO 53'!T187</f>
        <v>0</v>
      </c>
      <c r="T80" s="47">
        <f>'AEO 53'!U187</f>
        <v>0</v>
      </c>
      <c r="U80" s="47">
        <f>'AEO 53'!V187</f>
        <v>0</v>
      </c>
      <c r="V80" s="47">
        <f>'AEO 53'!W187</f>
        <v>0</v>
      </c>
      <c r="W80" s="47">
        <f>'AEO 53'!X187</f>
        <v>0</v>
      </c>
      <c r="X80" s="47">
        <f>'AEO 53'!Y187</f>
        <v>0</v>
      </c>
      <c r="Y80" s="47">
        <f>'AEO 53'!Z187</f>
        <v>0</v>
      </c>
      <c r="Z80" s="47">
        <f>'AEO 53'!AA187</f>
        <v>0</v>
      </c>
      <c r="AA80" s="47">
        <f>'AEO 53'!AB187</f>
        <v>0</v>
      </c>
      <c r="AB80" s="47">
        <f>'AEO 53'!AC187</f>
        <v>0</v>
      </c>
      <c r="AC80" s="47">
        <f>'AEO 53'!AD187</f>
        <v>0</v>
      </c>
      <c r="AD80" s="47">
        <f>'AEO 53'!AE187</f>
        <v>0</v>
      </c>
      <c r="AE80" s="47">
        <f>'AEO 53'!AF187</f>
        <v>0</v>
      </c>
      <c r="AF80" s="47">
        <f>'AEO 53'!AG187</f>
        <v>0</v>
      </c>
      <c r="AG80" s="47">
        <f>'AEO 53'!AH187</f>
        <v>0</v>
      </c>
      <c r="AH80" s="47">
        <f>'AEO 53'!AI187</f>
        <v>0</v>
      </c>
      <c r="AI80" s="47">
        <f>'AEO 53'!AJ187</f>
        <v>0</v>
      </c>
    </row>
    <row r="81" spans="1:35" ht="15.75" customHeight="1" x14ac:dyDescent="0.45">
      <c r="A81" s="8" t="str">
        <f>'AEO 53'!B188</f>
        <v xml:space="preserve">  Small Utility</v>
      </c>
      <c r="B81" s="47">
        <f>'AEO 53'!C188</f>
        <v>0</v>
      </c>
      <c r="C81" s="47">
        <f>'AEO 53'!D188</f>
        <v>0</v>
      </c>
      <c r="D81" s="47">
        <f>'AEO 53'!E188</f>
        <v>0</v>
      </c>
      <c r="E81" s="47">
        <f>'AEO 53'!F188</f>
        <v>0</v>
      </c>
      <c r="F81" s="47">
        <f>'AEO 53'!G188</f>
        <v>0</v>
      </c>
      <c r="G81" s="47">
        <f>'AEO 53'!H188</f>
        <v>0</v>
      </c>
      <c r="H81" s="47">
        <f>'AEO 53'!I188</f>
        <v>0</v>
      </c>
      <c r="I81" s="47">
        <f>'AEO 53'!J188</f>
        <v>0</v>
      </c>
      <c r="J81" s="47">
        <f>'AEO 53'!K188</f>
        <v>0</v>
      </c>
      <c r="K81" s="47">
        <f>'AEO 53'!L188</f>
        <v>0</v>
      </c>
      <c r="L81" s="47">
        <f>'AEO 53'!M188</f>
        <v>0</v>
      </c>
      <c r="M81" s="47">
        <f>'AEO 53'!N188</f>
        <v>0</v>
      </c>
      <c r="N81" s="47">
        <f>'AEO 53'!O188</f>
        <v>0</v>
      </c>
      <c r="O81" s="47">
        <f>'AEO 53'!P188</f>
        <v>0</v>
      </c>
      <c r="P81" s="47">
        <f>'AEO 53'!Q188</f>
        <v>0</v>
      </c>
      <c r="Q81" s="47">
        <f>'AEO 53'!R188</f>
        <v>0</v>
      </c>
      <c r="R81" s="47">
        <f>'AEO 53'!S188</f>
        <v>0</v>
      </c>
      <c r="S81" s="47">
        <f>'AEO 53'!T188</f>
        <v>0</v>
      </c>
      <c r="T81" s="47">
        <f>'AEO 53'!U188</f>
        <v>0</v>
      </c>
      <c r="U81" s="47">
        <f>'AEO 53'!V188</f>
        <v>0</v>
      </c>
      <c r="V81" s="47">
        <f>'AEO 53'!W188</f>
        <v>0</v>
      </c>
      <c r="W81" s="47">
        <f>'AEO 53'!X188</f>
        <v>0</v>
      </c>
      <c r="X81" s="47">
        <f>'AEO 53'!Y188</f>
        <v>0</v>
      </c>
      <c r="Y81" s="47">
        <f>'AEO 53'!Z188</f>
        <v>0</v>
      </c>
      <c r="Z81" s="47">
        <f>'AEO 53'!AA188</f>
        <v>0</v>
      </c>
      <c r="AA81" s="47">
        <f>'AEO 53'!AB188</f>
        <v>0</v>
      </c>
      <c r="AB81" s="47">
        <f>'AEO 53'!AC188</f>
        <v>0</v>
      </c>
      <c r="AC81" s="47">
        <f>'AEO 53'!AD188</f>
        <v>0</v>
      </c>
      <c r="AD81" s="47">
        <f>'AEO 53'!AE188</f>
        <v>0</v>
      </c>
      <c r="AE81" s="47">
        <f>'AEO 53'!AF188</f>
        <v>0</v>
      </c>
      <c r="AF81" s="47">
        <f>'AEO 53'!AG188</f>
        <v>0</v>
      </c>
      <c r="AG81" s="47">
        <f>'AEO 53'!AH188</f>
        <v>0</v>
      </c>
      <c r="AH81" s="47">
        <f>'AEO 53'!AI188</f>
        <v>0</v>
      </c>
      <c r="AI81" s="47">
        <f>'AEO 53'!AJ188</f>
        <v>0</v>
      </c>
    </row>
    <row r="82" spans="1:35" ht="15.75" customHeight="1" x14ac:dyDescent="0.45">
      <c r="A82" s="8" t="str">
        <f>'AEO 53'!B189</f>
        <v xml:space="preserve">  Large Utility</v>
      </c>
      <c r="B82" s="47">
        <f>'AEO 53'!C189</f>
        <v>0</v>
      </c>
      <c r="C82" s="47">
        <f>'AEO 53'!D189</f>
        <v>0</v>
      </c>
      <c r="D82" s="47">
        <f>'AEO 53'!E189</f>
        <v>0</v>
      </c>
      <c r="E82" s="47">
        <f>'AEO 53'!F189</f>
        <v>0</v>
      </c>
      <c r="F82" s="47">
        <f>'AEO 53'!G189</f>
        <v>0</v>
      </c>
      <c r="G82" s="47">
        <f>'AEO 53'!H189</f>
        <v>0</v>
      </c>
      <c r="H82" s="47">
        <f>'AEO 53'!I189</f>
        <v>0</v>
      </c>
      <c r="I82" s="47">
        <f>'AEO 53'!J189</f>
        <v>0</v>
      </c>
      <c r="J82" s="47">
        <f>'AEO 53'!K189</f>
        <v>0</v>
      </c>
      <c r="K82" s="47">
        <f>'AEO 53'!L189</f>
        <v>0</v>
      </c>
      <c r="L82" s="47">
        <f>'AEO 53'!M189</f>
        <v>0</v>
      </c>
      <c r="M82" s="47">
        <f>'AEO 53'!N189</f>
        <v>0</v>
      </c>
      <c r="N82" s="47">
        <f>'AEO 53'!O189</f>
        <v>0</v>
      </c>
      <c r="O82" s="47">
        <f>'AEO 53'!P189</f>
        <v>0</v>
      </c>
      <c r="P82" s="47">
        <f>'AEO 53'!Q189</f>
        <v>0</v>
      </c>
      <c r="Q82" s="47">
        <f>'AEO 53'!R189</f>
        <v>0</v>
      </c>
      <c r="R82" s="47">
        <f>'AEO 53'!S189</f>
        <v>0</v>
      </c>
      <c r="S82" s="47">
        <f>'AEO 53'!T189</f>
        <v>0</v>
      </c>
      <c r="T82" s="47">
        <f>'AEO 53'!U189</f>
        <v>0</v>
      </c>
      <c r="U82" s="47">
        <f>'AEO 53'!V189</f>
        <v>0</v>
      </c>
      <c r="V82" s="47">
        <f>'AEO 53'!W189</f>
        <v>0</v>
      </c>
      <c r="W82" s="47">
        <f>'AEO 53'!X189</f>
        <v>0</v>
      </c>
      <c r="X82" s="47">
        <f>'AEO 53'!Y189</f>
        <v>0</v>
      </c>
      <c r="Y82" s="47">
        <f>'AEO 53'!Z189</f>
        <v>0</v>
      </c>
      <c r="Z82" s="47">
        <f>'AEO 53'!AA189</f>
        <v>0</v>
      </c>
      <c r="AA82" s="47">
        <f>'AEO 53'!AB189</f>
        <v>0</v>
      </c>
      <c r="AB82" s="47">
        <f>'AEO 53'!AC189</f>
        <v>0</v>
      </c>
      <c r="AC82" s="47">
        <f>'AEO 53'!AD189</f>
        <v>0</v>
      </c>
      <c r="AD82" s="47">
        <f>'AEO 53'!AE189</f>
        <v>0</v>
      </c>
      <c r="AE82" s="47">
        <f>'AEO 53'!AF189</f>
        <v>0</v>
      </c>
      <c r="AF82" s="47">
        <f>'AEO 53'!AG189</f>
        <v>0</v>
      </c>
      <c r="AG82" s="47">
        <f>'AEO 53'!AH189</f>
        <v>0</v>
      </c>
      <c r="AH82" s="47">
        <f>'AEO 53'!AI189</f>
        <v>0</v>
      </c>
      <c r="AI82" s="47">
        <f>'AEO 53'!AJ189</f>
        <v>0</v>
      </c>
    </row>
    <row r="83" spans="1:35" ht="15.75" customHeight="1" x14ac:dyDescent="0.45">
      <c r="A83" s="8" t="str">
        <f>'AEO 53'!B190</f>
        <v xml:space="preserve">  Small Crossover Trucks</v>
      </c>
      <c r="B83" s="47">
        <f>'AEO 53'!C190</f>
        <v>0</v>
      </c>
      <c r="C83" s="47">
        <f>'AEO 53'!D190</f>
        <v>0</v>
      </c>
      <c r="D83" s="47">
        <f>'AEO 53'!E190</f>
        <v>44.708114999999999</v>
      </c>
      <c r="E83" s="47">
        <f>'AEO 53'!F190</f>
        <v>44.268250000000002</v>
      </c>
      <c r="F83" s="47">
        <f>'AEO 53'!G190</f>
        <v>43.745131999999998</v>
      </c>
      <c r="G83" s="47">
        <f>'AEO 53'!H190</f>
        <v>43.276096000000003</v>
      </c>
      <c r="H83" s="47">
        <f>'AEO 53'!I190</f>
        <v>42.918143999999998</v>
      </c>
      <c r="I83" s="47">
        <f>'AEO 53'!J190</f>
        <v>42.571617000000003</v>
      </c>
      <c r="J83" s="47">
        <f>'AEO 53'!K190</f>
        <v>42.313755</v>
      </c>
      <c r="K83" s="47">
        <f>'AEO 53'!L190</f>
        <v>42.099063999999998</v>
      </c>
      <c r="L83" s="47">
        <f>'AEO 53'!M190</f>
        <v>41.908763999999998</v>
      </c>
      <c r="M83" s="47">
        <f>'AEO 53'!N190</f>
        <v>41.743439000000002</v>
      </c>
      <c r="N83" s="47">
        <f>'AEO 53'!O190</f>
        <v>41.604694000000002</v>
      </c>
      <c r="O83" s="47">
        <f>'AEO 53'!P190</f>
        <v>41.491528000000002</v>
      </c>
      <c r="P83" s="47">
        <f>'AEO 53'!Q190</f>
        <v>41.401755999999999</v>
      </c>
      <c r="Q83" s="47">
        <f>'AEO 53'!R190</f>
        <v>41.343631999999999</v>
      </c>
      <c r="R83" s="47">
        <f>'AEO 53'!S190</f>
        <v>41.286380999999999</v>
      </c>
      <c r="S83" s="47">
        <f>'AEO 53'!T190</f>
        <v>41.185616000000003</v>
      </c>
      <c r="T83" s="47">
        <f>'AEO 53'!U190</f>
        <v>41.085242999999998</v>
      </c>
      <c r="U83" s="47">
        <f>'AEO 53'!V190</f>
        <v>40.996727</v>
      </c>
      <c r="V83" s="47">
        <f>'AEO 53'!W190</f>
        <v>40.919021999999998</v>
      </c>
      <c r="W83" s="47">
        <f>'AEO 53'!X190</f>
        <v>40.85107</v>
      </c>
      <c r="X83" s="47">
        <f>'AEO 53'!Y190</f>
        <v>40.793334999999999</v>
      </c>
      <c r="Y83" s="47">
        <f>'AEO 53'!Z190</f>
        <v>40.744610000000002</v>
      </c>
      <c r="Z83" s="47">
        <f>'AEO 53'!AA190</f>
        <v>40.740448000000001</v>
      </c>
      <c r="AA83" s="47">
        <f>'AEO 53'!AB190</f>
        <v>40.740036000000003</v>
      </c>
      <c r="AB83" s="47">
        <f>'AEO 53'!AC190</f>
        <v>40.739876000000002</v>
      </c>
      <c r="AC83" s="47">
        <f>'AEO 53'!AD190</f>
        <v>40.739941000000002</v>
      </c>
      <c r="AD83" s="47">
        <f>'AEO 53'!AE190</f>
        <v>40.744095000000002</v>
      </c>
      <c r="AE83" s="47">
        <f>'AEO 53'!AF190</f>
        <v>40.74456</v>
      </c>
      <c r="AF83" s="47">
        <f>'AEO 53'!AG190</f>
        <v>40.745201000000002</v>
      </c>
      <c r="AG83" s="47">
        <f>'AEO 53'!AH190</f>
        <v>40.746032999999997</v>
      </c>
      <c r="AH83" s="47">
        <f>'AEO 53'!AI190</f>
        <v>40.747047000000002</v>
      </c>
      <c r="AI83" s="47">
        <f>'AEO 53'!AJ190</f>
        <v>40.742114999999998</v>
      </c>
    </row>
    <row r="84" spans="1:35" ht="15.75" customHeight="1" x14ac:dyDescent="0.45">
      <c r="A84" s="8" t="str">
        <f>'AEO 53'!B191</f>
        <v xml:space="preserve">  Large Crossover Trucks</v>
      </c>
      <c r="B84" s="47">
        <f>'AEO 53'!C191</f>
        <v>0</v>
      </c>
      <c r="C84" s="47">
        <f>'AEO 53'!D191</f>
        <v>0</v>
      </c>
      <c r="D84" s="47">
        <f>'AEO 53'!E191</f>
        <v>63.768729999999998</v>
      </c>
      <c r="E84" s="47">
        <f>'AEO 53'!F191</f>
        <v>63.078709000000003</v>
      </c>
      <c r="F84" s="47">
        <f>'AEO 53'!G191</f>
        <v>62.478198999999996</v>
      </c>
      <c r="G84" s="47">
        <f>'AEO 53'!H191</f>
        <v>61.871943999999999</v>
      </c>
      <c r="H84" s="47">
        <f>'AEO 53'!I191</f>
        <v>61.348708999999999</v>
      </c>
      <c r="I84" s="47">
        <f>'AEO 53'!J191</f>
        <v>60.858631000000003</v>
      </c>
      <c r="J84" s="47">
        <f>'AEO 53'!K191</f>
        <v>60.753124</v>
      </c>
      <c r="K84" s="47">
        <f>'AEO 53'!L191</f>
        <v>60.474648000000002</v>
      </c>
      <c r="L84" s="47">
        <f>'AEO 53'!M191</f>
        <v>60.221333000000001</v>
      </c>
      <c r="M84" s="47">
        <f>'AEO 53'!N191</f>
        <v>59.998683999999997</v>
      </c>
      <c r="N84" s="47">
        <f>'AEO 53'!O191</f>
        <v>59.808342000000003</v>
      </c>
      <c r="O84" s="47">
        <f>'AEO 53'!P191</f>
        <v>59.649044000000004</v>
      </c>
      <c r="P84" s="47">
        <f>'AEO 53'!Q191</f>
        <v>59.518284000000001</v>
      </c>
      <c r="Q84" s="47">
        <f>'AEO 53'!R191</f>
        <v>59.421214999999997</v>
      </c>
      <c r="R84" s="47">
        <f>'AEO 53'!S191</f>
        <v>59.335982999999999</v>
      </c>
      <c r="S84" s="47">
        <f>'AEO 53'!T191</f>
        <v>59.206077999999998</v>
      </c>
      <c r="T84" s="47">
        <f>'AEO 53'!U191</f>
        <v>59.079681000000001</v>
      </c>
      <c r="U84" s="47">
        <f>'AEO 53'!V191</f>
        <v>58.967964000000002</v>
      </c>
      <c r="V84" s="47">
        <f>'AEO 53'!W191</f>
        <v>58.869743</v>
      </c>
      <c r="W84" s="47">
        <f>'AEO 53'!X191</f>
        <v>58.784061000000001</v>
      </c>
      <c r="X84" s="47">
        <f>'AEO 53'!Y191</f>
        <v>58.710704999999997</v>
      </c>
      <c r="Y84" s="47">
        <f>'AEO 53'!Z191</f>
        <v>58.648685</v>
      </c>
      <c r="Z84" s="47">
        <f>'AEO 53'!AA191</f>
        <v>58.644317999999998</v>
      </c>
      <c r="AA84" s="47">
        <f>'AEO 53'!AB191</f>
        <v>58.642212000000001</v>
      </c>
      <c r="AB84" s="47">
        <f>'AEO 53'!AC191</f>
        <v>58.640422999999998</v>
      </c>
      <c r="AC84" s="47">
        <f>'AEO 53'!AD191</f>
        <v>58.638930999999999</v>
      </c>
      <c r="AD84" s="47">
        <f>'AEO 53'!AE191</f>
        <v>58.645901000000002</v>
      </c>
      <c r="AE84" s="47">
        <f>'AEO 53'!AF191</f>
        <v>58.644931999999997</v>
      </c>
      <c r="AF84" s="47">
        <f>'AEO 53'!AG191</f>
        <v>58.644202999999997</v>
      </c>
      <c r="AG84" s="47">
        <f>'AEO 53'!AH191</f>
        <v>58.643703000000002</v>
      </c>
      <c r="AH84" s="47">
        <f>'AEO 53'!AI191</f>
        <v>58.643414</v>
      </c>
      <c r="AI84" s="47">
        <f>'AEO 53'!AJ191</f>
        <v>58.637241000000003</v>
      </c>
    </row>
    <row r="85" spans="1:35" ht="15.75" customHeight="1" x14ac:dyDescent="0.35"/>
    <row r="86" spans="1:35" ht="15.75" customHeight="1" x14ac:dyDescent="0.45">
      <c r="A86" s="8" t="s">
        <v>120</v>
      </c>
    </row>
    <row r="87" spans="1:35" ht="15.75" customHeight="1" x14ac:dyDescent="0.45">
      <c r="A87" s="8" t="str">
        <f>'AEO 53'!B194</f>
        <v xml:space="preserve">  Mini-compact Cars</v>
      </c>
      <c r="B87" s="47">
        <f>'AEO 53'!C194</f>
        <v>0</v>
      </c>
      <c r="C87" s="47">
        <f>'AEO 53'!D194</f>
        <v>0</v>
      </c>
      <c r="D87" s="47">
        <f>'AEO 53'!E194</f>
        <v>0</v>
      </c>
      <c r="E87" s="47">
        <f>'AEO 53'!F194</f>
        <v>0</v>
      </c>
      <c r="F87" s="47">
        <f>'AEO 53'!G194</f>
        <v>0</v>
      </c>
      <c r="G87" s="47">
        <f>'AEO 53'!H194</f>
        <v>0</v>
      </c>
      <c r="H87" s="47">
        <f>'AEO 53'!I194</f>
        <v>0</v>
      </c>
      <c r="I87" s="47">
        <f>'AEO 53'!J194</f>
        <v>0</v>
      </c>
      <c r="J87" s="47">
        <f>'AEO 53'!K194</f>
        <v>0</v>
      </c>
      <c r="K87" s="47">
        <f>'AEO 53'!L194</f>
        <v>0</v>
      </c>
      <c r="L87" s="47">
        <f>'AEO 53'!M194</f>
        <v>0</v>
      </c>
      <c r="M87" s="47">
        <f>'AEO 53'!N194</f>
        <v>0</v>
      </c>
      <c r="N87" s="47">
        <f>'AEO 53'!O194</f>
        <v>0</v>
      </c>
      <c r="O87" s="47">
        <f>'AEO 53'!P194</f>
        <v>0</v>
      </c>
      <c r="P87" s="47">
        <f>'AEO 53'!Q194</f>
        <v>0</v>
      </c>
      <c r="Q87" s="47">
        <f>'AEO 53'!R194</f>
        <v>0</v>
      </c>
      <c r="R87" s="47">
        <f>'AEO 53'!S194</f>
        <v>0</v>
      </c>
      <c r="S87" s="47">
        <f>'AEO 53'!T194</f>
        <v>0</v>
      </c>
      <c r="T87" s="47">
        <f>'AEO 53'!U194</f>
        <v>0</v>
      </c>
      <c r="U87" s="47">
        <f>'AEO 53'!V194</f>
        <v>0</v>
      </c>
      <c r="V87" s="47">
        <f>'AEO 53'!W194</f>
        <v>0</v>
      </c>
      <c r="W87" s="47">
        <f>'AEO 53'!X194</f>
        <v>0</v>
      </c>
      <c r="X87" s="47">
        <f>'AEO 53'!Y194</f>
        <v>0</v>
      </c>
      <c r="Y87" s="47">
        <f>'AEO 53'!Z194</f>
        <v>0</v>
      </c>
      <c r="Z87" s="47">
        <f>'AEO 53'!AA194</f>
        <v>0</v>
      </c>
      <c r="AA87" s="47">
        <f>'AEO 53'!AB194</f>
        <v>0</v>
      </c>
      <c r="AB87" s="47">
        <f>'AEO 53'!AC194</f>
        <v>0</v>
      </c>
      <c r="AC87" s="47">
        <f>'AEO 53'!AD194</f>
        <v>0</v>
      </c>
      <c r="AD87" s="47">
        <f>'AEO 53'!AE194</f>
        <v>0</v>
      </c>
      <c r="AE87" s="47">
        <f>'AEO 53'!AF194</f>
        <v>0</v>
      </c>
      <c r="AF87" s="47">
        <f>'AEO 53'!AG194</f>
        <v>0</v>
      </c>
      <c r="AG87" s="47">
        <f>'AEO 53'!AH194</f>
        <v>0</v>
      </c>
      <c r="AH87" s="47">
        <f>'AEO 53'!AI194</f>
        <v>0</v>
      </c>
      <c r="AI87" s="47">
        <f>'AEO 53'!AJ194</f>
        <v>0</v>
      </c>
    </row>
    <row r="88" spans="1:35" ht="15.75" customHeight="1" x14ac:dyDescent="0.45">
      <c r="A88" s="8" t="str">
        <f>'AEO 53'!B195</f>
        <v xml:space="preserve">  Subcompact Cars</v>
      </c>
      <c r="B88" s="47">
        <f>'AEO 53'!C195</f>
        <v>0</v>
      </c>
      <c r="C88" s="47">
        <f>'AEO 53'!D195</f>
        <v>0</v>
      </c>
      <c r="D88" s="47">
        <f>'AEO 53'!E195</f>
        <v>0</v>
      </c>
      <c r="E88" s="47">
        <f>'AEO 53'!F195</f>
        <v>52.620026000000003</v>
      </c>
      <c r="F88" s="47">
        <f>'AEO 53'!G195</f>
        <v>52.025509</v>
      </c>
      <c r="G88" s="47">
        <f>'AEO 53'!H195</f>
        <v>51.157463</v>
      </c>
      <c r="H88" s="47">
        <f>'AEO 53'!I195</f>
        <v>50.344734000000003</v>
      </c>
      <c r="I88" s="47">
        <f>'AEO 53'!J195</f>
        <v>49.731566999999998</v>
      </c>
      <c r="J88" s="47">
        <f>'AEO 53'!K195</f>
        <v>49.376674999999999</v>
      </c>
      <c r="K88" s="47">
        <f>'AEO 53'!L195</f>
        <v>49.147345999999999</v>
      </c>
      <c r="L88" s="47">
        <f>'AEO 53'!M195</f>
        <v>48.946472</v>
      </c>
      <c r="M88" s="47">
        <f>'AEO 53'!N195</f>
        <v>48.766376000000001</v>
      </c>
      <c r="N88" s="47">
        <f>'AEO 53'!O195</f>
        <v>48.606293000000001</v>
      </c>
      <c r="O88" s="47">
        <f>'AEO 53'!P195</f>
        <v>48.465485000000001</v>
      </c>
      <c r="P88" s="47">
        <f>'AEO 53'!Q195</f>
        <v>48.343231000000003</v>
      </c>
      <c r="Q88" s="47">
        <f>'AEO 53'!R195</f>
        <v>48.238441000000002</v>
      </c>
      <c r="R88" s="47">
        <f>'AEO 53'!S195</f>
        <v>48.150162000000002</v>
      </c>
      <c r="S88" s="47">
        <f>'AEO 53'!T195</f>
        <v>48.012282999999996</v>
      </c>
      <c r="T88" s="47">
        <f>'AEO 53'!U195</f>
        <v>47.876465000000003</v>
      </c>
      <c r="U88" s="47">
        <f>'AEO 53'!V195</f>
        <v>47.755206999999999</v>
      </c>
      <c r="V88" s="47">
        <f>'AEO 53'!W195</f>
        <v>47.648262000000003</v>
      </c>
      <c r="W88" s="47">
        <f>'AEO 53'!X195</f>
        <v>47.555264000000001</v>
      </c>
      <c r="X88" s="47">
        <f>'AEO 53'!Y195</f>
        <v>47.476131000000002</v>
      </c>
      <c r="Y88" s="47">
        <f>'AEO 53'!Z195</f>
        <v>47.410595000000001</v>
      </c>
      <c r="Z88" s="47">
        <f>'AEO 53'!AA195</f>
        <v>47.406455999999999</v>
      </c>
      <c r="AA88" s="47">
        <f>'AEO 53'!AB195</f>
        <v>47.402740000000001</v>
      </c>
      <c r="AB88" s="47">
        <f>'AEO 53'!AC195</f>
        <v>47.399405999999999</v>
      </c>
      <c r="AC88" s="47">
        <f>'AEO 53'!AD195</f>
        <v>47.396445999999997</v>
      </c>
      <c r="AD88" s="47">
        <f>'AEO 53'!AE195</f>
        <v>47.393734000000002</v>
      </c>
      <c r="AE88" s="47">
        <f>'AEO 53'!AF195</f>
        <v>47.391396</v>
      </c>
      <c r="AF88" s="47">
        <f>'AEO 53'!AG195</f>
        <v>47.389366000000003</v>
      </c>
      <c r="AG88" s="47">
        <f>'AEO 53'!AH195</f>
        <v>47.387604000000003</v>
      </c>
      <c r="AH88" s="47">
        <f>'AEO 53'!AI195</f>
        <v>47.386077999999998</v>
      </c>
      <c r="AI88" s="47">
        <f>'AEO 53'!AJ195</f>
        <v>47.378737999999998</v>
      </c>
    </row>
    <row r="89" spans="1:35" ht="15.75" customHeight="1" x14ac:dyDescent="0.45">
      <c r="A89" s="8" t="str">
        <f>'AEO 53'!B196</f>
        <v xml:space="preserve">  Compact Cars</v>
      </c>
      <c r="B89" s="47">
        <f>'AEO 53'!C196</f>
        <v>0</v>
      </c>
      <c r="C89" s="47">
        <f>'AEO 53'!D196</f>
        <v>47.835650999999999</v>
      </c>
      <c r="D89" s="47">
        <f>'AEO 53'!E196</f>
        <v>47.124747999999997</v>
      </c>
      <c r="E89" s="47">
        <f>'AEO 53'!F196</f>
        <v>46.431404000000001</v>
      </c>
      <c r="F89" s="47">
        <f>'AEO 53'!G196</f>
        <v>45.842303999999999</v>
      </c>
      <c r="G89" s="47">
        <f>'AEO 53'!H196</f>
        <v>45.261772000000001</v>
      </c>
      <c r="H89" s="47">
        <f>'AEO 53'!I196</f>
        <v>44.773209000000001</v>
      </c>
      <c r="I89" s="47">
        <f>'AEO 53'!J196</f>
        <v>44.330235000000002</v>
      </c>
      <c r="J89" s="47">
        <f>'AEO 53'!K196</f>
        <v>44.012839999999997</v>
      </c>
      <c r="K89" s="47">
        <f>'AEO 53'!L196</f>
        <v>43.791652999999997</v>
      </c>
      <c r="L89" s="47">
        <f>'AEO 53'!M196</f>
        <v>43.594925000000003</v>
      </c>
      <c r="M89" s="47">
        <f>'AEO 53'!N196</f>
        <v>43.418410999999999</v>
      </c>
      <c r="N89" s="47">
        <f>'AEO 53'!O196</f>
        <v>43.262011999999999</v>
      </c>
      <c r="O89" s="47">
        <f>'AEO 53'!P196</f>
        <v>43.124831999999998</v>
      </c>
      <c r="P89" s="47">
        <f>'AEO 53'!Q196</f>
        <v>43.005744999999997</v>
      </c>
      <c r="Q89" s="47">
        <f>'AEO 53'!R196</f>
        <v>42.903525999999999</v>
      </c>
      <c r="R89" s="47">
        <f>'AEO 53'!S196</f>
        <v>42.817397999999997</v>
      </c>
      <c r="S89" s="47">
        <f>'AEO 53'!T196</f>
        <v>42.681477000000001</v>
      </c>
      <c r="T89" s="47">
        <f>'AEO 53'!U196</f>
        <v>42.547328999999998</v>
      </c>
      <c r="U89" s="47">
        <f>'AEO 53'!V196</f>
        <v>42.427433000000001</v>
      </c>
      <c r="V89" s="47">
        <f>'AEO 53'!W196</f>
        <v>42.321629000000001</v>
      </c>
      <c r="W89" s="47">
        <f>'AEO 53'!X196</f>
        <v>42.229691000000003</v>
      </c>
      <c r="X89" s="47">
        <f>'AEO 53'!Y196</f>
        <v>42.151446999999997</v>
      </c>
      <c r="Y89" s="47">
        <f>'AEO 53'!Z196</f>
        <v>42.086627999999997</v>
      </c>
      <c r="Z89" s="47">
        <f>'AEO 53'!AA196</f>
        <v>42.082672000000002</v>
      </c>
      <c r="AA89" s="47">
        <f>'AEO 53'!AB196</f>
        <v>42.079124</v>
      </c>
      <c r="AB89" s="47">
        <f>'AEO 53'!AC196</f>
        <v>42.075951000000003</v>
      </c>
      <c r="AC89" s="47">
        <f>'AEO 53'!AD196</f>
        <v>42.073120000000003</v>
      </c>
      <c r="AD89" s="47">
        <f>'AEO 53'!AE196</f>
        <v>42.070594999999997</v>
      </c>
      <c r="AE89" s="47">
        <f>'AEO 53'!AF196</f>
        <v>42.068382</v>
      </c>
      <c r="AF89" s="47">
        <f>'AEO 53'!AG196</f>
        <v>42.066437000000001</v>
      </c>
      <c r="AG89" s="47">
        <f>'AEO 53'!AH196</f>
        <v>42.064774</v>
      </c>
      <c r="AH89" s="47">
        <f>'AEO 53'!AI196</f>
        <v>42.063358000000001</v>
      </c>
      <c r="AI89" s="47">
        <f>'AEO 53'!AJ196</f>
        <v>42.056083999999998</v>
      </c>
    </row>
    <row r="90" spans="1:35" ht="15.75" customHeight="1" x14ac:dyDescent="0.45">
      <c r="A90" s="8" t="str">
        <f>'AEO 53'!B197</f>
        <v xml:space="preserve">  Midsize Cars</v>
      </c>
      <c r="B90" s="47">
        <f>'AEO 53'!C197</f>
        <v>0</v>
      </c>
      <c r="C90" s="47">
        <f>'AEO 53'!D197</f>
        <v>49.687190999999999</v>
      </c>
      <c r="D90" s="47">
        <f>'AEO 53'!E197</f>
        <v>48.930157000000001</v>
      </c>
      <c r="E90" s="47">
        <f>'AEO 53'!F197</f>
        <v>48.137321</v>
      </c>
      <c r="F90" s="47">
        <f>'AEO 53'!G197</f>
        <v>47.320903999999999</v>
      </c>
      <c r="G90" s="47">
        <f>'AEO 53'!H197</f>
        <v>46.567753000000003</v>
      </c>
      <c r="H90" s="47">
        <f>'AEO 53'!I197</f>
        <v>45.919066999999998</v>
      </c>
      <c r="I90" s="47">
        <f>'AEO 53'!J197</f>
        <v>45.507835</v>
      </c>
      <c r="J90" s="47">
        <f>'AEO 53'!K197</f>
        <v>45.120773</v>
      </c>
      <c r="K90" s="47">
        <f>'AEO 53'!L197</f>
        <v>44.815295999999996</v>
      </c>
      <c r="L90" s="47">
        <f>'AEO 53'!M197</f>
        <v>44.541621999999997</v>
      </c>
      <c r="M90" s="47">
        <f>'AEO 53'!N197</f>
        <v>44.297606999999999</v>
      </c>
      <c r="N90" s="47">
        <f>'AEO 53'!O197</f>
        <v>44.084206000000002</v>
      </c>
      <c r="O90" s="47">
        <f>'AEO 53'!P197</f>
        <v>43.900154000000001</v>
      </c>
      <c r="P90" s="47">
        <f>'AEO 53'!Q197</f>
        <v>43.742874</v>
      </c>
      <c r="Q90" s="47">
        <f>'AEO 53'!R197</f>
        <v>43.609909000000002</v>
      </c>
      <c r="R90" s="47">
        <f>'AEO 53'!S197</f>
        <v>43.498856000000004</v>
      </c>
      <c r="S90" s="47">
        <f>'AEO 53'!T197</f>
        <v>43.342261999999998</v>
      </c>
      <c r="T90" s="47">
        <f>'AEO 53'!U197</f>
        <v>43.190883999999997</v>
      </c>
      <c r="U90" s="47">
        <f>'AEO 53'!V197</f>
        <v>43.056316000000002</v>
      </c>
      <c r="V90" s="47">
        <f>'AEO 53'!W197</f>
        <v>42.937640999999999</v>
      </c>
      <c r="W90" s="47">
        <f>'AEO 53'!X197</f>
        <v>42.834308999999998</v>
      </c>
      <c r="X90" s="47">
        <f>'AEO 53'!Y197</f>
        <v>42.745871999999999</v>
      </c>
      <c r="Y90" s="47">
        <f>'AEO 53'!Z197</f>
        <v>42.671680000000002</v>
      </c>
      <c r="Z90" s="47">
        <f>'AEO 53'!AA197</f>
        <v>42.667065000000001</v>
      </c>
      <c r="AA90" s="47">
        <f>'AEO 53'!AB197</f>
        <v>42.662872</v>
      </c>
      <c r="AB90" s="47">
        <f>'AEO 53'!AC197</f>
        <v>42.659095999999998</v>
      </c>
      <c r="AC90" s="47">
        <f>'AEO 53'!AD197</f>
        <v>42.655673999999998</v>
      </c>
      <c r="AD90" s="47">
        <f>'AEO 53'!AE197</f>
        <v>42.652591999999999</v>
      </c>
      <c r="AE90" s="47">
        <f>'AEO 53'!AF197</f>
        <v>42.649833999999998</v>
      </c>
      <c r="AF90" s="47">
        <f>'AEO 53'!AG197</f>
        <v>42.647362000000001</v>
      </c>
      <c r="AG90" s="47">
        <f>'AEO 53'!AH197</f>
        <v>42.645190999999997</v>
      </c>
      <c r="AH90" s="47">
        <f>'AEO 53'!AI197</f>
        <v>42.643284000000001</v>
      </c>
      <c r="AI90" s="47">
        <f>'AEO 53'!AJ197</f>
        <v>42.635539999999999</v>
      </c>
    </row>
    <row r="91" spans="1:35" ht="15.75" customHeight="1" x14ac:dyDescent="0.45">
      <c r="A91" s="8" t="str">
        <f>'AEO 53'!B198</f>
        <v xml:space="preserve">  Large Cars</v>
      </c>
      <c r="B91" s="47">
        <f>'AEO 53'!C198</f>
        <v>65.256232999999995</v>
      </c>
      <c r="C91" s="47">
        <f>'AEO 53'!D198</f>
        <v>64.256996000000001</v>
      </c>
      <c r="D91" s="47">
        <f>'AEO 53'!E198</f>
        <v>63.319653000000002</v>
      </c>
      <c r="E91" s="47">
        <f>'AEO 53'!F198</f>
        <v>62.418559999999999</v>
      </c>
      <c r="F91" s="47">
        <f>'AEO 53'!G198</f>
        <v>61.610667999999997</v>
      </c>
      <c r="G91" s="47">
        <f>'AEO 53'!H198</f>
        <v>60.672195000000002</v>
      </c>
      <c r="H91" s="47">
        <f>'AEO 53'!I198</f>
        <v>59.785460999999998</v>
      </c>
      <c r="I91" s="47">
        <f>'AEO 53'!J198</f>
        <v>59.014068999999999</v>
      </c>
      <c r="J91" s="47">
        <f>'AEO 53'!K198</f>
        <v>58.465995999999997</v>
      </c>
      <c r="K91" s="47">
        <f>'AEO 53'!L198</f>
        <v>58.037509999999997</v>
      </c>
      <c r="L91" s="47">
        <f>'AEO 53'!M198</f>
        <v>57.648311999999997</v>
      </c>
      <c r="M91" s="47">
        <f>'AEO 53'!N198</f>
        <v>57.301124999999999</v>
      </c>
      <c r="N91" s="47">
        <f>'AEO 53'!O198</f>
        <v>56.998252999999998</v>
      </c>
      <c r="O91" s="47">
        <f>'AEO 53'!P198</f>
        <v>56.737941999999997</v>
      </c>
      <c r="P91" s="47">
        <f>'AEO 53'!Q198</f>
        <v>56.516804</v>
      </c>
      <c r="Q91" s="47">
        <f>'AEO 53'!R198</f>
        <v>56.331440000000001</v>
      </c>
      <c r="R91" s="47">
        <f>'AEO 53'!S198</f>
        <v>56.175392000000002</v>
      </c>
      <c r="S91" s="47">
        <f>'AEO 53'!T198</f>
        <v>55.980502999999999</v>
      </c>
      <c r="T91" s="47">
        <f>'AEO 53'!U198</f>
        <v>55.796146</v>
      </c>
      <c r="U91" s="47">
        <f>'AEO 53'!V198</f>
        <v>55.632655999999997</v>
      </c>
      <c r="V91" s="47">
        <f>'AEO 53'!W198</f>
        <v>55.48856</v>
      </c>
      <c r="W91" s="47">
        <f>'AEO 53'!X198</f>
        <v>55.362735999999998</v>
      </c>
      <c r="X91" s="47">
        <f>'AEO 53'!Y198</f>
        <v>55.254550999999999</v>
      </c>
      <c r="Y91" s="47">
        <f>'AEO 53'!Z198</f>
        <v>55.162925999999999</v>
      </c>
      <c r="Z91" s="47">
        <f>'AEO 53'!AA198</f>
        <v>55.156471000000003</v>
      </c>
      <c r="AA91" s="47">
        <f>'AEO 53'!AB198</f>
        <v>55.150539000000002</v>
      </c>
      <c r="AB91" s="47">
        <f>'AEO 53'!AC198</f>
        <v>55.145077000000001</v>
      </c>
      <c r="AC91" s="47">
        <f>'AEO 53'!AD198</f>
        <v>55.140079</v>
      </c>
      <c r="AD91" s="47">
        <f>'AEO 53'!AE198</f>
        <v>55.135399</v>
      </c>
      <c r="AE91" s="47">
        <f>'AEO 53'!AF198</f>
        <v>55.131176000000004</v>
      </c>
      <c r="AF91" s="47">
        <f>'AEO 53'!AG198</f>
        <v>55.127304000000002</v>
      </c>
      <c r="AG91" s="47">
        <f>'AEO 53'!AH198</f>
        <v>55.123778999999999</v>
      </c>
      <c r="AH91" s="47">
        <f>'AEO 53'!AI198</f>
        <v>55.120552000000004</v>
      </c>
      <c r="AI91" s="47">
        <f>'AEO 53'!AJ198</f>
        <v>55.111538000000003</v>
      </c>
    </row>
    <row r="92" spans="1:35" ht="15.75" customHeight="1" x14ac:dyDescent="0.45">
      <c r="A92" s="8" t="str">
        <f>'AEO 53'!B199</f>
        <v xml:space="preserve">  Two Seater Cars</v>
      </c>
      <c r="B92" s="47">
        <f>'AEO 53'!C199</f>
        <v>93.069930999999997</v>
      </c>
      <c r="C92" s="47">
        <f>'AEO 53'!D199</f>
        <v>92.322922000000005</v>
      </c>
      <c r="D92" s="47">
        <f>'AEO 53'!E199</f>
        <v>91.672943000000004</v>
      </c>
      <c r="E92" s="47">
        <f>'AEO 53'!F199</f>
        <v>91.027061000000003</v>
      </c>
      <c r="F92" s="47">
        <f>'AEO 53'!G199</f>
        <v>90.488319000000004</v>
      </c>
      <c r="G92" s="47">
        <f>'AEO 53'!H199</f>
        <v>89.763503999999998</v>
      </c>
      <c r="H92" s="47">
        <f>'AEO 53'!I199</f>
        <v>89.123763999999994</v>
      </c>
      <c r="I92" s="47">
        <f>'AEO 53'!J199</f>
        <v>88.623703000000006</v>
      </c>
      <c r="J92" s="47">
        <f>'AEO 53'!K199</f>
        <v>88.219352999999998</v>
      </c>
      <c r="K92" s="47">
        <f>'AEO 53'!L199</f>
        <v>87.845168999999999</v>
      </c>
      <c r="L92" s="47">
        <f>'AEO 53'!M199</f>
        <v>87.505341000000001</v>
      </c>
      <c r="M92" s="47">
        <f>'AEO 53'!N199</f>
        <v>87.204436999999999</v>
      </c>
      <c r="N92" s="47">
        <f>'AEO 53'!O199</f>
        <v>86.945847000000001</v>
      </c>
      <c r="O92" s="47">
        <f>'AEO 53'!P199</f>
        <v>86.726348999999999</v>
      </c>
      <c r="P92" s="47">
        <f>'AEO 53'!Q199</f>
        <v>86.541861999999995</v>
      </c>
      <c r="Q92" s="47">
        <f>'AEO 53'!R199</f>
        <v>86.389313000000001</v>
      </c>
      <c r="R92" s="47">
        <f>'AEO 53'!S199</f>
        <v>86.263596000000007</v>
      </c>
      <c r="S92" s="47">
        <f>'AEO 53'!T199</f>
        <v>86.095305999999994</v>
      </c>
      <c r="T92" s="47">
        <f>'AEO 53'!U199</f>
        <v>85.934807000000006</v>
      </c>
      <c r="U92" s="47">
        <f>'AEO 53'!V199</f>
        <v>85.792891999999995</v>
      </c>
      <c r="V92" s="47">
        <f>'AEO 53'!W199</f>
        <v>85.667984000000004</v>
      </c>
      <c r="W92" s="47">
        <f>'AEO 53'!X199</f>
        <v>85.558982999999998</v>
      </c>
      <c r="X92" s="47">
        <f>'AEO 53'!Y199</f>
        <v>85.465248000000003</v>
      </c>
      <c r="Y92" s="47">
        <f>'AEO 53'!Z199</f>
        <v>85.385695999999996</v>
      </c>
      <c r="Z92" s="47">
        <f>'AEO 53'!AA199</f>
        <v>85.381073000000001</v>
      </c>
      <c r="AA92" s="47">
        <f>'AEO 53'!AB199</f>
        <v>85.376839000000004</v>
      </c>
      <c r="AB92" s="47">
        <f>'AEO 53'!AC199</f>
        <v>85.373008999999996</v>
      </c>
      <c r="AC92" s="47">
        <f>'AEO 53'!AD199</f>
        <v>85.369560000000007</v>
      </c>
      <c r="AD92" s="47">
        <f>'AEO 53'!AE199</f>
        <v>85.366401999999994</v>
      </c>
      <c r="AE92" s="47">
        <f>'AEO 53'!AF199</f>
        <v>85.363640000000004</v>
      </c>
      <c r="AF92" s="47">
        <f>'AEO 53'!AG199</f>
        <v>85.361191000000005</v>
      </c>
      <c r="AG92" s="47">
        <f>'AEO 53'!AH199</f>
        <v>85.359015999999997</v>
      </c>
      <c r="AH92" s="47">
        <f>'AEO 53'!AI199</f>
        <v>85.357101</v>
      </c>
      <c r="AI92" s="47">
        <f>'AEO 53'!AJ199</f>
        <v>85.349357999999995</v>
      </c>
    </row>
    <row r="93" spans="1:35" ht="15.75" customHeight="1" x14ac:dyDescent="0.45">
      <c r="A93" s="8" t="str">
        <f>'AEO 53'!B200</f>
        <v xml:space="preserve">  Small Crossover Cars</v>
      </c>
      <c r="B93" s="47">
        <f>'AEO 53'!C200</f>
        <v>49.141201000000002</v>
      </c>
      <c r="C93" s="47">
        <f>'AEO 53'!D200</f>
        <v>48.280109000000003</v>
      </c>
      <c r="D93" s="47">
        <f>'AEO 53'!E200</f>
        <v>47.529601999999997</v>
      </c>
      <c r="E93" s="47">
        <f>'AEO 53'!F200</f>
        <v>46.765770000000003</v>
      </c>
      <c r="F93" s="47">
        <f>'AEO 53'!G200</f>
        <v>46.006442999999997</v>
      </c>
      <c r="G93" s="47">
        <f>'AEO 53'!H200</f>
        <v>45.360312999999998</v>
      </c>
      <c r="H93" s="47">
        <f>'AEO 53'!I200</f>
        <v>44.724842000000002</v>
      </c>
      <c r="I93" s="47">
        <f>'AEO 53'!J200</f>
        <v>44.192528000000003</v>
      </c>
      <c r="J93" s="47">
        <f>'AEO 53'!K200</f>
        <v>43.816153999999997</v>
      </c>
      <c r="K93" s="47">
        <f>'AEO 53'!L200</f>
        <v>43.493724999999998</v>
      </c>
      <c r="L93" s="47">
        <f>'AEO 53'!M200</f>
        <v>43.203423000000001</v>
      </c>
      <c r="M93" s="47">
        <f>'AEO 53'!N200</f>
        <v>42.944744</v>
      </c>
      <c r="N93" s="47">
        <f>'AEO 53'!O200</f>
        <v>42.719256999999999</v>
      </c>
      <c r="O93" s="47">
        <f>'AEO 53'!P200</f>
        <v>42.524653999999998</v>
      </c>
      <c r="P93" s="47">
        <f>'AEO 53'!Q200</f>
        <v>42.359245000000001</v>
      </c>
      <c r="Q93" s="47">
        <f>'AEO 53'!R200</f>
        <v>42.219760999999998</v>
      </c>
      <c r="R93" s="47">
        <f>'AEO 53'!S200</f>
        <v>42.103290999999999</v>
      </c>
      <c r="S93" s="47">
        <f>'AEO 53'!T200</f>
        <v>41.942272000000003</v>
      </c>
      <c r="T93" s="47">
        <f>'AEO 53'!U200</f>
        <v>41.787143999999998</v>
      </c>
      <c r="U93" s="47">
        <f>'AEO 53'!V200</f>
        <v>41.649341999999997</v>
      </c>
      <c r="V93" s="47">
        <f>'AEO 53'!W200</f>
        <v>41.527897000000003</v>
      </c>
      <c r="W93" s="47">
        <f>'AEO 53'!X200</f>
        <v>41.422035000000001</v>
      </c>
      <c r="X93" s="47">
        <f>'AEO 53'!Y200</f>
        <v>41.331347999999998</v>
      </c>
      <c r="Y93" s="47">
        <f>'AEO 53'!Z200</f>
        <v>41.255119000000001</v>
      </c>
      <c r="Z93" s="47">
        <f>'AEO 53'!AA200</f>
        <v>41.250286000000003</v>
      </c>
      <c r="AA93" s="47">
        <f>'AEO 53'!AB200</f>
        <v>41.245907000000003</v>
      </c>
      <c r="AB93" s="47">
        <f>'AEO 53'!AC200</f>
        <v>41.241928000000001</v>
      </c>
      <c r="AC93" s="47">
        <f>'AEO 53'!AD200</f>
        <v>41.238349999999997</v>
      </c>
      <c r="AD93" s="47">
        <f>'AEO 53'!AE200</f>
        <v>41.235039</v>
      </c>
      <c r="AE93" s="47">
        <f>'AEO 53'!AF200</f>
        <v>41.232143000000001</v>
      </c>
      <c r="AF93" s="47">
        <f>'AEO 53'!AG200</f>
        <v>41.229565000000001</v>
      </c>
      <c r="AG93" s="47">
        <f>'AEO 53'!AH200</f>
        <v>41.22728</v>
      </c>
      <c r="AH93" s="47">
        <f>'AEO 53'!AI200</f>
        <v>41.225257999999997</v>
      </c>
      <c r="AI93" s="47">
        <f>'AEO 53'!AJ200</f>
        <v>41.217407000000001</v>
      </c>
    </row>
    <row r="94" spans="1:35" ht="15.75" customHeight="1" x14ac:dyDescent="0.45">
      <c r="A94" s="8" t="str">
        <f>'AEO 53'!B201</f>
        <v xml:space="preserve">  Large Crossover Cars</v>
      </c>
      <c r="B94" s="47">
        <f>'AEO 53'!C201</f>
        <v>63.706867000000003</v>
      </c>
      <c r="C94" s="47">
        <f>'AEO 53'!D201</f>
        <v>62.615893999999997</v>
      </c>
      <c r="D94" s="47">
        <f>'AEO 53'!E201</f>
        <v>61.594130999999997</v>
      </c>
      <c r="E94" s="47">
        <f>'AEO 53'!F201</f>
        <v>60.590995999999997</v>
      </c>
      <c r="F94" s="47">
        <f>'AEO 53'!G201</f>
        <v>59.739032999999999</v>
      </c>
      <c r="G94" s="47">
        <f>'AEO 53'!H201</f>
        <v>58.780064000000003</v>
      </c>
      <c r="H94" s="47">
        <f>'AEO 53'!I201</f>
        <v>57.817768000000001</v>
      </c>
      <c r="I94" s="47">
        <f>'AEO 53'!J201</f>
        <v>57.090977000000002</v>
      </c>
      <c r="J94" s="47">
        <f>'AEO 53'!K201</f>
        <v>56.572369000000002</v>
      </c>
      <c r="K94" s="47">
        <f>'AEO 53'!L201</f>
        <v>56.169528999999997</v>
      </c>
      <c r="L94" s="47">
        <f>'AEO 53'!M201</f>
        <v>55.801079000000001</v>
      </c>
      <c r="M94" s="47">
        <f>'AEO 53'!N201</f>
        <v>55.470730000000003</v>
      </c>
      <c r="N94" s="47">
        <f>'AEO 53'!O201</f>
        <v>55.180011999999998</v>
      </c>
      <c r="O94" s="47">
        <f>'AEO 53'!P201</f>
        <v>54.926144000000001</v>
      </c>
      <c r="P94" s="47">
        <f>'AEO 53'!Q201</f>
        <v>54.709091000000001</v>
      </c>
      <c r="Q94" s="47">
        <f>'AEO 53'!R201</f>
        <v>54.523907000000001</v>
      </c>
      <c r="R94" s="47">
        <f>'AEO 53'!S201</f>
        <v>54.366683999999999</v>
      </c>
      <c r="S94" s="47">
        <f>'AEO 53'!T201</f>
        <v>54.169006000000003</v>
      </c>
      <c r="T94" s="47">
        <f>'AEO 53'!U201</f>
        <v>53.981147999999997</v>
      </c>
      <c r="U94" s="47">
        <f>'AEO 53'!V201</f>
        <v>53.814124999999997</v>
      </c>
      <c r="V94" s="47">
        <f>'AEO 53'!W201</f>
        <v>53.666744000000001</v>
      </c>
      <c r="W94" s="47">
        <f>'AEO 53'!X201</f>
        <v>53.538155000000003</v>
      </c>
      <c r="X94" s="47">
        <f>'AEO 53'!Y201</f>
        <v>53.427836999999997</v>
      </c>
      <c r="Y94" s="47">
        <f>'AEO 53'!Z201</f>
        <v>53.334933999999997</v>
      </c>
      <c r="Z94" s="47">
        <f>'AEO 53'!AA201</f>
        <v>53.3279</v>
      </c>
      <c r="AA94" s="47">
        <f>'AEO 53'!AB201</f>
        <v>53.321423000000003</v>
      </c>
      <c r="AB94" s="47">
        <f>'AEO 53'!AC201</f>
        <v>53.315434000000003</v>
      </c>
      <c r="AC94" s="47">
        <f>'AEO 53'!AD201</f>
        <v>53.309905999999998</v>
      </c>
      <c r="AD94" s="47">
        <f>'AEO 53'!AE201</f>
        <v>53.304760000000002</v>
      </c>
      <c r="AE94" s="47">
        <f>'AEO 53'!AF201</f>
        <v>53.300037000000003</v>
      </c>
      <c r="AF94" s="47">
        <f>'AEO 53'!AG201</f>
        <v>53.295689000000003</v>
      </c>
      <c r="AG94" s="47">
        <f>'AEO 53'!AH201</f>
        <v>53.291691</v>
      </c>
      <c r="AH94" s="47">
        <f>'AEO 53'!AI201</f>
        <v>53.288021000000001</v>
      </c>
      <c r="AI94" s="47">
        <f>'AEO 53'!AJ201</f>
        <v>53.278576000000001</v>
      </c>
    </row>
    <row r="95" spans="1:35" ht="15.75" customHeight="1" x14ac:dyDescent="0.45">
      <c r="A95" s="8" t="str">
        <f>'AEO 53'!B202</f>
        <v xml:space="preserve">  Small Pickup</v>
      </c>
      <c r="B95" s="47">
        <f>'AEO 53'!C202</f>
        <v>0</v>
      </c>
      <c r="C95" s="47">
        <f>'AEO 53'!D202</f>
        <v>0</v>
      </c>
      <c r="D95" s="47">
        <f>'AEO 53'!E202</f>
        <v>54.338810000000002</v>
      </c>
      <c r="E95" s="47">
        <f>'AEO 53'!F202</f>
        <v>53.257668000000002</v>
      </c>
      <c r="F95" s="47">
        <f>'AEO 53'!G202</f>
        <v>52.157584999999997</v>
      </c>
      <c r="G95" s="47">
        <f>'AEO 53'!H202</f>
        <v>50.915061999999999</v>
      </c>
      <c r="H95" s="47">
        <f>'AEO 53'!I202</f>
        <v>49.878231</v>
      </c>
      <c r="I95" s="47">
        <f>'AEO 53'!J202</f>
        <v>49.079880000000003</v>
      </c>
      <c r="J95" s="47">
        <f>'AEO 53'!K202</f>
        <v>48.644669</v>
      </c>
      <c r="K95" s="47">
        <f>'AEO 53'!L202</f>
        <v>48.382057000000003</v>
      </c>
      <c r="L95" s="47">
        <f>'AEO 53'!M202</f>
        <v>48.142406000000001</v>
      </c>
      <c r="M95" s="47">
        <f>'AEO 53'!N202</f>
        <v>47.924351000000001</v>
      </c>
      <c r="N95" s="47">
        <f>'AEO 53'!O202</f>
        <v>47.727195999999999</v>
      </c>
      <c r="O95" s="47">
        <f>'AEO 53'!P202</f>
        <v>47.549697999999999</v>
      </c>
      <c r="P95" s="47">
        <f>'AEO 53'!Q202</f>
        <v>47.391342000000002</v>
      </c>
      <c r="Q95" s="47">
        <f>'AEO 53'!R202</f>
        <v>47.251286</v>
      </c>
      <c r="R95" s="47">
        <f>'AEO 53'!S202</f>
        <v>47.129317999999998</v>
      </c>
      <c r="S95" s="47">
        <f>'AEO 53'!T202</f>
        <v>46.959938000000001</v>
      </c>
      <c r="T95" s="47">
        <f>'AEO 53'!U202</f>
        <v>46.795009999999998</v>
      </c>
      <c r="U95" s="47">
        <f>'AEO 53'!V202</f>
        <v>46.647381000000003</v>
      </c>
      <c r="V95" s="47">
        <f>'AEO 53'!W202</f>
        <v>46.516860999999999</v>
      </c>
      <c r="W95" s="47">
        <f>'AEO 53'!X202</f>
        <v>46.403357999999997</v>
      </c>
      <c r="X95" s="47">
        <f>'AEO 53'!Y202</f>
        <v>46.306736000000001</v>
      </c>
      <c r="Y95" s="47">
        <f>'AEO 53'!Z202</f>
        <v>46.226821999999999</v>
      </c>
      <c r="Z95" s="47">
        <f>'AEO 53'!AA202</f>
        <v>46.220390000000002</v>
      </c>
      <c r="AA95" s="47">
        <f>'AEO 53'!AB202</f>
        <v>46.214492999999997</v>
      </c>
      <c r="AB95" s="47">
        <f>'AEO 53'!AC202</f>
        <v>46.209063999999998</v>
      </c>
      <c r="AC95" s="47">
        <f>'AEO 53'!AD202</f>
        <v>46.204070999999999</v>
      </c>
      <c r="AD95" s="47">
        <f>'AEO 53'!AE202</f>
        <v>46.138714</v>
      </c>
      <c r="AE95" s="47">
        <f>'AEO 53'!AF202</f>
        <v>46.134566999999997</v>
      </c>
      <c r="AF95" s="47">
        <f>'AEO 53'!AG202</f>
        <v>46.130760000000002</v>
      </c>
      <c r="AG95" s="47">
        <f>'AEO 53'!AH202</f>
        <v>46.127293000000002</v>
      </c>
      <c r="AH95" s="47">
        <f>'AEO 53'!AI202</f>
        <v>46.124141999999999</v>
      </c>
      <c r="AI95" s="47">
        <f>'AEO 53'!AJ202</f>
        <v>46.115177000000003</v>
      </c>
    </row>
    <row r="96" spans="1:35" ht="15.75" customHeight="1" x14ac:dyDescent="0.45">
      <c r="A96" s="8" t="str">
        <f>'AEO 53'!B203</f>
        <v xml:space="preserve">  Large Pickup</v>
      </c>
      <c r="B96" s="47">
        <f>'AEO 53'!C203</f>
        <v>0</v>
      </c>
      <c r="C96" s="47">
        <f>'AEO 53'!D203</f>
        <v>0</v>
      </c>
      <c r="D96" s="47">
        <f>'AEO 53'!E203</f>
        <v>0</v>
      </c>
      <c r="E96" s="47">
        <f>'AEO 53'!F203</f>
        <v>0</v>
      </c>
      <c r="F96" s="47">
        <f>'AEO 53'!G203</f>
        <v>0</v>
      </c>
      <c r="G96" s="47">
        <f>'AEO 53'!H203</f>
        <v>0</v>
      </c>
      <c r="H96" s="47">
        <f>'AEO 53'!I203</f>
        <v>0</v>
      </c>
      <c r="I96" s="47">
        <f>'AEO 53'!J203</f>
        <v>0</v>
      </c>
      <c r="J96" s="47">
        <f>'AEO 53'!K203</f>
        <v>0</v>
      </c>
      <c r="K96" s="47">
        <f>'AEO 53'!L203</f>
        <v>0</v>
      </c>
      <c r="L96" s="47">
        <f>'AEO 53'!M203</f>
        <v>0</v>
      </c>
      <c r="M96" s="47">
        <f>'AEO 53'!N203</f>
        <v>0</v>
      </c>
      <c r="N96" s="47">
        <f>'AEO 53'!O203</f>
        <v>0</v>
      </c>
      <c r="O96" s="47">
        <f>'AEO 53'!P203</f>
        <v>0</v>
      </c>
      <c r="P96" s="47">
        <f>'AEO 53'!Q203</f>
        <v>0</v>
      </c>
      <c r="Q96" s="47">
        <f>'AEO 53'!R203</f>
        <v>0</v>
      </c>
      <c r="R96" s="47">
        <f>'AEO 53'!S203</f>
        <v>0</v>
      </c>
      <c r="S96" s="47">
        <f>'AEO 53'!T203</f>
        <v>0</v>
      </c>
      <c r="T96" s="47">
        <f>'AEO 53'!U203</f>
        <v>0</v>
      </c>
      <c r="U96" s="47">
        <f>'AEO 53'!V203</f>
        <v>0</v>
      </c>
      <c r="V96" s="47">
        <f>'AEO 53'!W203</f>
        <v>0</v>
      </c>
      <c r="W96" s="47">
        <f>'AEO 53'!X203</f>
        <v>0</v>
      </c>
      <c r="X96" s="47">
        <f>'AEO 53'!Y203</f>
        <v>0</v>
      </c>
      <c r="Y96" s="47">
        <f>'AEO 53'!Z203</f>
        <v>0</v>
      </c>
      <c r="Z96" s="47">
        <f>'AEO 53'!AA203</f>
        <v>0</v>
      </c>
      <c r="AA96" s="47">
        <f>'AEO 53'!AB203</f>
        <v>0</v>
      </c>
      <c r="AB96" s="47">
        <f>'AEO 53'!AC203</f>
        <v>0</v>
      </c>
      <c r="AC96" s="47">
        <f>'AEO 53'!AD203</f>
        <v>0</v>
      </c>
      <c r="AD96" s="47">
        <f>'AEO 53'!AE203</f>
        <v>0</v>
      </c>
      <c r="AE96" s="47">
        <f>'AEO 53'!AF203</f>
        <v>0</v>
      </c>
      <c r="AF96" s="47">
        <f>'AEO 53'!AG203</f>
        <v>0</v>
      </c>
      <c r="AG96" s="47">
        <f>'AEO 53'!AH203</f>
        <v>0</v>
      </c>
      <c r="AH96" s="47">
        <f>'AEO 53'!AI203</f>
        <v>0</v>
      </c>
      <c r="AI96" s="47">
        <f>'AEO 53'!AJ203</f>
        <v>0</v>
      </c>
    </row>
    <row r="97" spans="1:35" ht="15.75" customHeight="1" x14ac:dyDescent="0.45">
      <c r="A97" s="8" t="str">
        <f>'AEO 53'!B204</f>
        <v xml:space="preserve">  Small Van</v>
      </c>
      <c r="B97" s="47">
        <f>'AEO 53'!C204</f>
        <v>0</v>
      </c>
      <c r="C97" s="47">
        <f>'AEO 53'!D204</f>
        <v>0</v>
      </c>
      <c r="D97" s="47">
        <f>'AEO 53'!E204</f>
        <v>0</v>
      </c>
      <c r="E97" s="47">
        <f>'AEO 53'!F204</f>
        <v>45.521312999999999</v>
      </c>
      <c r="F97" s="47">
        <f>'AEO 53'!G204</f>
        <v>44.797958000000001</v>
      </c>
      <c r="G97" s="47">
        <f>'AEO 53'!H204</f>
        <v>43.988934</v>
      </c>
      <c r="H97" s="47">
        <f>'AEO 53'!I204</f>
        <v>43.234408999999999</v>
      </c>
      <c r="I97" s="47">
        <f>'AEO 53'!J204</f>
        <v>42.570281999999999</v>
      </c>
      <c r="J97" s="47">
        <f>'AEO 53'!K204</f>
        <v>42.104385000000001</v>
      </c>
      <c r="K97" s="47">
        <f>'AEO 53'!L204</f>
        <v>41.865718999999999</v>
      </c>
      <c r="L97" s="47">
        <f>'AEO 53'!M204</f>
        <v>41.648417999999999</v>
      </c>
      <c r="M97" s="47">
        <f>'AEO 53'!N204</f>
        <v>41.451248</v>
      </c>
      <c r="N97" s="47">
        <f>'AEO 53'!O204</f>
        <v>41.273581999999998</v>
      </c>
      <c r="O97" s="47">
        <f>'AEO 53'!P204</f>
        <v>41.114258</v>
      </c>
      <c r="P97" s="47">
        <f>'AEO 53'!Q204</f>
        <v>40.972794</v>
      </c>
      <c r="Q97" s="47">
        <f>'AEO 53'!R204</f>
        <v>40.861282000000003</v>
      </c>
      <c r="R97" s="47">
        <f>'AEO 53'!S204</f>
        <v>40.761581</v>
      </c>
      <c r="S97" s="47">
        <f>'AEO 53'!T204</f>
        <v>40.605324000000003</v>
      </c>
      <c r="T97" s="47">
        <f>'AEO 53'!U204</f>
        <v>40.452328000000001</v>
      </c>
      <c r="U97" s="47">
        <f>'AEO 53'!V204</f>
        <v>40.315421999999998</v>
      </c>
      <c r="V97" s="47">
        <f>'AEO 53'!W204</f>
        <v>40.194446999999997</v>
      </c>
      <c r="W97" s="47">
        <f>'AEO 53'!X204</f>
        <v>40.092266000000002</v>
      </c>
      <c r="X97" s="47">
        <f>'AEO 53'!Y204</f>
        <v>40.002789</v>
      </c>
      <c r="Y97" s="47">
        <f>'AEO 53'!Z204</f>
        <v>39.928851999999999</v>
      </c>
      <c r="Z97" s="47">
        <f>'AEO 53'!AA204</f>
        <v>39.930683000000002</v>
      </c>
      <c r="AA97" s="47">
        <f>'AEO 53'!AB204</f>
        <v>39.925617000000003</v>
      </c>
      <c r="AB97" s="47">
        <f>'AEO 53'!AC204</f>
        <v>39.920997999999997</v>
      </c>
      <c r="AC97" s="47">
        <f>'AEO 53'!AD204</f>
        <v>39.916775000000001</v>
      </c>
      <c r="AD97" s="47">
        <f>'AEO 53'!AE204</f>
        <v>39.912914000000001</v>
      </c>
      <c r="AE97" s="47">
        <f>'AEO 53'!AF204</f>
        <v>39.909359000000002</v>
      </c>
      <c r="AF97" s="47">
        <f>'AEO 53'!AG204</f>
        <v>39.906162000000002</v>
      </c>
      <c r="AG97" s="47">
        <f>'AEO 53'!AH204</f>
        <v>39.903270999999997</v>
      </c>
      <c r="AH97" s="47">
        <f>'AEO 53'!AI204</f>
        <v>39.900669000000001</v>
      </c>
      <c r="AI97" s="47">
        <f>'AEO 53'!AJ204</f>
        <v>39.892249999999997</v>
      </c>
    </row>
    <row r="98" spans="1:35" ht="15.75" customHeight="1" x14ac:dyDescent="0.45">
      <c r="A98" s="8" t="str">
        <f>'AEO 53'!B205</f>
        <v xml:space="preserve">  Large Van</v>
      </c>
      <c r="B98" s="47">
        <f>'AEO 53'!C205</f>
        <v>0</v>
      </c>
      <c r="C98" s="47">
        <f>'AEO 53'!D205</f>
        <v>0</v>
      </c>
      <c r="D98" s="47">
        <f>'AEO 53'!E205</f>
        <v>0</v>
      </c>
      <c r="E98" s="47">
        <f>'AEO 53'!F205</f>
        <v>0</v>
      </c>
      <c r="F98" s="47">
        <f>'AEO 53'!G205</f>
        <v>0</v>
      </c>
      <c r="G98" s="47">
        <f>'AEO 53'!H205</f>
        <v>0</v>
      </c>
      <c r="H98" s="47">
        <f>'AEO 53'!I205</f>
        <v>0</v>
      </c>
      <c r="I98" s="47">
        <f>'AEO 53'!J205</f>
        <v>0</v>
      </c>
      <c r="J98" s="47">
        <f>'AEO 53'!K205</f>
        <v>0</v>
      </c>
      <c r="K98" s="47">
        <f>'AEO 53'!L205</f>
        <v>0</v>
      </c>
      <c r="L98" s="47">
        <f>'AEO 53'!M205</f>
        <v>0</v>
      </c>
      <c r="M98" s="47">
        <f>'AEO 53'!N205</f>
        <v>0</v>
      </c>
      <c r="N98" s="47">
        <f>'AEO 53'!O205</f>
        <v>0</v>
      </c>
      <c r="O98" s="47">
        <f>'AEO 53'!P205</f>
        <v>0</v>
      </c>
      <c r="P98" s="47">
        <f>'AEO 53'!Q205</f>
        <v>0</v>
      </c>
      <c r="Q98" s="47">
        <f>'AEO 53'!R205</f>
        <v>0</v>
      </c>
      <c r="R98" s="47">
        <f>'AEO 53'!S205</f>
        <v>0</v>
      </c>
      <c r="S98" s="47">
        <f>'AEO 53'!T205</f>
        <v>0</v>
      </c>
      <c r="T98" s="47">
        <f>'AEO 53'!U205</f>
        <v>0</v>
      </c>
      <c r="U98" s="47">
        <f>'AEO 53'!V205</f>
        <v>0</v>
      </c>
      <c r="V98" s="47">
        <f>'AEO 53'!W205</f>
        <v>0</v>
      </c>
      <c r="W98" s="47">
        <f>'AEO 53'!X205</f>
        <v>0</v>
      </c>
      <c r="X98" s="47">
        <f>'AEO 53'!Y205</f>
        <v>0</v>
      </c>
      <c r="Y98" s="47">
        <f>'AEO 53'!Z205</f>
        <v>0</v>
      </c>
      <c r="Z98" s="47">
        <f>'AEO 53'!AA205</f>
        <v>0</v>
      </c>
      <c r="AA98" s="47">
        <f>'AEO 53'!AB205</f>
        <v>0</v>
      </c>
      <c r="AB98" s="47">
        <f>'AEO 53'!AC205</f>
        <v>0</v>
      </c>
      <c r="AC98" s="47">
        <f>'AEO 53'!AD205</f>
        <v>0</v>
      </c>
      <c r="AD98" s="47">
        <f>'AEO 53'!AE205</f>
        <v>0</v>
      </c>
      <c r="AE98" s="47">
        <f>'AEO 53'!AF205</f>
        <v>0</v>
      </c>
      <c r="AF98" s="47">
        <f>'AEO 53'!AG205</f>
        <v>0</v>
      </c>
      <c r="AG98" s="47">
        <f>'AEO 53'!AH205</f>
        <v>0</v>
      </c>
      <c r="AH98" s="47">
        <f>'AEO 53'!AI205</f>
        <v>0</v>
      </c>
      <c r="AI98" s="47">
        <f>'AEO 53'!AJ205</f>
        <v>0</v>
      </c>
    </row>
    <row r="99" spans="1:35" ht="15.75" customHeight="1" x14ac:dyDescent="0.45">
      <c r="A99" s="8" t="str">
        <f>'AEO 53'!B206</f>
        <v xml:space="preserve">  Small Utility</v>
      </c>
      <c r="B99" s="47">
        <f>'AEO 53'!C206</f>
        <v>0</v>
      </c>
      <c r="C99" s="47">
        <f>'AEO 53'!D206</f>
        <v>0</v>
      </c>
      <c r="D99" s="47">
        <f>'AEO 53'!E206</f>
        <v>0</v>
      </c>
      <c r="E99" s="47">
        <f>'AEO 53'!F206</f>
        <v>0</v>
      </c>
      <c r="F99" s="47">
        <f>'AEO 53'!G206</f>
        <v>0</v>
      </c>
      <c r="G99" s="47">
        <f>'AEO 53'!H206</f>
        <v>0</v>
      </c>
      <c r="H99" s="47">
        <f>'AEO 53'!I206</f>
        <v>0</v>
      </c>
      <c r="I99" s="47">
        <f>'AEO 53'!J206</f>
        <v>0</v>
      </c>
      <c r="J99" s="47">
        <f>'AEO 53'!K206</f>
        <v>0</v>
      </c>
      <c r="K99" s="47">
        <f>'AEO 53'!L206</f>
        <v>0</v>
      </c>
      <c r="L99" s="47">
        <f>'AEO 53'!M206</f>
        <v>0</v>
      </c>
      <c r="M99" s="47">
        <f>'AEO 53'!N206</f>
        <v>0</v>
      </c>
      <c r="N99" s="47">
        <f>'AEO 53'!O206</f>
        <v>0</v>
      </c>
      <c r="O99" s="47">
        <f>'AEO 53'!P206</f>
        <v>0</v>
      </c>
      <c r="P99" s="47">
        <f>'AEO 53'!Q206</f>
        <v>0</v>
      </c>
      <c r="Q99" s="47">
        <f>'AEO 53'!R206</f>
        <v>0</v>
      </c>
      <c r="R99" s="47">
        <f>'AEO 53'!S206</f>
        <v>0</v>
      </c>
      <c r="S99" s="47">
        <f>'AEO 53'!T206</f>
        <v>0</v>
      </c>
      <c r="T99" s="47">
        <f>'AEO 53'!U206</f>
        <v>0</v>
      </c>
      <c r="U99" s="47">
        <f>'AEO 53'!V206</f>
        <v>0</v>
      </c>
      <c r="V99" s="47">
        <f>'AEO 53'!W206</f>
        <v>0</v>
      </c>
      <c r="W99" s="47">
        <f>'AEO 53'!X206</f>
        <v>0</v>
      </c>
      <c r="X99" s="47">
        <f>'AEO 53'!Y206</f>
        <v>0</v>
      </c>
      <c r="Y99" s="47">
        <f>'AEO 53'!Z206</f>
        <v>0</v>
      </c>
      <c r="Z99" s="47">
        <f>'AEO 53'!AA206</f>
        <v>0</v>
      </c>
      <c r="AA99" s="47">
        <f>'AEO 53'!AB206</f>
        <v>0</v>
      </c>
      <c r="AB99" s="47">
        <f>'AEO 53'!AC206</f>
        <v>0</v>
      </c>
      <c r="AC99" s="47">
        <f>'AEO 53'!AD206</f>
        <v>0</v>
      </c>
      <c r="AD99" s="47">
        <f>'AEO 53'!AE206</f>
        <v>0</v>
      </c>
      <c r="AE99" s="47">
        <f>'AEO 53'!AF206</f>
        <v>0</v>
      </c>
      <c r="AF99" s="47">
        <f>'AEO 53'!AG206</f>
        <v>0</v>
      </c>
      <c r="AG99" s="47">
        <f>'AEO 53'!AH206</f>
        <v>0</v>
      </c>
      <c r="AH99" s="47">
        <f>'AEO 53'!AI206</f>
        <v>0</v>
      </c>
      <c r="AI99" s="47">
        <f>'AEO 53'!AJ206</f>
        <v>0</v>
      </c>
    </row>
    <row r="100" spans="1:35" ht="15.75" customHeight="1" x14ac:dyDescent="0.45">
      <c r="A100" s="8" t="str">
        <f>'AEO 53'!B207</f>
        <v xml:space="preserve">  Large Utility</v>
      </c>
      <c r="B100" s="47">
        <f>'AEO 53'!C207</f>
        <v>0</v>
      </c>
      <c r="C100" s="47">
        <f>'AEO 53'!D207</f>
        <v>0</v>
      </c>
      <c r="D100" s="47">
        <f>'AEO 53'!E207</f>
        <v>0</v>
      </c>
      <c r="E100" s="47">
        <f>'AEO 53'!F207</f>
        <v>0</v>
      </c>
      <c r="F100" s="47">
        <f>'AEO 53'!G207</f>
        <v>0</v>
      </c>
      <c r="G100" s="47">
        <f>'AEO 53'!H207</f>
        <v>0</v>
      </c>
      <c r="H100" s="47">
        <f>'AEO 53'!I207</f>
        <v>0</v>
      </c>
      <c r="I100" s="47">
        <f>'AEO 53'!J207</f>
        <v>0</v>
      </c>
      <c r="J100" s="47">
        <f>'AEO 53'!K207</f>
        <v>0</v>
      </c>
      <c r="K100" s="47">
        <f>'AEO 53'!L207</f>
        <v>0</v>
      </c>
      <c r="L100" s="47">
        <f>'AEO 53'!M207</f>
        <v>0</v>
      </c>
      <c r="M100" s="47">
        <f>'AEO 53'!N207</f>
        <v>0</v>
      </c>
      <c r="N100" s="47">
        <f>'AEO 53'!O207</f>
        <v>0</v>
      </c>
      <c r="O100" s="47">
        <f>'AEO 53'!P207</f>
        <v>0</v>
      </c>
      <c r="P100" s="47">
        <f>'AEO 53'!Q207</f>
        <v>0</v>
      </c>
      <c r="Q100" s="47">
        <f>'AEO 53'!R207</f>
        <v>0</v>
      </c>
      <c r="R100" s="47">
        <f>'AEO 53'!S207</f>
        <v>0</v>
      </c>
      <c r="S100" s="47">
        <f>'AEO 53'!T207</f>
        <v>0</v>
      </c>
      <c r="T100" s="47">
        <f>'AEO 53'!U207</f>
        <v>0</v>
      </c>
      <c r="U100" s="47">
        <f>'AEO 53'!V207</f>
        <v>0</v>
      </c>
      <c r="V100" s="47">
        <f>'AEO 53'!W207</f>
        <v>0</v>
      </c>
      <c r="W100" s="47">
        <f>'AEO 53'!X207</f>
        <v>0</v>
      </c>
      <c r="X100" s="47">
        <f>'AEO 53'!Y207</f>
        <v>0</v>
      </c>
      <c r="Y100" s="47">
        <f>'AEO 53'!Z207</f>
        <v>0</v>
      </c>
      <c r="Z100" s="47">
        <f>'AEO 53'!AA207</f>
        <v>0</v>
      </c>
      <c r="AA100" s="47">
        <f>'AEO 53'!AB207</f>
        <v>0</v>
      </c>
      <c r="AB100" s="47">
        <f>'AEO 53'!AC207</f>
        <v>0</v>
      </c>
      <c r="AC100" s="47">
        <f>'AEO 53'!AD207</f>
        <v>0</v>
      </c>
      <c r="AD100" s="47">
        <f>'AEO 53'!AE207</f>
        <v>0</v>
      </c>
      <c r="AE100" s="47">
        <f>'AEO 53'!AF207</f>
        <v>0</v>
      </c>
      <c r="AF100" s="47">
        <f>'AEO 53'!AG207</f>
        <v>0</v>
      </c>
      <c r="AG100" s="47">
        <f>'AEO 53'!AH207</f>
        <v>0</v>
      </c>
      <c r="AH100" s="47">
        <f>'AEO 53'!AI207</f>
        <v>0</v>
      </c>
      <c r="AI100" s="47">
        <f>'AEO 53'!AJ207</f>
        <v>0</v>
      </c>
    </row>
    <row r="101" spans="1:35" ht="15.75" customHeight="1" x14ac:dyDescent="0.45">
      <c r="A101" s="8" t="str">
        <f>'AEO 53'!B208</f>
        <v xml:space="preserve">  Small Crossover Trucks</v>
      </c>
      <c r="B101" s="47">
        <f>'AEO 53'!C208</f>
        <v>0</v>
      </c>
      <c r="C101" s="47">
        <f>'AEO 53'!D208</f>
        <v>0</v>
      </c>
      <c r="D101" s="47">
        <f>'AEO 53'!E208</f>
        <v>52.881923999999998</v>
      </c>
      <c r="E101" s="47">
        <f>'AEO 53'!F208</f>
        <v>51.948135000000001</v>
      </c>
      <c r="F101" s="47">
        <f>'AEO 53'!G208</f>
        <v>50.972183000000001</v>
      </c>
      <c r="G101" s="47">
        <f>'AEO 53'!H208</f>
        <v>50.128258000000002</v>
      </c>
      <c r="H101" s="47">
        <f>'AEO 53'!I208</f>
        <v>49.495486999999997</v>
      </c>
      <c r="I101" s="47">
        <f>'AEO 53'!J208</f>
        <v>48.889729000000003</v>
      </c>
      <c r="J101" s="47">
        <f>'AEO 53'!K208</f>
        <v>48.305027000000003</v>
      </c>
      <c r="K101" s="47">
        <f>'AEO 53'!L208</f>
        <v>47.962733999999998</v>
      </c>
      <c r="L101" s="47">
        <f>'AEO 53'!M208</f>
        <v>47.655200999999998</v>
      </c>
      <c r="M101" s="47">
        <f>'AEO 53'!N208</f>
        <v>47.380245000000002</v>
      </c>
      <c r="N101" s="47">
        <f>'AEO 53'!O208</f>
        <v>47.139229</v>
      </c>
      <c r="O101" s="47">
        <f>'AEO 53'!P208</f>
        <v>46.930675999999998</v>
      </c>
      <c r="P101" s="47">
        <f>'AEO 53'!Q208</f>
        <v>46.752262000000002</v>
      </c>
      <c r="Q101" s="47">
        <f>'AEO 53'!R208</f>
        <v>46.609718000000001</v>
      </c>
      <c r="R101" s="47">
        <f>'AEO 53'!S208</f>
        <v>46.471767</v>
      </c>
      <c r="S101" s="47">
        <f>'AEO 53'!T208</f>
        <v>46.301246999999996</v>
      </c>
      <c r="T101" s="47">
        <f>'AEO 53'!U208</f>
        <v>46.137332999999998</v>
      </c>
      <c r="U101" s="47">
        <f>'AEO 53'!V208</f>
        <v>45.991661000000001</v>
      </c>
      <c r="V101" s="47">
        <f>'AEO 53'!W208</f>
        <v>45.863132</v>
      </c>
      <c r="W101" s="47">
        <f>'AEO 53'!X208</f>
        <v>45.749954000000002</v>
      </c>
      <c r="X101" s="47">
        <f>'AEO 53'!Y208</f>
        <v>45.654040999999999</v>
      </c>
      <c r="Y101" s="47">
        <f>'AEO 53'!Z208</f>
        <v>45.573405999999999</v>
      </c>
      <c r="Z101" s="47">
        <f>'AEO 53'!AA208</f>
        <v>45.561829000000003</v>
      </c>
      <c r="AA101" s="47">
        <f>'AEO 53'!AB208</f>
        <v>45.556930999999999</v>
      </c>
      <c r="AB101" s="47">
        <f>'AEO 53'!AC208</f>
        <v>45.552464000000001</v>
      </c>
      <c r="AC101" s="47">
        <f>'AEO 53'!AD208</f>
        <v>45.548392999999997</v>
      </c>
      <c r="AD101" s="47">
        <f>'AEO 53'!AE208</f>
        <v>45.548366999999999</v>
      </c>
      <c r="AE101" s="47">
        <f>'AEO 53'!AF208</f>
        <v>45.544975000000001</v>
      </c>
      <c r="AF101" s="47">
        <f>'AEO 53'!AG208</f>
        <v>45.541888999999998</v>
      </c>
      <c r="AG101" s="47">
        <f>'AEO 53'!AH208</f>
        <v>45.539124000000001</v>
      </c>
      <c r="AH101" s="47">
        <f>'AEO 53'!AI208</f>
        <v>45.536651999999997</v>
      </c>
      <c r="AI101" s="47">
        <f>'AEO 53'!AJ208</f>
        <v>45.528339000000003</v>
      </c>
    </row>
    <row r="102" spans="1:35" ht="15.75" customHeight="1" x14ac:dyDescent="0.45">
      <c r="A102" s="8" t="str">
        <f>'AEO 53'!B209</f>
        <v xml:space="preserve">  Large Crossover Trucks</v>
      </c>
      <c r="B102" s="47">
        <f>'AEO 53'!C209</f>
        <v>0</v>
      </c>
      <c r="C102" s="47">
        <f>'AEO 53'!D209</f>
        <v>0</v>
      </c>
      <c r="D102" s="47">
        <f>'AEO 53'!E209</f>
        <v>73.825974000000002</v>
      </c>
      <c r="E102" s="47">
        <f>'AEO 53'!F209</f>
        <v>72.465468999999999</v>
      </c>
      <c r="F102" s="47">
        <f>'AEO 53'!G209</f>
        <v>71.354911999999999</v>
      </c>
      <c r="G102" s="47">
        <f>'AEO 53'!H209</f>
        <v>70.296325999999993</v>
      </c>
      <c r="H102" s="47">
        <f>'AEO 53'!I209</f>
        <v>69.402916000000005</v>
      </c>
      <c r="I102" s="47">
        <f>'AEO 53'!J209</f>
        <v>68.571128999999999</v>
      </c>
      <c r="J102" s="47">
        <f>'AEO 53'!K209</f>
        <v>68.231087000000002</v>
      </c>
      <c r="K102" s="47">
        <f>'AEO 53'!L209</f>
        <v>67.795494000000005</v>
      </c>
      <c r="L102" s="47">
        <f>'AEO 53'!M209</f>
        <v>67.394745</v>
      </c>
      <c r="M102" s="47">
        <f>'AEO 53'!N209</f>
        <v>67.034392999999994</v>
      </c>
      <c r="N102" s="47">
        <f>'AEO 53'!O209</f>
        <v>66.715560999999994</v>
      </c>
      <c r="O102" s="47">
        <f>'AEO 53'!P209</f>
        <v>66.436431999999996</v>
      </c>
      <c r="P102" s="47">
        <f>'AEO 53'!Q209</f>
        <v>66.194382000000004</v>
      </c>
      <c r="Q102" s="47">
        <f>'AEO 53'!R209</f>
        <v>65.994049000000004</v>
      </c>
      <c r="R102" s="47">
        <f>'AEO 53'!S209</f>
        <v>65.810508999999996</v>
      </c>
      <c r="S102" s="47">
        <f>'AEO 53'!T209</f>
        <v>65.593117000000007</v>
      </c>
      <c r="T102" s="47">
        <f>'AEO 53'!U209</f>
        <v>65.387123000000003</v>
      </c>
      <c r="U102" s="47">
        <f>'AEO 53'!V209</f>
        <v>65.203772999999998</v>
      </c>
      <c r="V102" s="47">
        <f>'AEO 53'!W209</f>
        <v>65.041908000000006</v>
      </c>
      <c r="W102" s="47">
        <f>'AEO 53'!X209</f>
        <v>64.899765000000002</v>
      </c>
      <c r="X102" s="47">
        <f>'AEO 53'!Y209</f>
        <v>64.778564000000003</v>
      </c>
      <c r="Y102" s="47">
        <f>'AEO 53'!Z209</f>
        <v>64.676575</v>
      </c>
      <c r="Z102" s="47">
        <f>'AEO 53'!AA209</f>
        <v>64.663498000000004</v>
      </c>
      <c r="AA102" s="47">
        <f>'AEO 53'!AB209</f>
        <v>64.655724000000006</v>
      </c>
      <c r="AB102" s="47">
        <f>'AEO 53'!AC209</f>
        <v>64.648521000000002</v>
      </c>
      <c r="AC102" s="47">
        <f>'AEO 53'!AD209</f>
        <v>64.641823000000002</v>
      </c>
      <c r="AD102" s="47">
        <f>'AEO 53'!AE209</f>
        <v>64.641570999999999</v>
      </c>
      <c r="AE102" s="47">
        <f>'AEO 53'!AF209</f>
        <v>64.635756999999998</v>
      </c>
      <c r="AF102" s="47">
        <f>'AEO 53'!AG209</f>
        <v>64.630356000000006</v>
      </c>
      <c r="AG102" s="47">
        <f>'AEO 53'!AH209</f>
        <v>64.625350999999995</v>
      </c>
      <c r="AH102" s="47">
        <f>'AEO 53'!AI209</f>
        <v>64.620688999999999</v>
      </c>
      <c r="AI102" s="47">
        <f>'AEO 53'!AJ209</f>
        <v>64.610291000000004</v>
      </c>
    </row>
    <row r="103" spans="1:35" ht="15.75" customHeight="1" x14ac:dyDescent="0.35"/>
    <row r="104" spans="1:35" ht="15.75" customHeight="1" x14ac:dyDescent="0.45">
      <c r="A104" s="8" t="s">
        <v>122</v>
      </c>
    </row>
    <row r="105" spans="1:35" ht="15.75" customHeight="1" x14ac:dyDescent="0.45">
      <c r="A105" s="8" t="str">
        <f>'AEO 53'!B212</f>
        <v xml:space="preserve">  Mini-compact Cars</v>
      </c>
      <c r="B105" s="47">
        <f>'AEO 53'!C212</f>
        <v>0</v>
      </c>
      <c r="C105" s="47">
        <f>'AEO 53'!D212</f>
        <v>0</v>
      </c>
      <c r="D105" s="47">
        <f>'AEO 53'!E212</f>
        <v>0</v>
      </c>
      <c r="E105" s="47">
        <f>'AEO 53'!F212</f>
        <v>0</v>
      </c>
      <c r="F105" s="47">
        <f>'AEO 53'!G212</f>
        <v>0</v>
      </c>
      <c r="G105" s="47">
        <f>'AEO 53'!H212</f>
        <v>0</v>
      </c>
      <c r="H105" s="47">
        <f>'AEO 53'!I212</f>
        <v>0</v>
      </c>
      <c r="I105" s="47">
        <f>'AEO 53'!J212</f>
        <v>0</v>
      </c>
      <c r="J105" s="47">
        <f>'AEO 53'!K212</f>
        <v>0</v>
      </c>
      <c r="K105" s="47">
        <f>'AEO 53'!L212</f>
        <v>0</v>
      </c>
      <c r="L105" s="47">
        <f>'AEO 53'!M212</f>
        <v>0</v>
      </c>
      <c r="M105" s="47">
        <f>'AEO 53'!N212</f>
        <v>0</v>
      </c>
      <c r="N105" s="47">
        <f>'AEO 53'!O212</f>
        <v>0</v>
      </c>
      <c r="O105" s="47">
        <f>'AEO 53'!P212</f>
        <v>0</v>
      </c>
      <c r="P105" s="47">
        <f>'AEO 53'!Q212</f>
        <v>0</v>
      </c>
      <c r="Q105" s="47">
        <f>'AEO 53'!R212</f>
        <v>0</v>
      </c>
      <c r="R105" s="47">
        <f>'AEO 53'!S212</f>
        <v>0</v>
      </c>
      <c r="S105" s="47">
        <f>'AEO 53'!T212</f>
        <v>0</v>
      </c>
      <c r="T105" s="47">
        <f>'AEO 53'!U212</f>
        <v>0</v>
      </c>
      <c r="U105" s="47">
        <f>'AEO 53'!V212</f>
        <v>0</v>
      </c>
      <c r="V105" s="47">
        <f>'AEO 53'!W212</f>
        <v>0</v>
      </c>
      <c r="W105" s="47">
        <f>'AEO 53'!X212</f>
        <v>0</v>
      </c>
      <c r="X105" s="47">
        <f>'AEO 53'!Y212</f>
        <v>0</v>
      </c>
      <c r="Y105" s="47">
        <f>'AEO 53'!Z212</f>
        <v>0</v>
      </c>
      <c r="Z105" s="47">
        <f>'AEO 53'!AA212</f>
        <v>0</v>
      </c>
      <c r="AA105" s="47">
        <f>'AEO 53'!AB212</f>
        <v>0</v>
      </c>
      <c r="AB105" s="47">
        <f>'AEO 53'!AC212</f>
        <v>0</v>
      </c>
      <c r="AC105" s="47">
        <f>'AEO 53'!AD212</f>
        <v>0</v>
      </c>
      <c r="AD105" s="47">
        <f>'AEO 53'!AE212</f>
        <v>0</v>
      </c>
      <c r="AE105" s="47">
        <f>'AEO 53'!AF212</f>
        <v>0</v>
      </c>
      <c r="AF105" s="47">
        <f>'AEO 53'!AG212</f>
        <v>0</v>
      </c>
      <c r="AG105" s="47">
        <f>'AEO 53'!AH212</f>
        <v>0</v>
      </c>
      <c r="AH105" s="47">
        <f>'AEO 53'!AI212</f>
        <v>0</v>
      </c>
      <c r="AI105" s="47">
        <f>'AEO 53'!AJ212</f>
        <v>0</v>
      </c>
    </row>
    <row r="106" spans="1:35" ht="15.75" customHeight="1" x14ac:dyDescent="0.45">
      <c r="A106" s="8" t="str">
        <f>'AEO 53'!B213</f>
        <v xml:space="preserve">  Subcompact Cars</v>
      </c>
      <c r="B106" s="47">
        <f>'AEO 53'!C213</f>
        <v>0</v>
      </c>
      <c r="C106" s="47">
        <f>'AEO 53'!D213</f>
        <v>0</v>
      </c>
      <c r="D106" s="47">
        <f>'AEO 53'!E213</f>
        <v>0</v>
      </c>
      <c r="E106" s="47">
        <f>'AEO 53'!F213</f>
        <v>61.871357000000003</v>
      </c>
      <c r="F106" s="47">
        <f>'AEO 53'!G213</f>
        <v>60.837513000000001</v>
      </c>
      <c r="G106" s="47">
        <f>'AEO 53'!H213</f>
        <v>59.430294000000004</v>
      </c>
      <c r="H106" s="47">
        <f>'AEO 53'!I213</f>
        <v>58.095717999999998</v>
      </c>
      <c r="I106" s="47">
        <f>'AEO 53'!J213</f>
        <v>57.055228999999997</v>
      </c>
      <c r="J106" s="47">
        <f>'AEO 53'!K213</f>
        <v>56.410026999999999</v>
      </c>
      <c r="K106" s="47">
        <f>'AEO 53'!L213</f>
        <v>56.026778999999998</v>
      </c>
      <c r="L106" s="47">
        <f>'AEO 53'!M213</f>
        <v>55.686371000000001</v>
      </c>
      <c r="M106" s="47">
        <f>'AEO 53'!N213</f>
        <v>55.376143999999996</v>
      </c>
      <c r="N106" s="47">
        <f>'AEO 53'!O213</f>
        <v>55.094546999999999</v>
      </c>
      <c r="O106" s="47">
        <f>'AEO 53'!P213</f>
        <v>54.840504000000003</v>
      </c>
      <c r="P106" s="47">
        <f>'AEO 53'!Q213</f>
        <v>54.613177999999998</v>
      </c>
      <c r="Q106" s="47">
        <f>'AEO 53'!R213</f>
        <v>54.411284999999999</v>
      </c>
      <c r="R106" s="47">
        <f>'AEO 53'!S213</f>
        <v>54.233772000000002</v>
      </c>
      <c r="S106" s="47">
        <f>'AEO 53'!T213</f>
        <v>54.013160999999997</v>
      </c>
      <c r="T106" s="47">
        <f>'AEO 53'!U213</f>
        <v>53.802016999999999</v>
      </c>
      <c r="U106" s="47">
        <f>'AEO 53'!V213</f>
        <v>53.612976000000003</v>
      </c>
      <c r="V106" s="47">
        <f>'AEO 53'!W213</f>
        <v>53.445838999999999</v>
      </c>
      <c r="W106" s="47">
        <f>'AEO 53'!X213</f>
        <v>53.300106</v>
      </c>
      <c r="X106" s="47">
        <f>'AEO 53'!Y213</f>
        <v>53.175716000000001</v>
      </c>
      <c r="Y106" s="47">
        <f>'AEO 53'!Z213</f>
        <v>53.072364999999998</v>
      </c>
      <c r="Z106" s="47">
        <f>'AEO 53'!AA213</f>
        <v>53.062603000000003</v>
      </c>
      <c r="AA106" s="47">
        <f>'AEO 53'!AB213</f>
        <v>53.053519999999999</v>
      </c>
      <c r="AB106" s="47">
        <f>'AEO 53'!AC213</f>
        <v>53.045029</v>
      </c>
      <c r="AC106" s="47">
        <f>'AEO 53'!AD213</f>
        <v>53.037132</v>
      </c>
      <c r="AD106" s="47">
        <f>'AEO 53'!AE213</f>
        <v>53.029617000000002</v>
      </c>
      <c r="AE106" s="47">
        <f>'AEO 53'!AF213</f>
        <v>53.022686</v>
      </c>
      <c r="AF106" s="47">
        <f>'AEO 53'!AG213</f>
        <v>53.016224000000001</v>
      </c>
      <c r="AG106" s="47">
        <f>'AEO 53'!AH213</f>
        <v>53.010193000000001</v>
      </c>
      <c r="AH106" s="47">
        <f>'AEO 53'!AI213</f>
        <v>53.004513000000003</v>
      </c>
      <c r="AI106" s="47">
        <f>'AEO 53'!AJ213</f>
        <v>52.993164</v>
      </c>
    </row>
    <row r="107" spans="1:35" ht="15.75" customHeight="1" x14ac:dyDescent="0.45">
      <c r="A107" s="8" t="str">
        <f>'AEO 53'!B214</f>
        <v xml:space="preserve">  Compact Cars</v>
      </c>
      <c r="B107" s="47">
        <f>'AEO 53'!C214</f>
        <v>0</v>
      </c>
      <c r="C107" s="47">
        <f>'AEO 53'!D214</f>
        <v>0</v>
      </c>
      <c r="D107" s="47">
        <f>'AEO 53'!E214</f>
        <v>0</v>
      </c>
      <c r="E107" s="47">
        <f>'AEO 53'!F214</f>
        <v>55.067577</v>
      </c>
      <c r="F107" s="47">
        <f>'AEO 53'!G214</f>
        <v>54.043799999999997</v>
      </c>
      <c r="G107" s="47">
        <f>'AEO 53'!H214</f>
        <v>53.079231</v>
      </c>
      <c r="H107" s="47">
        <f>'AEO 53'!I214</f>
        <v>52.235683000000002</v>
      </c>
      <c r="I107" s="47">
        <f>'AEO 53'!J214</f>
        <v>51.458710000000004</v>
      </c>
      <c r="J107" s="47">
        <f>'AEO 53'!K214</f>
        <v>50.861415999999998</v>
      </c>
      <c r="K107" s="47">
        <f>'AEO 53'!L214</f>
        <v>50.491050999999999</v>
      </c>
      <c r="L107" s="47">
        <f>'AEO 53'!M214</f>
        <v>50.157249</v>
      </c>
      <c r="M107" s="47">
        <f>'AEO 53'!N214</f>
        <v>49.852665000000002</v>
      </c>
      <c r="N107" s="47">
        <f>'AEO 53'!O214</f>
        <v>49.576847000000001</v>
      </c>
      <c r="O107" s="47">
        <f>'AEO 53'!P214</f>
        <v>49.328453000000003</v>
      </c>
      <c r="P107" s="47">
        <f>'AEO 53'!Q214</f>
        <v>49.106017999999999</v>
      </c>
      <c r="Q107" s="47">
        <f>'AEO 53'!R214</f>
        <v>48.908099999999997</v>
      </c>
      <c r="R107" s="47">
        <f>'AEO 53'!S214</f>
        <v>48.733910000000002</v>
      </c>
      <c r="S107" s="47">
        <f>'AEO 53'!T214</f>
        <v>48.516334999999998</v>
      </c>
      <c r="T107" s="47">
        <f>'AEO 53'!U214</f>
        <v>48.307761999999997</v>
      </c>
      <c r="U107" s="47">
        <f>'AEO 53'!V214</f>
        <v>48.120846</v>
      </c>
      <c r="V107" s="47">
        <f>'AEO 53'!W214</f>
        <v>47.955444</v>
      </c>
      <c r="W107" s="47">
        <f>'AEO 53'!X214</f>
        <v>47.811356000000004</v>
      </c>
      <c r="X107" s="47">
        <f>'AEO 53'!Y214</f>
        <v>47.688343000000003</v>
      </c>
      <c r="Y107" s="47">
        <f>'AEO 53'!Z214</f>
        <v>47.586089999999999</v>
      </c>
      <c r="Z107" s="47">
        <f>'AEO 53'!AA214</f>
        <v>47.576622</v>
      </c>
      <c r="AA107" s="47">
        <f>'AEO 53'!AB214</f>
        <v>47.567782999999999</v>
      </c>
      <c r="AB107" s="47">
        <f>'AEO 53'!AC214</f>
        <v>47.559539999999998</v>
      </c>
      <c r="AC107" s="47">
        <f>'AEO 53'!AD214</f>
        <v>47.551842000000001</v>
      </c>
      <c r="AD107" s="47">
        <f>'AEO 53'!AE214</f>
        <v>47.544623999999999</v>
      </c>
      <c r="AE107" s="47">
        <f>'AEO 53'!AF214</f>
        <v>47.537875999999997</v>
      </c>
      <c r="AF107" s="47">
        <f>'AEO 53'!AG214</f>
        <v>47.531562999999998</v>
      </c>
      <c r="AG107" s="47">
        <f>'AEO 53'!AH214</f>
        <v>47.525658</v>
      </c>
      <c r="AH107" s="47">
        <f>'AEO 53'!AI214</f>
        <v>47.520156999999998</v>
      </c>
      <c r="AI107" s="47">
        <f>'AEO 53'!AJ214</f>
        <v>47.508918999999999</v>
      </c>
    </row>
    <row r="108" spans="1:35" ht="15.75" customHeight="1" x14ac:dyDescent="0.45">
      <c r="A108" s="8" t="str">
        <f>'AEO 53'!B215</f>
        <v xml:space="preserve">  Midsize Cars</v>
      </c>
      <c r="B108" s="47">
        <f>'AEO 53'!C215</f>
        <v>61.704383999999997</v>
      </c>
      <c r="C108" s="47">
        <f>'AEO 53'!D215</f>
        <v>60.296214999999997</v>
      </c>
      <c r="D108" s="47">
        <f>'AEO 53'!E215</f>
        <v>58.985492999999998</v>
      </c>
      <c r="E108" s="47">
        <f>'AEO 53'!F215</f>
        <v>57.560527999999998</v>
      </c>
      <c r="F108" s="47">
        <f>'AEO 53'!G215</f>
        <v>56.219493999999997</v>
      </c>
      <c r="G108" s="47">
        <f>'AEO 53'!H215</f>
        <v>54.994438000000002</v>
      </c>
      <c r="H108" s="47">
        <f>'AEO 53'!I215</f>
        <v>53.936954</v>
      </c>
      <c r="I108" s="47">
        <f>'AEO 53'!J215</f>
        <v>53.297508000000001</v>
      </c>
      <c r="J108" s="47">
        <f>'AEO 53'!K215</f>
        <v>52.635426000000002</v>
      </c>
      <c r="K108" s="47">
        <f>'AEO 53'!L215</f>
        <v>52.170807000000003</v>
      </c>
      <c r="L108" s="47">
        <f>'AEO 53'!M215</f>
        <v>51.751015000000002</v>
      </c>
      <c r="M108" s="47">
        <f>'AEO 53'!N215</f>
        <v>51.370510000000003</v>
      </c>
      <c r="N108" s="47">
        <f>'AEO 53'!O215</f>
        <v>51.029850000000003</v>
      </c>
      <c r="O108" s="47">
        <f>'AEO 53'!P215</f>
        <v>50.727210999999997</v>
      </c>
      <c r="P108" s="47">
        <f>'AEO 53'!Q215</f>
        <v>50.459549000000003</v>
      </c>
      <c r="Q108" s="47">
        <f>'AEO 53'!R215</f>
        <v>50.224361000000002</v>
      </c>
      <c r="R108" s="47">
        <f>'AEO 53'!S215</f>
        <v>50.019291000000003</v>
      </c>
      <c r="S108" s="47">
        <f>'AEO 53'!T215</f>
        <v>49.775573999999999</v>
      </c>
      <c r="T108" s="47">
        <f>'AEO 53'!U215</f>
        <v>49.544837999999999</v>
      </c>
      <c r="U108" s="47">
        <f>'AEO 53'!V215</f>
        <v>49.338875000000002</v>
      </c>
      <c r="V108" s="47">
        <f>'AEO 53'!W215</f>
        <v>49.156742000000001</v>
      </c>
      <c r="W108" s="47">
        <f>'AEO 53'!X215</f>
        <v>48.997844999999998</v>
      </c>
      <c r="X108" s="47">
        <f>'AEO 53'!Y215</f>
        <v>48.861713000000002</v>
      </c>
      <c r="Y108" s="47">
        <f>'AEO 53'!Z215</f>
        <v>48.747642999999997</v>
      </c>
      <c r="Z108" s="47">
        <f>'AEO 53'!AA215</f>
        <v>48.737152000000002</v>
      </c>
      <c r="AA108" s="47">
        <f>'AEO 53'!AB215</f>
        <v>48.727336999999999</v>
      </c>
      <c r="AB108" s="47">
        <f>'AEO 53'!AC215</f>
        <v>48.718150999999999</v>
      </c>
      <c r="AC108" s="47">
        <f>'AEO 53'!AD215</f>
        <v>48.709544999999999</v>
      </c>
      <c r="AD108" s="47">
        <f>'AEO 53'!AE215</f>
        <v>48.701458000000002</v>
      </c>
      <c r="AE108" s="47">
        <f>'AEO 53'!AF215</f>
        <v>48.693874000000001</v>
      </c>
      <c r="AF108" s="47">
        <f>'AEO 53'!AG215</f>
        <v>48.686740999999998</v>
      </c>
      <c r="AG108" s="47">
        <f>'AEO 53'!AH215</f>
        <v>48.680058000000002</v>
      </c>
      <c r="AH108" s="47">
        <f>'AEO 53'!AI215</f>
        <v>48.673805000000002</v>
      </c>
      <c r="AI108" s="47">
        <f>'AEO 53'!AJ215</f>
        <v>48.661819000000001</v>
      </c>
    </row>
    <row r="109" spans="1:35" ht="15.75" customHeight="1" x14ac:dyDescent="0.45">
      <c r="A109" s="8" t="str">
        <f>'AEO 53'!B216</f>
        <v xml:space="preserve">  Large Cars</v>
      </c>
      <c r="B109" s="47">
        <f>'AEO 53'!C216</f>
        <v>78.128005999999999</v>
      </c>
      <c r="C109" s="47">
        <f>'AEO 53'!D216</f>
        <v>76.449828999999994</v>
      </c>
      <c r="D109" s="47">
        <f>'AEO 53'!E216</f>
        <v>74.862639999999999</v>
      </c>
      <c r="E109" s="47">
        <f>'AEO 53'!F216</f>
        <v>73.290076999999997</v>
      </c>
      <c r="F109" s="47">
        <f>'AEO 53'!G216</f>
        <v>71.993599000000003</v>
      </c>
      <c r="G109" s="47">
        <f>'AEO 53'!H216</f>
        <v>70.522041000000002</v>
      </c>
      <c r="H109" s="47">
        <f>'AEO 53'!I216</f>
        <v>69.141807999999997</v>
      </c>
      <c r="I109" s="47">
        <f>'AEO 53'!J216</f>
        <v>67.961945</v>
      </c>
      <c r="J109" s="47">
        <f>'AEO 53'!K216</f>
        <v>67.069519</v>
      </c>
      <c r="K109" s="47">
        <f>'AEO 53'!L216</f>
        <v>66.455292</v>
      </c>
      <c r="L109" s="47">
        <f>'AEO 53'!M216</f>
        <v>65.894042999999996</v>
      </c>
      <c r="M109" s="47">
        <f>'AEO 53'!N216</f>
        <v>65.386177000000004</v>
      </c>
      <c r="N109" s="47">
        <f>'AEO 53'!O216</f>
        <v>64.933555999999996</v>
      </c>
      <c r="O109" s="47">
        <f>'AEO 53'!P216</f>
        <v>64.533691000000005</v>
      </c>
      <c r="P109" s="47">
        <f>'AEO 53'!Q216</f>
        <v>64.183029000000005</v>
      </c>
      <c r="Q109" s="47">
        <f>'AEO 53'!R216</f>
        <v>63.878551000000002</v>
      </c>
      <c r="R109" s="47">
        <f>'AEO 53'!S216</f>
        <v>63.612853999999999</v>
      </c>
      <c r="S109" s="47">
        <f>'AEO 53'!T216</f>
        <v>63.316563000000002</v>
      </c>
      <c r="T109" s="47">
        <f>'AEO 53'!U216</f>
        <v>63.039898000000001</v>
      </c>
      <c r="U109" s="47">
        <f>'AEO 53'!V216</f>
        <v>62.793343</v>
      </c>
      <c r="V109" s="47">
        <f>'AEO 53'!W216</f>
        <v>62.575443</v>
      </c>
      <c r="W109" s="47">
        <f>'AEO 53'!X216</f>
        <v>62.384998000000003</v>
      </c>
      <c r="X109" s="47">
        <f>'AEO 53'!Y216</f>
        <v>62.221321000000003</v>
      </c>
      <c r="Y109" s="47">
        <f>'AEO 53'!Z216</f>
        <v>62.083323999999998</v>
      </c>
      <c r="Z109" s="47">
        <f>'AEO 53'!AA216</f>
        <v>62.070003999999997</v>
      </c>
      <c r="AA109" s="47">
        <f>'AEO 53'!AB216</f>
        <v>62.057490999999999</v>
      </c>
      <c r="AB109" s="47">
        <f>'AEO 53'!AC216</f>
        <v>62.045707999999998</v>
      </c>
      <c r="AC109" s="47">
        <f>'AEO 53'!AD216</f>
        <v>62.034652999999999</v>
      </c>
      <c r="AD109" s="47">
        <f>'AEO 53'!AE216</f>
        <v>62.024096999999998</v>
      </c>
      <c r="AE109" s="47">
        <f>'AEO 53'!AF216</f>
        <v>62.014256000000003</v>
      </c>
      <c r="AF109" s="47">
        <f>'AEO 53'!AG216</f>
        <v>62.004958999999999</v>
      </c>
      <c r="AG109" s="47">
        <f>'AEO 53'!AH216</f>
        <v>61.996178</v>
      </c>
      <c r="AH109" s="47">
        <f>'AEO 53'!AI216</f>
        <v>61.987884999999999</v>
      </c>
      <c r="AI109" s="47">
        <f>'AEO 53'!AJ216</f>
        <v>61.973965</v>
      </c>
    </row>
    <row r="110" spans="1:35" ht="15.75" customHeight="1" x14ac:dyDescent="0.45">
      <c r="A110" s="8" t="str">
        <f>'AEO 53'!B217</f>
        <v xml:space="preserve">  Two Seater Cars</v>
      </c>
      <c r="B110" s="47">
        <f>'AEO 53'!C217</f>
        <v>0</v>
      </c>
      <c r="C110" s="47">
        <f>'AEO 53'!D217</f>
        <v>0</v>
      </c>
      <c r="D110" s="47">
        <f>'AEO 53'!E217</f>
        <v>0</v>
      </c>
      <c r="E110" s="47">
        <f>'AEO 53'!F217</f>
        <v>99.859772000000007</v>
      </c>
      <c r="F110" s="47">
        <f>'AEO 53'!G217</f>
        <v>98.916077000000001</v>
      </c>
      <c r="G110" s="47">
        <f>'AEO 53'!H217</f>
        <v>97.790244999999999</v>
      </c>
      <c r="H110" s="47">
        <f>'AEO 53'!I217</f>
        <v>96.805594999999997</v>
      </c>
      <c r="I110" s="47">
        <f>'AEO 53'!J217</f>
        <v>96.044182000000006</v>
      </c>
      <c r="J110" s="47">
        <f>'AEO 53'!K217</f>
        <v>95.405663000000004</v>
      </c>
      <c r="K110" s="47">
        <f>'AEO 53'!L217</f>
        <v>94.872962999999999</v>
      </c>
      <c r="L110" s="47">
        <f>'AEO 53'!M217</f>
        <v>94.386596999999995</v>
      </c>
      <c r="M110" s="47">
        <f>'AEO 53'!N217</f>
        <v>93.949477999999999</v>
      </c>
      <c r="N110" s="47">
        <f>'AEO 53'!O217</f>
        <v>93.564803999999995</v>
      </c>
      <c r="O110" s="47">
        <f>'AEO 53'!P217</f>
        <v>93.227744999999999</v>
      </c>
      <c r="P110" s="47">
        <f>'AEO 53'!Q217</f>
        <v>92.933571000000001</v>
      </c>
      <c r="Q110" s="47">
        <f>'AEO 53'!R217</f>
        <v>92.679642000000001</v>
      </c>
      <c r="R110" s="47">
        <f>'AEO 53'!S217</f>
        <v>92.460410999999993</v>
      </c>
      <c r="S110" s="47">
        <f>'AEO 53'!T217</f>
        <v>92.204971</v>
      </c>
      <c r="T110" s="47">
        <f>'AEO 53'!U217</f>
        <v>91.965171999999995</v>
      </c>
      <c r="U110" s="47">
        <f>'AEO 53'!V217</f>
        <v>91.751960999999994</v>
      </c>
      <c r="V110" s="47">
        <f>'AEO 53'!W217</f>
        <v>91.563698000000002</v>
      </c>
      <c r="W110" s="47">
        <f>'AEO 53'!X217</f>
        <v>91.399253999999999</v>
      </c>
      <c r="X110" s="47">
        <f>'AEO 53'!Y217</f>
        <v>91.257912000000005</v>
      </c>
      <c r="Y110" s="47">
        <f>'AEO 53'!Z217</f>
        <v>91.138580000000005</v>
      </c>
      <c r="Z110" s="47">
        <f>'AEO 53'!AA217</f>
        <v>91.128058999999993</v>
      </c>
      <c r="AA110" s="47">
        <f>'AEO 53'!AB217</f>
        <v>91.118178999999998</v>
      </c>
      <c r="AB110" s="47">
        <f>'AEO 53'!AC217</f>
        <v>91.108917000000005</v>
      </c>
      <c r="AC110" s="47">
        <f>'AEO 53'!AD217</f>
        <v>91.100257999999997</v>
      </c>
      <c r="AD110" s="47">
        <f>'AEO 53'!AE217</f>
        <v>91.092055999999999</v>
      </c>
      <c r="AE110" s="47">
        <f>'AEO 53'!AF217</f>
        <v>91.084464999999994</v>
      </c>
      <c r="AF110" s="47">
        <f>'AEO 53'!AG217</f>
        <v>91.077361999999994</v>
      </c>
      <c r="AG110" s="47">
        <f>'AEO 53'!AH217</f>
        <v>91.070694000000003</v>
      </c>
      <c r="AH110" s="47">
        <f>'AEO 53'!AI217</f>
        <v>91.064423000000005</v>
      </c>
      <c r="AI110" s="47">
        <f>'AEO 53'!AJ217</f>
        <v>91.052452000000002</v>
      </c>
    </row>
    <row r="111" spans="1:35" ht="15.75" customHeight="1" x14ac:dyDescent="0.45">
      <c r="A111" s="8" t="str">
        <f>'AEO 53'!B218</f>
        <v xml:space="preserve">  Small Crossover Cars</v>
      </c>
      <c r="B111" s="47">
        <f>'AEO 53'!C218</f>
        <v>0</v>
      </c>
      <c r="C111" s="47">
        <f>'AEO 53'!D218</f>
        <v>58.766219999999997</v>
      </c>
      <c r="D111" s="47">
        <f>'AEO 53'!E218</f>
        <v>57.452388999999997</v>
      </c>
      <c r="E111" s="47">
        <f>'AEO 53'!F218</f>
        <v>55.993309000000004</v>
      </c>
      <c r="F111" s="47">
        <f>'AEO 53'!G218</f>
        <v>54.760235000000002</v>
      </c>
      <c r="G111" s="47">
        <f>'AEO 53'!H218</f>
        <v>53.728538999999998</v>
      </c>
      <c r="H111" s="47">
        <f>'AEO 53'!I218</f>
        <v>52.714573000000001</v>
      </c>
      <c r="I111" s="47">
        <f>'AEO 53'!J218</f>
        <v>51.875126000000002</v>
      </c>
      <c r="J111" s="47">
        <f>'AEO 53'!K218</f>
        <v>51.242317</v>
      </c>
      <c r="K111" s="47">
        <f>'AEO 53'!L218</f>
        <v>50.759658999999999</v>
      </c>
      <c r="L111" s="47">
        <f>'AEO 53'!M218</f>
        <v>50.321587000000001</v>
      </c>
      <c r="M111" s="47">
        <f>'AEO 53'!N218</f>
        <v>49.924824000000001</v>
      </c>
      <c r="N111" s="47">
        <f>'AEO 53'!O218</f>
        <v>49.570678999999998</v>
      </c>
      <c r="O111" s="47">
        <f>'AEO 53'!P218</f>
        <v>49.255802000000003</v>
      </c>
      <c r="P111" s="47">
        <f>'AEO 53'!Q218</f>
        <v>48.978661000000002</v>
      </c>
      <c r="Q111" s="47">
        <f>'AEO 53'!R218</f>
        <v>48.735686999999999</v>
      </c>
      <c r="R111" s="47">
        <f>'AEO 53'!S218</f>
        <v>48.523902999999997</v>
      </c>
      <c r="S111" s="47">
        <f>'AEO 53'!T218</f>
        <v>48.274590000000003</v>
      </c>
      <c r="T111" s="47">
        <f>'AEO 53'!U218</f>
        <v>48.039065999999998</v>
      </c>
      <c r="U111" s="47">
        <f>'AEO 53'!V218</f>
        <v>47.828907000000001</v>
      </c>
      <c r="V111" s="47">
        <f>'AEO 53'!W218</f>
        <v>47.643185000000003</v>
      </c>
      <c r="W111" s="47">
        <f>'AEO 53'!X218</f>
        <v>47.481026</v>
      </c>
      <c r="X111" s="47">
        <f>'AEO 53'!Y218</f>
        <v>47.342018000000003</v>
      </c>
      <c r="Y111" s="47">
        <f>'AEO 53'!Z218</f>
        <v>47.225391000000002</v>
      </c>
      <c r="Z111" s="47">
        <f>'AEO 53'!AA218</f>
        <v>47.214565</v>
      </c>
      <c r="AA111" s="47">
        <f>'AEO 53'!AB218</f>
        <v>47.204448999999997</v>
      </c>
      <c r="AB111" s="47">
        <f>'AEO 53'!AC218</f>
        <v>47.194961999999997</v>
      </c>
      <c r="AC111" s="47">
        <f>'AEO 53'!AD218</f>
        <v>47.186100000000003</v>
      </c>
      <c r="AD111" s="47">
        <f>'AEO 53'!AE218</f>
        <v>47.177661999999998</v>
      </c>
      <c r="AE111" s="47">
        <f>'AEO 53'!AF218</f>
        <v>47.169876000000002</v>
      </c>
      <c r="AF111" s="47">
        <f>'AEO 53'!AG218</f>
        <v>47.162567000000003</v>
      </c>
      <c r="AG111" s="47">
        <f>'AEO 53'!AH218</f>
        <v>47.155715999999998</v>
      </c>
      <c r="AH111" s="47">
        <f>'AEO 53'!AI218</f>
        <v>47.149268999999997</v>
      </c>
      <c r="AI111" s="47">
        <f>'AEO 53'!AJ218</f>
        <v>47.137149999999998</v>
      </c>
    </row>
    <row r="112" spans="1:35" ht="15.75" customHeight="1" x14ac:dyDescent="0.45">
      <c r="A112" s="8" t="str">
        <f>'AEO 53'!B219</f>
        <v xml:space="preserve">  Large Crossover Cars</v>
      </c>
      <c r="B112" s="47">
        <f>'AEO 53'!C219</f>
        <v>77.354545999999999</v>
      </c>
      <c r="C112" s="47">
        <f>'AEO 53'!D219</f>
        <v>75.522559999999999</v>
      </c>
      <c r="D112" s="47">
        <f>'AEO 53'!E219</f>
        <v>73.787970999999999</v>
      </c>
      <c r="E112" s="47">
        <f>'AEO 53'!F219</f>
        <v>72.043334999999999</v>
      </c>
      <c r="F112" s="47">
        <f>'AEO 53'!G219</f>
        <v>70.648155000000003</v>
      </c>
      <c r="G112" s="47">
        <f>'AEO 53'!H219</f>
        <v>69.121634999999998</v>
      </c>
      <c r="H112" s="47">
        <f>'AEO 53'!I219</f>
        <v>67.587813999999995</v>
      </c>
      <c r="I112" s="47">
        <f>'AEO 53'!J219</f>
        <v>66.457168999999993</v>
      </c>
      <c r="J112" s="47">
        <f>'AEO 53'!K219</f>
        <v>65.610275000000001</v>
      </c>
      <c r="K112" s="47">
        <f>'AEO 53'!L219</f>
        <v>65.014686999999995</v>
      </c>
      <c r="L112" s="47">
        <f>'AEO 53'!M219</f>
        <v>64.466217</v>
      </c>
      <c r="M112" s="47">
        <f>'AEO 53'!N219</f>
        <v>63.967632000000002</v>
      </c>
      <c r="N112" s="47">
        <f>'AEO 53'!O219</f>
        <v>63.520004</v>
      </c>
      <c r="O112" s="47">
        <f>'AEO 53'!P219</f>
        <v>63.119304999999997</v>
      </c>
      <c r="P112" s="47">
        <f>'AEO 53'!Q219</f>
        <v>62.766716000000002</v>
      </c>
      <c r="Q112" s="47">
        <f>'AEO 53'!R219</f>
        <v>62.456356</v>
      </c>
      <c r="R112" s="47">
        <f>'AEO 53'!S219</f>
        <v>62.183982999999998</v>
      </c>
      <c r="S112" s="47">
        <f>'AEO 53'!T219</f>
        <v>61.879925</v>
      </c>
      <c r="T112" s="47">
        <f>'AEO 53'!U219</f>
        <v>61.595202999999998</v>
      </c>
      <c r="U112" s="47">
        <f>'AEO 53'!V219</f>
        <v>61.341056999999999</v>
      </c>
      <c r="V112" s="47">
        <f>'AEO 53'!W219</f>
        <v>61.116241000000002</v>
      </c>
      <c r="W112" s="47">
        <f>'AEO 53'!X219</f>
        <v>60.919853000000003</v>
      </c>
      <c r="X112" s="47">
        <f>'AEO 53'!Y219</f>
        <v>60.751334999999997</v>
      </c>
      <c r="Y112" s="47">
        <f>'AEO 53'!Z219</f>
        <v>60.609783</v>
      </c>
      <c r="Z112" s="47">
        <f>'AEO 53'!AA219</f>
        <v>60.595557999999997</v>
      </c>
      <c r="AA112" s="47">
        <f>'AEO 53'!AB219</f>
        <v>60.582199000000003</v>
      </c>
      <c r="AB112" s="47">
        <f>'AEO 53'!AC219</f>
        <v>60.569598999999997</v>
      </c>
      <c r="AC112" s="47">
        <f>'AEO 53'!AD219</f>
        <v>60.557732000000001</v>
      </c>
      <c r="AD112" s="47">
        <f>'AEO 53'!AE219</f>
        <v>60.546455000000002</v>
      </c>
      <c r="AE112" s="47">
        <f>'AEO 53'!AF219</f>
        <v>60.535843</v>
      </c>
      <c r="AF112" s="47">
        <f>'AEO 53'!AG219</f>
        <v>60.525803000000003</v>
      </c>
      <c r="AG112" s="47">
        <f>'AEO 53'!AH219</f>
        <v>60.516319000000003</v>
      </c>
      <c r="AH112" s="47">
        <f>'AEO 53'!AI219</f>
        <v>60.50732</v>
      </c>
      <c r="AI112" s="47">
        <f>'AEO 53'!AJ219</f>
        <v>60.492713999999999</v>
      </c>
    </row>
    <row r="113" spans="1:35" ht="15.75" customHeight="1" x14ac:dyDescent="0.45">
      <c r="A113" s="8" t="str">
        <f>'AEO 53'!B220</f>
        <v xml:space="preserve">  Small Pickup</v>
      </c>
      <c r="B113" s="47">
        <f>'AEO 53'!C220</f>
        <v>0</v>
      </c>
      <c r="C113" s="47">
        <f>'AEO 53'!D220</f>
        <v>0</v>
      </c>
      <c r="D113" s="47">
        <f>'AEO 53'!E220</f>
        <v>0</v>
      </c>
      <c r="E113" s="47">
        <f>'AEO 53'!F220</f>
        <v>0</v>
      </c>
      <c r="F113" s="47">
        <f>'AEO 53'!G220</f>
        <v>0</v>
      </c>
      <c r="G113" s="47">
        <f>'AEO 53'!H220</f>
        <v>0</v>
      </c>
      <c r="H113" s="47">
        <f>'AEO 53'!I220</f>
        <v>0</v>
      </c>
      <c r="I113" s="47">
        <f>'AEO 53'!J220</f>
        <v>0</v>
      </c>
      <c r="J113" s="47">
        <f>'AEO 53'!K220</f>
        <v>0</v>
      </c>
      <c r="K113" s="47">
        <f>'AEO 53'!L220</f>
        <v>0</v>
      </c>
      <c r="L113" s="47">
        <f>'AEO 53'!M220</f>
        <v>0</v>
      </c>
      <c r="M113" s="47">
        <f>'AEO 53'!N220</f>
        <v>0</v>
      </c>
      <c r="N113" s="47">
        <f>'AEO 53'!O220</f>
        <v>0</v>
      </c>
      <c r="O113" s="47">
        <f>'AEO 53'!P220</f>
        <v>0</v>
      </c>
      <c r="P113" s="47">
        <f>'AEO 53'!Q220</f>
        <v>0</v>
      </c>
      <c r="Q113" s="47">
        <f>'AEO 53'!R220</f>
        <v>0</v>
      </c>
      <c r="R113" s="47">
        <f>'AEO 53'!S220</f>
        <v>0</v>
      </c>
      <c r="S113" s="47">
        <f>'AEO 53'!T220</f>
        <v>0</v>
      </c>
      <c r="T113" s="47">
        <f>'AEO 53'!U220</f>
        <v>0</v>
      </c>
      <c r="U113" s="47">
        <f>'AEO 53'!V220</f>
        <v>0</v>
      </c>
      <c r="V113" s="47">
        <f>'AEO 53'!W220</f>
        <v>0</v>
      </c>
      <c r="W113" s="47">
        <f>'AEO 53'!X220</f>
        <v>0</v>
      </c>
      <c r="X113" s="47">
        <f>'AEO 53'!Y220</f>
        <v>0</v>
      </c>
      <c r="Y113" s="47">
        <f>'AEO 53'!Z220</f>
        <v>0</v>
      </c>
      <c r="Z113" s="47">
        <f>'AEO 53'!AA220</f>
        <v>0</v>
      </c>
      <c r="AA113" s="47">
        <f>'AEO 53'!AB220</f>
        <v>0</v>
      </c>
      <c r="AB113" s="47">
        <f>'AEO 53'!AC220</f>
        <v>0</v>
      </c>
      <c r="AC113" s="47">
        <f>'AEO 53'!AD220</f>
        <v>0</v>
      </c>
      <c r="AD113" s="47">
        <f>'AEO 53'!AE220</f>
        <v>0</v>
      </c>
      <c r="AE113" s="47">
        <f>'AEO 53'!AF220</f>
        <v>0</v>
      </c>
      <c r="AF113" s="47">
        <f>'AEO 53'!AG220</f>
        <v>0</v>
      </c>
      <c r="AG113" s="47">
        <f>'AEO 53'!AH220</f>
        <v>0</v>
      </c>
      <c r="AH113" s="47">
        <f>'AEO 53'!AI220</f>
        <v>0</v>
      </c>
      <c r="AI113" s="47">
        <f>'AEO 53'!AJ220</f>
        <v>0</v>
      </c>
    </row>
    <row r="114" spans="1:35" ht="15.75" customHeight="1" x14ac:dyDescent="0.45">
      <c r="A114" s="8" t="str">
        <f>'AEO 53'!B221</f>
        <v xml:space="preserve">  Large Pickup</v>
      </c>
      <c r="B114" s="47">
        <f>'AEO 53'!C221</f>
        <v>0</v>
      </c>
      <c r="C114" s="47">
        <f>'AEO 53'!D221</f>
        <v>0</v>
      </c>
      <c r="D114" s="47">
        <f>'AEO 53'!E221</f>
        <v>0</v>
      </c>
      <c r="E114" s="47">
        <f>'AEO 53'!F221</f>
        <v>0</v>
      </c>
      <c r="F114" s="47">
        <f>'AEO 53'!G221</f>
        <v>0</v>
      </c>
      <c r="G114" s="47">
        <f>'AEO 53'!H221</f>
        <v>0</v>
      </c>
      <c r="H114" s="47">
        <f>'AEO 53'!I221</f>
        <v>0</v>
      </c>
      <c r="I114" s="47">
        <f>'AEO 53'!J221</f>
        <v>0</v>
      </c>
      <c r="J114" s="47">
        <f>'AEO 53'!K221</f>
        <v>0</v>
      </c>
      <c r="K114" s="47">
        <f>'AEO 53'!L221</f>
        <v>0</v>
      </c>
      <c r="L114" s="47">
        <f>'AEO 53'!M221</f>
        <v>0</v>
      </c>
      <c r="M114" s="47">
        <f>'AEO 53'!N221</f>
        <v>0</v>
      </c>
      <c r="N114" s="47">
        <f>'AEO 53'!O221</f>
        <v>0</v>
      </c>
      <c r="O114" s="47">
        <f>'AEO 53'!P221</f>
        <v>0</v>
      </c>
      <c r="P114" s="47">
        <f>'AEO 53'!Q221</f>
        <v>0</v>
      </c>
      <c r="Q114" s="47">
        <f>'AEO 53'!R221</f>
        <v>0</v>
      </c>
      <c r="R114" s="47">
        <f>'AEO 53'!S221</f>
        <v>0</v>
      </c>
      <c r="S114" s="47">
        <f>'AEO 53'!T221</f>
        <v>0</v>
      </c>
      <c r="T114" s="47">
        <f>'AEO 53'!U221</f>
        <v>0</v>
      </c>
      <c r="U114" s="47">
        <f>'AEO 53'!V221</f>
        <v>0</v>
      </c>
      <c r="V114" s="47">
        <f>'AEO 53'!W221</f>
        <v>0</v>
      </c>
      <c r="W114" s="47">
        <f>'AEO 53'!X221</f>
        <v>0</v>
      </c>
      <c r="X114" s="47">
        <f>'AEO 53'!Y221</f>
        <v>0</v>
      </c>
      <c r="Y114" s="47">
        <f>'AEO 53'!Z221</f>
        <v>0</v>
      </c>
      <c r="Z114" s="47">
        <f>'AEO 53'!AA221</f>
        <v>0</v>
      </c>
      <c r="AA114" s="47">
        <f>'AEO 53'!AB221</f>
        <v>0</v>
      </c>
      <c r="AB114" s="47">
        <f>'AEO 53'!AC221</f>
        <v>0</v>
      </c>
      <c r="AC114" s="47">
        <f>'AEO 53'!AD221</f>
        <v>0</v>
      </c>
      <c r="AD114" s="47">
        <f>'AEO 53'!AE221</f>
        <v>0</v>
      </c>
      <c r="AE114" s="47">
        <f>'AEO 53'!AF221</f>
        <v>0</v>
      </c>
      <c r="AF114" s="47">
        <f>'AEO 53'!AG221</f>
        <v>0</v>
      </c>
      <c r="AG114" s="47">
        <f>'AEO 53'!AH221</f>
        <v>0</v>
      </c>
      <c r="AH114" s="47">
        <f>'AEO 53'!AI221</f>
        <v>0</v>
      </c>
      <c r="AI114" s="47">
        <f>'AEO 53'!AJ221</f>
        <v>0</v>
      </c>
    </row>
    <row r="115" spans="1:35" ht="15.75" customHeight="1" x14ac:dyDescent="0.45">
      <c r="A115" s="8" t="str">
        <f>'AEO 53'!B222</f>
        <v xml:space="preserve">  Small Van</v>
      </c>
      <c r="B115" s="47">
        <f>'AEO 53'!C222</f>
        <v>0</v>
      </c>
      <c r="C115" s="47">
        <f>'AEO 53'!D222</f>
        <v>0</v>
      </c>
      <c r="D115" s="47">
        <f>'AEO 53'!E222</f>
        <v>0</v>
      </c>
      <c r="E115" s="47">
        <f>'AEO 53'!F222</f>
        <v>0</v>
      </c>
      <c r="F115" s="47">
        <f>'AEO 53'!G222</f>
        <v>0</v>
      </c>
      <c r="G115" s="47">
        <f>'AEO 53'!H222</f>
        <v>0</v>
      </c>
      <c r="H115" s="47">
        <f>'AEO 53'!I222</f>
        <v>0</v>
      </c>
      <c r="I115" s="47">
        <f>'AEO 53'!J222</f>
        <v>0</v>
      </c>
      <c r="J115" s="47">
        <f>'AEO 53'!K222</f>
        <v>0</v>
      </c>
      <c r="K115" s="47">
        <f>'AEO 53'!L222</f>
        <v>0</v>
      </c>
      <c r="L115" s="47">
        <f>'AEO 53'!M222</f>
        <v>0</v>
      </c>
      <c r="M115" s="47">
        <f>'AEO 53'!N222</f>
        <v>0</v>
      </c>
      <c r="N115" s="47">
        <f>'AEO 53'!O222</f>
        <v>0</v>
      </c>
      <c r="O115" s="47">
        <f>'AEO 53'!P222</f>
        <v>0</v>
      </c>
      <c r="P115" s="47">
        <f>'AEO 53'!Q222</f>
        <v>0</v>
      </c>
      <c r="Q115" s="47">
        <f>'AEO 53'!R222</f>
        <v>0</v>
      </c>
      <c r="R115" s="47">
        <f>'AEO 53'!S222</f>
        <v>0</v>
      </c>
      <c r="S115" s="47">
        <f>'AEO 53'!T222</f>
        <v>0</v>
      </c>
      <c r="T115" s="47">
        <f>'AEO 53'!U222</f>
        <v>0</v>
      </c>
      <c r="U115" s="47">
        <f>'AEO 53'!V222</f>
        <v>0</v>
      </c>
      <c r="V115" s="47">
        <f>'AEO 53'!W222</f>
        <v>0</v>
      </c>
      <c r="W115" s="47">
        <f>'AEO 53'!X222</f>
        <v>0</v>
      </c>
      <c r="X115" s="47">
        <f>'AEO 53'!Y222</f>
        <v>0</v>
      </c>
      <c r="Y115" s="47">
        <f>'AEO 53'!Z222</f>
        <v>0</v>
      </c>
      <c r="Z115" s="47">
        <f>'AEO 53'!AA222</f>
        <v>0</v>
      </c>
      <c r="AA115" s="47">
        <f>'AEO 53'!AB222</f>
        <v>0</v>
      </c>
      <c r="AB115" s="47">
        <f>'AEO 53'!AC222</f>
        <v>0</v>
      </c>
      <c r="AC115" s="47">
        <f>'AEO 53'!AD222</f>
        <v>0</v>
      </c>
      <c r="AD115" s="47">
        <f>'AEO 53'!AE222</f>
        <v>0</v>
      </c>
      <c r="AE115" s="47">
        <f>'AEO 53'!AF222</f>
        <v>0</v>
      </c>
      <c r="AF115" s="47">
        <f>'AEO 53'!AG222</f>
        <v>0</v>
      </c>
      <c r="AG115" s="47">
        <f>'AEO 53'!AH222</f>
        <v>0</v>
      </c>
      <c r="AH115" s="47">
        <f>'AEO 53'!AI222</f>
        <v>0</v>
      </c>
      <c r="AI115" s="47">
        <f>'AEO 53'!AJ222</f>
        <v>0</v>
      </c>
    </row>
    <row r="116" spans="1:35" ht="15.75" customHeight="1" x14ac:dyDescent="0.45">
      <c r="A116" s="8" t="str">
        <f>'AEO 53'!B223</f>
        <v xml:space="preserve">  Large Van</v>
      </c>
      <c r="B116" s="47">
        <f>'AEO 53'!C223</f>
        <v>0</v>
      </c>
      <c r="C116" s="47">
        <f>'AEO 53'!D223</f>
        <v>0</v>
      </c>
      <c r="D116" s="47">
        <f>'AEO 53'!E223</f>
        <v>0</v>
      </c>
      <c r="E116" s="47">
        <f>'AEO 53'!F223</f>
        <v>0</v>
      </c>
      <c r="F116" s="47">
        <f>'AEO 53'!G223</f>
        <v>0</v>
      </c>
      <c r="G116" s="47">
        <f>'AEO 53'!H223</f>
        <v>0</v>
      </c>
      <c r="H116" s="47">
        <f>'AEO 53'!I223</f>
        <v>0</v>
      </c>
      <c r="I116" s="47">
        <f>'AEO 53'!J223</f>
        <v>0</v>
      </c>
      <c r="J116" s="47">
        <f>'AEO 53'!K223</f>
        <v>0</v>
      </c>
      <c r="K116" s="47">
        <f>'AEO 53'!L223</f>
        <v>0</v>
      </c>
      <c r="L116" s="47">
        <f>'AEO 53'!M223</f>
        <v>0</v>
      </c>
      <c r="M116" s="47">
        <f>'AEO 53'!N223</f>
        <v>0</v>
      </c>
      <c r="N116" s="47">
        <f>'AEO 53'!O223</f>
        <v>0</v>
      </c>
      <c r="O116" s="47">
        <f>'AEO 53'!P223</f>
        <v>0</v>
      </c>
      <c r="P116" s="47">
        <f>'AEO 53'!Q223</f>
        <v>0</v>
      </c>
      <c r="Q116" s="47">
        <f>'AEO 53'!R223</f>
        <v>0</v>
      </c>
      <c r="R116" s="47">
        <f>'AEO 53'!S223</f>
        <v>0</v>
      </c>
      <c r="S116" s="47">
        <f>'AEO 53'!T223</f>
        <v>0</v>
      </c>
      <c r="T116" s="47">
        <f>'AEO 53'!U223</f>
        <v>0</v>
      </c>
      <c r="U116" s="47">
        <f>'AEO 53'!V223</f>
        <v>0</v>
      </c>
      <c r="V116" s="47">
        <f>'AEO 53'!W223</f>
        <v>0</v>
      </c>
      <c r="W116" s="47">
        <f>'AEO 53'!X223</f>
        <v>0</v>
      </c>
      <c r="X116" s="47">
        <f>'AEO 53'!Y223</f>
        <v>0</v>
      </c>
      <c r="Y116" s="47">
        <f>'AEO 53'!Z223</f>
        <v>0</v>
      </c>
      <c r="Z116" s="47">
        <f>'AEO 53'!AA223</f>
        <v>0</v>
      </c>
      <c r="AA116" s="47">
        <f>'AEO 53'!AB223</f>
        <v>0</v>
      </c>
      <c r="AB116" s="47">
        <f>'AEO 53'!AC223</f>
        <v>0</v>
      </c>
      <c r="AC116" s="47">
        <f>'AEO 53'!AD223</f>
        <v>0</v>
      </c>
      <c r="AD116" s="47">
        <f>'AEO 53'!AE223</f>
        <v>0</v>
      </c>
      <c r="AE116" s="47">
        <f>'AEO 53'!AF223</f>
        <v>0</v>
      </c>
      <c r="AF116" s="47">
        <f>'AEO 53'!AG223</f>
        <v>0</v>
      </c>
      <c r="AG116" s="47">
        <f>'AEO 53'!AH223</f>
        <v>0</v>
      </c>
      <c r="AH116" s="47">
        <f>'AEO 53'!AI223</f>
        <v>0</v>
      </c>
      <c r="AI116" s="47">
        <f>'AEO 53'!AJ223</f>
        <v>0</v>
      </c>
    </row>
    <row r="117" spans="1:35" ht="15.75" customHeight="1" x14ac:dyDescent="0.45">
      <c r="A117" s="8" t="str">
        <f>'AEO 53'!B224</f>
        <v xml:space="preserve">  Small Utility</v>
      </c>
      <c r="B117" s="47">
        <f>'AEO 53'!C224</f>
        <v>0</v>
      </c>
      <c r="C117" s="47">
        <f>'AEO 53'!D224</f>
        <v>0</v>
      </c>
      <c r="D117" s="47">
        <f>'AEO 53'!E224</f>
        <v>0</v>
      </c>
      <c r="E117" s="47">
        <f>'AEO 53'!F224</f>
        <v>0</v>
      </c>
      <c r="F117" s="47">
        <f>'AEO 53'!G224</f>
        <v>0</v>
      </c>
      <c r="G117" s="47">
        <f>'AEO 53'!H224</f>
        <v>0</v>
      </c>
      <c r="H117" s="47">
        <f>'AEO 53'!I224</f>
        <v>0</v>
      </c>
      <c r="I117" s="47">
        <f>'AEO 53'!J224</f>
        <v>0</v>
      </c>
      <c r="J117" s="47">
        <f>'AEO 53'!K224</f>
        <v>0</v>
      </c>
      <c r="K117" s="47">
        <f>'AEO 53'!L224</f>
        <v>0</v>
      </c>
      <c r="L117" s="47">
        <f>'AEO 53'!M224</f>
        <v>0</v>
      </c>
      <c r="M117" s="47">
        <f>'AEO 53'!N224</f>
        <v>0</v>
      </c>
      <c r="N117" s="47">
        <f>'AEO 53'!O224</f>
        <v>0</v>
      </c>
      <c r="O117" s="47">
        <f>'AEO 53'!P224</f>
        <v>0</v>
      </c>
      <c r="P117" s="47">
        <f>'AEO 53'!Q224</f>
        <v>0</v>
      </c>
      <c r="Q117" s="47">
        <f>'AEO 53'!R224</f>
        <v>0</v>
      </c>
      <c r="R117" s="47">
        <f>'AEO 53'!S224</f>
        <v>0</v>
      </c>
      <c r="S117" s="47">
        <f>'AEO 53'!T224</f>
        <v>0</v>
      </c>
      <c r="T117" s="47">
        <f>'AEO 53'!U224</f>
        <v>0</v>
      </c>
      <c r="U117" s="47">
        <f>'AEO 53'!V224</f>
        <v>0</v>
      </c>
      <c r="V117" s="47">
        <f>'AEO 53'!W224</f>
        <v>0</v>
      </c>
      <c r="W117" s="47">
        <f>'AEO 53'!X224</f>
        <v>0</v>
      </c>
      <c r="X117" s="47">
        <f>'AEO 53'!Y224</f>
        <v>0</v>
      </c>
      <c r="Y117" s="47">
        <f>'AEO 53'!Z224</f>
        <v>0</v>
      </c>
      <c r="Z117" s="47">
        <f>'AEO 53'!AA224</f>
        <v>0</v>
      </c>
      <c r="AA117" s="47">
        <f>'AEO 53'!AB224</f>
        <v>0</v>
      </c>
      <c r="AB117" s="47">
        <f>'AEO 53'!AC224</f>
        <v>0</v>
      </c>
      <c r="AC117" s="47">
        <f>'AEO 53'!AD224</f>
        <v>0</v>
      </c>
      <c r="AD117" s="47">
        <f>'AEO 53'!AE224</f>
        <v>0</v>
      </c>
      <c r="AE117" s="47">
        <f>'AEO 53'!AF224</f>
        <v>0</v>
      </c>
      <c r="AF117" s="47">
        <f>'AEO 53'!AG224</f>
        <v>0</v>
      </c>
      <c r="AG117" s="47">
        <f>'AEO 53'!AH224</f>
        <v>0</v>
      </c>
      <c r="AH117" s="47">
        <f>'AEO 53'!AI224</f>
        <v>0</v>
      </c>
      <c r="AI117" s="47">
        <f>'AEO 53'!AJ224</f>
        <v>0</v>
      </c>
    </row>
    <row r="118" spans="1:35" ht="15.75" customHeight="1" x14ac:dyDescent="0.45">
      <c r="A118" s="8" t="str">
        <f>'AEO 53'!B225</f>
        <v xml:space="preserve">  Large Utility</v>
      </c>
      <c r="B118" s="47">
        <f>'AEO 53'!C225</f>
        <v>0</v>
      </c>
      <c r="C118" s="47">
        <f>'AEO 53'!D225</f>
        <v>0</v>
      </c>
      <c r="D118" s="47">
        <f>'AEO 53'!E225</f>
        <v>0</v>
      </c>
      <c r="E118" s="47">
        <f>'AEO 53'!F225</f>
        <v>0</v>
      </c>
      <c r="F118" s="47">
        <f>'AEO 53'!G225</f>
        <v>0</v>
      </c>
      <c r="G118" s="47">
        <f>'AEO 53'!H225</f>
        <v>0</v>
      </c>
      <c r="H118" s="47">
        <f>'AEO 53'!I225</f>
        <v>0</v>
      </c>
      <c r="I118" s="47">
        <f>'AEO 53'!J225</f>
        <v>0</v>
      </c>
      <c r="J118" s="47">
        <f>'AEO 53'!K225</f>
        <v>0</v>
      </c>
      <c r="K118" s="47">
        <f>'AEO 53'!L225</f>
        <v>0</v>
      </c>
      <c r="L118" s="47">
        <f>'AEO 53'!M225</f>
        <v>0</v>
      </c>
      <c r="M118" s="47">
        <f>'AEO 53'!N225</f>
        <v>0</v>
      </c>
      <c r="N118" s="47">
        <f>'AEO 53'!O225</f>
        <v>0</v>
      </c>
      <c r="O118" s="47">
        <f>'AEO 53'!P225</f>
        <v>0</v>
      </c>
      <c r="P118" s="47">
        <f>'AEO 53'!Q225</f>
        <v>0</v>
      </c>
      <c r="Q118" s="47">
        <f>'AEO 53'!R225</f>
        <v>0</v>
      </c>
      <c r="R118" s="47">
        <f>'AEO 53'!S225</f>
        <v>0</v>
      </c>
      <c r="S118" s="47">
        <f>'AEO 53'!T225</f>
        <v>0</v>
      </c>
      <c r="T118" s="47">
        <f>'AEO 53'!U225</f>
        <v>0</v>
      </c>
      <c r="U118" s="47">
        <f>'AEO 53'!V225</f>
        <v>0</v>
      </c>
      <c r="V118" s="47">
        <f>'AEO 53'!W225</f>
        <v>0</v>
      </c>
      <c r="W118" s="47">
        <f>'AEO 53'!X225</f>
        <v>0</v>
      </c>
      <c r="X118" s="47">
        <f>'AEO 53'!Y225</f>
        <v>0</v>
      </c>
      <c r="Y118" s="47">
        <f>'AEO 53'!Z225</f>
        <v>0</v>
      </c>
      <c r="Z118" s="47">
        <f>'AEO 53'!AA225</f>
        <v>0</v>
      </c>
      <c r="AA118" s="47">
        <f>'AEO 53'!AB225</f>
        <v>0</v>
      </c>
      <c r="AB118" s="47">
        <f>'AEO 53'!AC225</f>
        <v>0</v>
      </c>
      <c r="AC118" s="47">
        <f>'AEO 53'!AD225</f>
        <v>0</v>
      </c>
      <c r="AD118" s="47">
        <f>'AEO 53'!AE225</f>
        <v>0</v>
      </c>
      <c r="AE118" s="47">
        <f>'AEO 53'!AF225</f>
        <v>0</v>
      </c>
      <c r="AF118" s="47">
        <f>'AEO 53'!AG225</f>
        <v>0</v>
      </c>
      <c r="AG118" s="47">
        <f>'AEO 53'!AH225</f>
        <v>0</v>
      </c>
      <c r="AH118" s="47">
        <f>'AEO 53'!AI225</f>
        <v>0</v>
      </c>
      <c r="AI118" s="47">
        <f>'AEO 53'!AJ225</f>
        <v>0</v>
      </c>
    </row>
    <row r="119" spans="1:35" ht="15.75" customHeight="1" x14ac:dyDescent="0.45">
      <c r="A119" s="8" t="str">
        <f>'AEO 53'!B226</f>
        <v xml:space="preserve">  Small Crossover Trucks</v>
      </c>
      <c r="B119" s="47">
        <f>'AEO 53'!C226</f>
        <v>0</v>
      </c>
      <c r="C119" s="47">
        <f>'AEO 53'!D226</f>
        <v>0</v>
      </c>
      <c r="D119" s="47">
        <f>'AEO 53'!E226</f>
        <v>63.837333999999998</v>
      </c>
      <c r="E119" s="47">
        <f>'AEO 53'!F226</f>
        <v>62.235892999999997</v>
      </c>
      <c r="F119" s="47">
        <f>'AEO 53'!G226</f>
        <v>60.645682999999998</v>
      </c>
      <c r="G119" s="47">
        <f>'AEO 53'!H226</f>
        <v>59.283614999999998</v>
      </c>
      <c r="H119" s="47">
        <f>'AEO 53'!I226</f>
        <v>58.272587000000001</v>
      </c>
      <c r="I119" s="47">
        <f>'AEO 53'!J226</f>
        <v>57.310321999999999</v>
      </c>
      <c r="J119" s="47">
        <f>'AEO 53'!K226</f>
        <v>56.278782</v>
      </c>
      <c r="K119" s="47">
        <f>'AEO 53'!L226</f>
        <v>55.765408000000001</v>
      </c>
      <c r="L119" s="47">
        <f>'AEO 53'!M226</f>
        <v>55.300685999999999</v>
      </c>
      <c r="M119" s="47">
        <f>'AEO 53'!N226</f>
        <v>54.878754000000001</v>
      </c>
      <c r="N119" s="47">
        <f>'AEO 53'!O226</f>
        <v>54.500607000000002</v>
      </c>
      <c r="O119" s="47">
        <f>'AEO 53'!P226</f>
        <v>54.164154000000003</v>
      </c>
      <c r="P119" s="47">
        <f>'AEO 53'!Q226</f>
        <v>53.866909</v>
      </c>
      <c r="Q119" s="47">
        <f>'AEO 53'!R226</f>
        <v>53.609076999999999</v>
      </c>
      <c r="R119" s="47">
        <f>'AEO 53'!S226</f>
        <v>53.364196999999997</v>
      </c>
      <c r="S119" s="47">
        <f>'AEO 53'!T226</f>
        <v>53.100143000000003</v>
      </c>
      <c r="T119" s="47">
        <f>'AEO 53'!U226</f>
        <v>52.851036000000001</v>
      </c>
      <c r="U119" s="47">
        <f>'AEO 53'!V226</f>
        <v>52.628734999999999</v>
      </c>
      <c r="V119" s="47">
        <f>'AEO 53'!W226</f>
        <v>52.432071999999998</v>
      </c>
      <c r="W119" s="47">
        <f>'AEO 53'!X226</f>
        <v>52.258343000000004</v>
      </c>
      <c r="X119" s="47">
        <f>'AEO 53'!Y226</f>
        <v>52.111255999999997</v>
      </c>
      <c r="Y119" s="47">
        <f>'AEO 53'!Z226</f>
        <v>51.987831</v>
      </c>
      <c r="Z119" s="47">
        <f>'AEO 53'!AA226</f>
        <v>51.966800999999997</v>
      </c>
      <c r="AA119" s="47">
        <f>'AEO 53'!AB226</f>
        <v>51.955874999999999</v>
      </c>
      <c r="AB119" s="47">
        <f>'AEO 53'!AC226</f>
        <v>51.945641000000002</v>
      </c>
      <c r="AC119" s="47">
        <f>'AEO 53'!AD226</f>
        <v>51.936011999999998</v>
      </c>
      <c r="AD119" s="47">
        <f>'AEO 53'!AE226</f>
        <v>51.929237000000001</v>
      </c>
      <c r="AE119" s="47">
        <f>'AEO 53'!AF226</f>
        <v>51.920684999999999</v>
      </c>
      <c r="AF119" s="47">
        <f>'AEO 53'!AG226</f>
        <v>51.912601000000002</v>
      </c>
      <c r="AG119" s="47">
        <f>'AEO 53'!AH226</f>
        <v>51.905003000000001</v>
      </c>
      <c r="AH119" s="47">
        <f>'AEO 53'!AI226</f>
        <v>51.897872999999997</v>
      </c>
      <c r="AI119" s="47">
        <f>'AEO 53'!AJ226</f>
        <v>51.885021000000002</v>
      </c>
    </row>
    <row r="120" spans="1:35" ht="15.75" customHeight="1" x14ac:dyDescent="0.45">
      <c r="A120" s="8" t="str">
        <f>'AEO 53'!B227</f>
        <v xml:space="preserve">  Large Crossover Trucks</v>
      </c>
      <c r="B120" s="47">
        <f>'AEO 53'!C227</f>
        <v>0</v>
      </c>
      <c r="C120" s="47">
        <f>'AEO 53'!D227</f>
        <v>0</v>
      </c>
      <c r="D120" s="47">
        <f>'AEO 53'!E227</f>
        <v>87.307525999999996</v>
      </c>
      <c r="E120" s="47">
        <f>'AEO 53'!F227</f>
        <v>85.037315000000007</v>
      </c>
      <c r="F120" s="47">
        <f>'AEO 53'!G227</f>
        <v>83.232285000000005</v>
      </c>
      <c r="G120" s="47">
        <f>'AEO 53'!H227</f>
        <v>81.551765000000003</v>
      </c>
      <c r="H120" s="47">
        <f>'AEO 53'!I227</f>
        <v>80.161079000000001</v>
      </c>
      <c r="I120" s="47">
        <f>'AEO 53'!J227</f>
        <v>78.861427000000006</v>
      </c>
      <c r="J120" s="47">
        <f>'AEO 53'!K227</f>
        <v>78.166640999999998</v>
      </c>
      <c r="K120" s="47">
        <f>'AEO 53'!L227</f>
        <v>77.520401000000007</v>
      </c>
      <c r="L120" s="47">
        <f>'AEO 53'!M227</f>
        <v>76.921988999999996</v>
      </c>
      <c r="M120" s="47">
        <f>'AEO 53'!N227</f>
        <v>76.376991000000004</v>
      </c>
      <c r="N120" s="47">
        <f>'AEO 53'!O227</f>
        <v>75.885895000000005</v>
      </c>
      <c r="O120" s="47">
        <f>'AEO 53'!P227</f>
        <v>75.446121000000005</v>
      </c>
      <c r="P120" s="47">
        <f>'AEO 53'!Q227</f>
        <v>75.054832000000005</v>
      </c>
      <c r="Q120" s="47">
        <f>'AEO 53'!R227</f>
        <v>74.712920999999994</v>
      </c>
      <c r="R120" s="47">
        <f>'AEO 53'!S227</f>
        <v>74.398750000000007</v>
      </c>
      <c r="S120" s="47">
        <f>'AEO 53'!T227</f>
        <v>74.064064000000002</v>
      </c>
      <c r="T120" s="47">
        <f>'AEO 53'!U227</f>
        <v>73.751328000000001</v>
      </c>
      <c r="U120" s="47">
        <f>'AEO 53'!V227</f>
        <v>73.471969999999999</v>
      </c>
      <c r="V120" s="47">
        <f>'AEO 53'!W227</f>
        <v>73.224761999999998</v>
      </c>
      <c r="W120" s="47">
        <f>'AEO 53'!X227</f>
        <v>73.007011000000006</v>
      </c>
      <c r="X120" s="47">
        <f>'AEO 53'!Y227</f>
        <v>72.821708999999998</v>
      </c>
      <c r="Y120" s="47">
        <f>'AEO 53'!Z227</f>
        <v>72.6661</v>
      </c>
      <c r="Z120" s="47">
        <f>'AEO 53'!AA227</f>
        <v>72.642501999999993</v>
      </c>
      <c r="AA120" s="47">
        <f>'AEO 53'!AB227</f>
        <v>72.627159000000006</v>
      </c>
      <c r="AB120" s="47">
        <f>'AEO 53'!AC227</f>
        <v>72.612679</v>
      </c>
      <c r="AC120" s="47">
        <f>'AEO 53'!AD227</f>
        <v>72.598990999999998</v>
      </c>
      <c r="AD120" s="47">
        <f>'AEO 53'!AE227</f>
        <v>72.585296999999997</v>
      </c>
      <c r="AE120" s="47">
        <f>'AEO 53'!AF227</f>
        <v>72.573013000000003</v>
      </c>
      <c r="AF120" s="47">
        <f>'AEO 53'!AG227</f>
        <v>72.561347999999995</v>
      </c>
      <c r="AG120" s="47">
        <f>'AEO 53'!AH227</f>
        <v>72.550285000000002</v>
      </c>
      <c r="AH120" s="47">
        <f>'AEO 53'!AI227</f>
        <v>72.539771999999999</v>
      </c>
      <c r="AI120" s="47">
        <f>'AEO 53'!AJ227</f>
        <v>72.523696999999999</v>
      </c>
    </row>
    <row r="121" spans="1:35" ht="15.75" customHeight="1" x14ac:dyDescent="0.35"/>
    <row r="122" spans="1:35" ht="15.75" customHeight="1" x14ac:dyDescent="0.45">
      <c r="A122" s="4" t="str">
        <f>A6</f>
        <v>Plug-in 10 Gasoline Hybrid</v>
      </c>
    </row>
    <row r="123" spans="1:35" ht="15.75" customHeight="1" x14ac:dyDescent="0.45">
      <c r="A123" s="8" t="str">
        <f>'AEO 53'!B52</f>
        <v xml:space="preserve">  Mini-compact Cars</v>
      </c>
      <c r="B123" s="47">
        <f>'AEO 53'!C52</f>
        <v>0</v>
      </c>
      <c r="C123" s="47">
        <f>'AEO 53'!D52</f>
        <v>0</v>
      </c>
      <c r="D123" s="47">
        <f>'AEO 53'!E52</f>
        <v>0</v>
      </c>
      <c r="E123" s="47">
        <f>'AEO 53'!F52</f>
        <v>0</v>
      </c>
      <c r="F123" s="47">
        <f>'AEO 53'!G52</f>
        <v>0</v>
      </c>
      <c r="G123" s="47">
        <f>'AEO 53'!H52</f>
        <v>0</v>
      </c>
      <c r="H123" s="47">
        <f>'AEO 53'!I52</f>
        <v>0</v>
      </c>
      <c r="I123" s="47">
        <f>'AEO 53'!J52</f>
        <v>0</v>
      </c>
      <c r="J123" s="47">
        <f>'AEO 53'!K52</f>
        <v>0</v>
      </c>
      <c r="K123" s="47">
        <f>'AEO 53'!L52</f>
        <v>0</v>
      </c>
      <c r="L123" s="47">
        <f>'AEO 53'!M52</f>
        <v>0</v>
      </c>
      <c r="M123" s="47">
        <f>'AEO 53'!N52</f>
        <v>0</v>
      </c>
      <c r="N123" s="47">
        <f>'AEO 53'!O52</f>
        <v>0</v>
      </c>
      <c r="O123" s="47">
        <f>'AEO 53'!P52</f>
        <v>0</v>
      </c>
      <c r="P123" s="47">
        <f>'AEO 53'!Q52</f>
        <v>0</v>
      </c>
      <c r="Q123" s="47">
        <f>'AEO 53'!R52</f>
        <v>0</v>
      </c>
      <c r="R123" s="47">
        <f>'AEO 53'!S52</f>
        <v>0</v>
      </c>
      <c r="S123" s="47">
        <f>'AEO 53'!T52</f>
        <v>0</v>
      </c>
      <c r="T123" s="47">
        <f>'AEO 53'!U52</f>
        <v>0</v>
      </c>
      <c r="U123" s="47">
        <f>'AEO 53'!V52</f>
        <v>0</v>
      </c>
      <c r="V123" s="47">
        <f>'AEO 53'!W52</f>
        <v>0</v>
      </c>
      <c r="W123" s="47">
        <f>'AEO 53'!X52</f>
        <v>0</v>
      </c>
      <c r="X123" s="47">
        <f>'AEO 53'!Y52</f>
        <v>0</v>
      </c>
      <c r="Y123" s="47">
        <f>'AEO 53'!Z52</f>
        <v>0</v>
      </c>
      <c r="Z123" s="47">
        <f>'AEO 53'!AA52</f>
        <v>0</v>
      </c>
      <c r="AA123" s="47">
        <f>'AEO 53'!AB52</f>
        <v>0</v>
      </c>
      <c r="AB123" s="47">
        <f>'AEO 53'!AC52</f>
        <v>0</v>
      </c>
      <c r="AC123" s="47">
        <f>'AEO 53'!AD52</f>
        <v>0</v>
      </c>
      <c r="AD123" s="47">
        <f>'AEO 53'!AE52</f>
        <v>0</v>
      </c>
      <c r="AE123" s="47">
        <f>'AEO 53'!AF52</f>
        <v>0</v>
      </c>
      <c r="AF123" s="47">
        <f>'AEO 53'!AG52</f>
        <v>0</v>
      </c>
      <c r="AG123" s="47">
        <f>'AEO 53'!AH52</f>
        <v>0</v>
      </c>
      <c r="AH123" s="47">
        <f>'AEO 53'!AI52</f>
        <v>0</v>
      </c>
      <c r="AI123" s="47">
        <f>'AEO 53'!AJ52</f>
        <v>0</v>
      </c>
    </row>
    <row r="124" spans="1:35" ht="15.75" customHeight="1" x14ac:dyDescent="0.45">
      <c r="A124" s="8" t="str">
        <f>'AEO 53'!B53</f>
        <v xml:space="preserve">  Subcompact Cars</v>
      </c>
      <c r="B124" s="47">
        <f>'AEO 53'!C53</f>
        <v>0</v>
      </c>
      <c r="C124" s="47">
        <f>'AEO 53'!D53</f>
        <v>0</v>
      </c>
      <c r="D124" s="47">
        <f>'AEO 53'!E53</f>
        <v>0</v>
      </c>
      <c r="E124" s="47">
        <f>'AEO 53'!F53</f>
        <v>0</v>
      </c>
      <c r="F124" s="47">
        <f>'AEO 53'!G53</f>
        <v>0</v>
      </c>
      <c r="G124" s="47">
        <f>'AEO 53'!H53</f>
        <v>0</v>
      </c>
      <c r="H124" s="47">
        <f>'AEO 53'!I53</f>
        <v>0</v>
      </c>
      <c r="I124" s="47">
        <f>'AEO 53'!J53</f>
        <v>0</v>
      </c>
      <c r="J124" s="47">
        <f>'AEO 53'!K53</f>
        <v>43.193812999999999</v>
      </c>
      <c r="K124" s="47">
        <f>'AEO 53'!L53</f>
        <v>43.082107999999998</v>
      </c>
      <c r="L124" s="47">
        <f>'AEO 53'!M53</f>
        <v>42.979336000000004</v>
      </c>
      <c r="M124" s="47">
        <f>'AEO 53'!N53</f>
        <v>42.910065000000003</v>
      </c>
      <c r="N124" s="47">
        <f>'AEO 53'!O53</f>
        <v>42.858787999999997</v>
      </c>
      <c r="O124" s="47">
        <f>'AEO 53'!P53</f>
        <v>42.839320999999998</v>
      </c>
      <c r="P124" s="47">
        <f>'AEO 53'!Q53</f>
        <v>42.841712999999999</v>
      </c>
      <c r="Q124" s="47">
        <f>'AEO 53'!R53</f>
        <v>42.863765999999998</v>
      </c>
      <c r="R124" s="47">
        <f>'AEO 53'!S53</f>
        <v>42.902416000000002</v>
      </c>
      <c r="S124" s="47">
        <f>'AEO 53'!T53</f>
        <v>42.888331999999998</v>
      </c>
      <c r="T124" s="47">
        <f>'AEO 53'!U53</f>
        <v>42.869461000000001</v>
      </c>
      <c r="U124" s="47">
        <f>'AEO 53'!V53</f>
        <v>42.855038</v>
      </c>
      <c r="V124" s="47">
        <f>'AEO 53'!W53</f>
        <v>42.848125000000003</v>
      </c>
      <c r="W124" s="47">
        <f>'AEO 53'!X53</f>
        <v>42.843651000000001</v>
      </c>
      <c r="X124" s="47">
        <f>'AEO 53'!Y53</f>
        <v>42.841918999999997</v>
      </c>
      <c r="Y124" s="47">
        <f>'AEO 53'!Z53</f>
        <v>42.843013999999997</v>
      </c>
      <c r="Z124" s="47">
        <f>'AEO 53'!AA53</f>
        <v>42.867744000000002</v>
      </c>
      <c r="AA124" s="47">
        <f>'AEO 53'!AB53</f>
        <v>42.891254000000004</v>
      </c>
      <c r="AB124" s="47">
        <f>'AEO 53'!AC53</f>
        <v>42.916702000000001</v>
      </c>
      <c r="AC124" s="47">
        <f>'AEO 53'!AD53</f>
        <v>42.942638000000002</v>
      </c>
      <c r="AD124" s="47">
        <f>'AEO 53'!AE53</f>
        <v>42.968094000000001</v>
      </c>
      <c r="AE124" s="47">
        <f>'AEO 53'!AF53</f>
        <v>42.993358999999998</v>
      </c>
      <c r="AF124" s="47">
        <f>'AEO 53'!AG53</f>
        <v>43.019027999999999</v>
      </c>
      <c r="AG124" s="47">
        <f>'AEO 53'!AH53</f>
        <v>43.043446000000003</v>
      </c>
      <c r="AH124" s="47">
        <f>'AEO 53'!AI53</f>
        <v>43.068604000000001</v>
      </c>
      <c r="AI124" s="47">
        <f>'AEO 53'!AJ53</f>
        <v>43.086975000000002</v>
      </c>
    </row>
    <row r="125" spans="1:35" ht="15.75" customHeight="1" x14ac:dyDescent="0.45">
      <c r="A125" s="8" t="str">
        <f>'AEO 53'!B54</f>
        <v xml:space="preserve">  Compact Cars</v>
      </c>
      <c r="B125" s="47">
        <f>'AEO 53'!C54</f>
        <v>37.255423999999998</v>
      </c>
      <c r="C125" s="47">
        <f>'AEO 53'!D54</f>
        <v>37.261527999999998</v>
      </c>
      <c r="D125" s="47">
        <f>'AEO 53'!E54</f>
        <v>37.339516000000003</v>
      </c>
      <c r="E125" s="47">
        <f>'AEO 53'!F54</f>
        <v>37.572277</v>
      </c>
      <c r="F125" s="47">
        <f>'AEO 53'!G54</f>
        <v>37.722785999999999</v>
      </c>
      <c r="G125" s="47">
        <f>'AEO 53'!H54</f>
        <v>37.811118999999998</v>
      </c>
      <c r="H125" s="47">
        <f>'AEO 53'!I54</f>
        <v>37.799506999999998</v>
      </c>
      <c r="I125" s="47">
        <f>'AEO 53'!J54</f>
        <v>37.746498000000003</v>
      </c>
      <c r="J125" s="47">
        <f>'AEO 53'!K54</f>
        <v>38.026356</v>
      </c>
      <c r="K125" s="47">
        <f>'AEO 53'!L54</f>
        <v>37.929039000000003</v>
      </c>
      <c r="L125" s="47">
        <f>'AEO 53'!M54</f>
        <v>37.829971</v>
      </c>
      <c r="M125" s="47">
        <f>'AEO 53'!N54</f>
        <v>37.764468999999998</v>
      </c>
      <c r="N125" s="47">
        <f>'AEO 53'!O54</f>
        <v>37.714816999999996</v>
      </c>
      <c r="O125" s="47">
        <f>'AEO 53'!P54</f>
        <v>37.696941000000002</v>
      </c>
      <c r="P125" s="47">
        <f>'AEO 53'!Q54</f>
        <v>37.700436000000003</v>
      </c>
      <c r="Q125" s="47">
        <f>'AEO 53'!R54</f>
        <v>37.723145000000002</v>
      </c>
      <c r="R125" s="47">
        <f>'AEO 53'!S54</f>
        <v>37.761929000000002</v>
      </c>
      <c r="S125" s="47">
        <f>'AEO 53'!T54</f>
        <v>37.750332</v>
      </c>
      <c r="T125" s="47">
        <f>'AEO 53'!U54</f>
        <v>37.734943000000001</v>
      </c>
      <c r="U125" s="47">
        <f>'AEO 53'!V54</f>
        <v>37.724308000000001</v>
      </c>
      <c r="V125" s="47">
        <f>'AEO 53'!W54</f>
        <v>37.721209999999999</v>
      </c>
      <c r="W125" s="47">
        <f>'AEO 53'!X54</f>
        <v>37.720390000000002</v>
      </c>
      <c r="X125" s="47">
        <f>'AEO 53'!Y54</f>
        <v>37.721992</v>
      </c>
      <c r="Y125" s="47">
        <f>'AEO 53'!Z54</f>
        <v>37.725631999999997</v>
      </c>
      <c r="Z125" s="47">
        <f>'AEO 53'!AA54</f>
        <v>37.752505999999997</v>
      </c>
      <c r="AA125" s="47">
        <f>'AEO 53'!AB54</f>
        <v>37.778168000000001</v>
      </c>
      <c r="AB125" s="47">
        <f>'AEO 53'!AC54</f>
        <v>37.806122000000002</v>
      </c>
      <c r="AC125" s="47">
        <f>'AEO 53'!AD54</f>
        <v>37.834735999999999</v>
      </c>
      <c r="AD125" s="47">
        <f>'AEO 53'!AE54</f>
        <v>37.862892000000002</v>
      </c>
      <c r="AE125" s="47">
        <f>'AEO 53'!AF54</f>
        <v>37.890861999999998</v>
      </c>
      <c r="AF125" s="47">
        <f>'AEO 53'!AG54</f>
        <v>37.919303999999997</v>
      </c>
      <c r="AG125" s="47">
        <f>'AEO 53'!AH54</f>
        <v>37.946357999999996</v>
      </c>
      <c r="AH125" s="47">
        <f>'AEO 53'!AI54</f>
        <v>37.974262000000003</v>
      </c>
      <c r="AI125" s="47">
        <f>'AEO 53'!AJ54</f>
        <v>37.995308000000001</v>
      </c>
    </row>
    <row r="126" spans="1:35" ht="15.75" customHeight="1" x14ac:dyDescent="0.45">
      <c r="A126" s="8" t="str">
        <f>'AEO 53'!B55</f>
        <v xml:space="preserve">  Midsize Cars</v>
      </c>
      <c r="B126" s="47">
        <f>'AEO 53'!C55</f>
        <v>37.574103999999998</v>
      </c>
      <c r="C126" s="47">
        <f>'AEO 53'!D55</f>
        <v>37.547286999999997</v>
      </c>
      <c r="D126" s="47">
        <f>'AEO 53'!E55</f>
        <v>37.595222</v>
      </c>
      <c r="E126" s="47">
        <f>'AEO 53'!F55</f>
        <v>37.866497000000003</v>
      </c>
      <c r="F126" s="47">
        <f>'AEO 53'!G55</f>
        <v>38.017184999999998</v>
      </c>
      <c r="G126" s="47">
        <f>'AEO 53'!H55</f>
        <v>38.048133999999997</v>
      </c>
      <c r="H126" s="47">
        <f>'AEO 53'!I55</f>
        <v>38.038207999999997</v>
      </c>
      <c r="I126" s="47">
        <f>'AEO 53'!J55</f>
        <v>37.902802000000001</v>
      </c>
      <c r="J126" s="47">
        <f>'AEO 53'!K55</f>
        <v>38.119765999999998</v>
      </c>
      <c r="K126" s="47">
        <f>'AEO 53'!L55</f>
        <v>37.981650999999999</v>
      </c>
      <c r="L126" s="47">
        <f>'AEO 53'!M55</f>
        <v>37.837676999999999</v>
      </c>
      <c r="M126" s="47">
        <f>'AEO 53'!N55</f>
        <v>37.732536000000003</v>
      </c>
      <c r="N126" s="47">
        <f>'AEO 53'!O55</f>
        <v>37.650345000000002</v>
      </c>
      <c r="O126" s="47">
        <f>'AEO 53'!P55</f>
        <v>37.605961000000001</v>
      </c>
      <c r="P126" s="47">
        <f>'AEO 53'!Q55</f>
        <v>37.588569999999997</v>
      </c>
      <c r="Q126" s="47">
        <f>'AEO 53'!R55</f>
        <v>37.595965999999997</v>
      </c>
      <c r="R126" s="47">
        <f>'AEO 53'!S55</f>
        <v>37.622416999999999</v>
      </c>
      <c r="S126" s="47">
        <f>'AEO 53'!T55</f>
        <v>37.600349000000001</v>
      </c>
      <c r="T126" s="47">
        <f>'AEO 53'!U55</f>
        <v>37.576061000000003</v>
      </c>
      <c r="U126" s="47">
        <f>'AEO 53'!V55</f>
        <v>37.557620999999997</v>
      </c>
      <c r="V126" s="47">
        <f>'AEO 53'!W55</f>
        <v>37.546982</v>
      </c>
      <c r="W126" s="47">
        <f>'AEO 53'!X55</f>
        <v>37.539154000000003</v>
      </c>
      <c r="X126" s="47">
        <f>'AEO 53'!Y55</f>
        <v>37.534030999999999</v>
      </c>
      <c r="Y126" s="47">
        <f>'AEO 53'!Z55</f>
        <v>37.530918</v>
      </c>
      <c r="Z126" s="47">
        <f>'AEO 53'!AA55</f>
        <v>37.554820999999997</v>
      </c>
      <c r="AA126" s="47">
        <f>'AEO 53'!AB55</f>
        <v>37.577517999999998</v>
      </c>
      <c r="AB126" s="47">
        <f>'AEO 53'!AC55</f>
        <v>37.602116000000002</v>
      </c>
      <c r="AC126" s="47">
        <f>'AEO 53'!AD55</f>
        <v>37.627139999999997</v>
      </c>
      <c r="AD126" s="47">
        <f>'AEO 53'!AE55</f>
        <v>37.651676000000002</v>
      </c>
      <c r="AE126" s="47">
        <f>'AEO 53'!AF55</f>
        <v>37.675930000000001</v>
      </c>
      <c r="AF126" s="47">
        <f>'AEO 53'!AG55</f>
        <v>37.700465999999999</v>
      </c>
      <c r="AG126" s="47">
        <f>'AEO 53'!AH55</f>
        <v>37.723736000000002</v>
      </c>
      <c r="AH126" s="47">
        <f>'AEO 53'!AI55</f>
        <v>37.747616000000001</v>
      </c>
      <c r="AI126" s="47">
        <f>'AEO 53'!AJ55</f>
        <v>37.764659999999999</v>
      </c>
    </row>
    <row r="127" spans="1:35" ht="15.75" customHeight="1" x14ac:dyDescent="0.45">
      <c r="A127" s="8" t="str">
        <f>'AEO 53'!B56</f>
        <v xml:space="preserve">  Large Cars</v>
      </c>
      <c r="B127" s="47">
        <f>'AEO 53'!C56</f>
        <v>50.422694999999997</v>
      </c>
      <c r="C127" s="47">
        <f>'AEO 53'!D56</f>
        <v>50.328834999999998</v>
      </c>
      <c r="D127" s="47">
        <f>'AEO 53'!E56</f>
        <v>50.331200000000003</v>
      </c>
      <c r="E127" s="47">
        <f>'AEO 53'!F56</f>
        <v>50.424534000000001</v>
      </c>
      <c r="F127" s="47">
        <f>'AEO 53'!G56</f>
        <v>50.424706</v>
      </c>
      <c r="G127" s="47">
        <f>'AEO 53'!H56</f>
        <v>50.423831999999997</v>
      </c>
      <c r="H127" s="47">
        <f>'AEO 53'!I56</f>
        <v>50.324337</v>
      </c>
      <c r="I127" s="47">
        <f>'AEO 53'!J56</f>
        <v>50.037109000000001</v>
      </c>
      <c r="J127" s="47">
        <f>'AEO 53'!K56</f>
        <v>50.149363999999998</v>
      </c>
      <c r="K127" s="47">
        <f>'AEO 53'!L56</f>
        <v>49.907508999999997</v>
      </c>
      <c r="L127" s="47">
        <f>'AEO 53'!M56</f>
        <v>49.665371</v>
      </c>
      <c r="M127" s="47">
        <f>'AEO 53'!N56</f>
        <v>49.473877000000002</v>
      </c>
      <c r="N127" s="47">
        <f>'AEO 53'!O56</f>
        <v>49.321227999999998</v>
      </c>
      <c r="O127" s="47">
        <f>'AEO 53'!P56</f>
        <v>49.219807000000003</v>
      </c>
      <c r="P127" s="47">
        <f>'AEO 53'!Q56</f>
        <v>49.157749000000003</v>
      </c>
      <c r="Q127" s="47">
        <f>'AEO 53'!R56</f>
        <v>49.129474999999999</v>
      </c>
      <c r="R127" s="47">
        <f>'AEO 53'!S56</f>
        <v>49.127274</v>
      </c>
      <c r="S127" s="47">
        <f>'AEO 53'!T56</f>
        <v>49.081825000000002</v>
      </c>
      <c r="T127" s="47">
        <f>'AEO 53'!U56</f>
        <v>49.038071000000002</v>
      </c>
      <c r="U127" s="47">
        <f>'AEO 53'!V56</f>
        <v>49.002979000000003</v>
      </c>
      <c r="V127" s="47">
        <f>'AEO 53'!W56</f>
        <v>48.977195999999999</v>
      </c>
      <c r="W127" s="47">
        <f>'AEO 53'!X56</f>
        <v>48.955646999999999</v>
      </c>
      <c r="X127" s="47">
        <f>'AEO 53'!Y56</f>
        <v>48.937840000000001</v>
      </c>
      <c r="Y127" s="47">
        <f>'AEO 53'!Z56</f>
        <v>48.922421</v>
      </c>
      <c r="Z127" s="47">
        <f>'AEO 53'!AA56</f>
        <v>48.943019999999997</v>
      </c>
      <c r="AA127" s="47">
        <f>'AEO 53'!AB56</f>
        <v>48.962605000000003</v>
      </c>
      <c r="AB127" s="47">
        <f>'AEO 53'!AC56</f>
        <v>48.983780000000003</v>
      </c>
      <c r="AC127" s="47">
        <f>'AEO 53'!AD56</f>
        <v>49.005318000000003</v>
      </c>
      <c r="AD127" s="47">
        <f>'AEO 53'!AE56</f>
        <v>49.026398</v>
      </c>
      <c r="AE127" s="47">
        <f>'AEO 53'!AF56</f>
        <v>49.047249000000001</v>
      </c>
      <c r="AF127" s="47">
        <f>'AEO 53'!AG56</f>
        <v>49.068328999999999</v>
      </c>
      <c r="AG127" s="47">
        <f>'AEO 53'!AH56</f>
        <v>49.088321999999998</v>
      </c>
      <c r="AH127" s="47">
        <f>'AEO 53'!AI56</f>
        <v>49.108822000000004</v>
      </c>
      <c r="AI127" s="47">
        <f>'AEO 53'!AJ56</f>
        <v>49.122554999999998</v>
      </c>
    </row>
    <row r="128" spans="1:35" ht="15.75" customHeight="1" x14ac:dyDescent="0.45">
      <c r="A128" s="8" t="str">
        <f>'AEO 53'!B57</f>
        <v xml:space="preserve">  Two Seater Cars</v>
      </c>
      <c r="B128" s="47">
        <f>'AEO 53'!C57</f>
        <v>81.690146999999996</v>
      </c>
      <c r="C128" s="47">
        <f>'AEO 53'!D57</f>
        <v>81.693520000000007</v>
      </c>
      <c r="D128" s="47">
        <f>'AEO 53'!E57</f>
        <v>81.726768000000007</v>
      </c>
      <c r="E128" s="47">
        <f>'AEO 53'!F57</f>
        <v>81.826888999999994</v>
      </c>
      <c r="F128" s="47">
        <f>'AEO 53'!G57</f>
        <v>81.853354999999993</v>
      </c>
      <c r="G128" s="47">
        <f>'AEO 53'!H57</f>
        <v>81.745911000000007</v>
      </c>
      <c r="H128" s="47">
        <f>'AEO 53'!I57</f>
        <v>81.629622999999995</v>
      </c>
      <c r="I128" s="47">
        <f>'AEO 53'!J57</f>
        <v>81.464523</v>
      </c>
      <c r="J128" s="47">
        <f>'AEO 53'!K57</f>
        <v>81.491455000000002</v>
      </c>
      <c r="K128" s="47">
        <f>'AEO 53'!L57</f>
        <v>81.244438000000002</v>
      </c>
      <c r="L128" s="47">
        <f>'AEO 53'!M57</f>
        <v>81.009345999999994</v>
      </c>
      <c r="M128" s="47">
        <f>'AEO 53'!N57</f>
        <v>80.814621000000002</v>
      </c>
      <c r="N128" s="47">
        <f>'AEO 53'!O57</f>
        <v>80.661240000000006</v>
      </c>
      <c r="O128" s="47">
        <f>'AEO 53'!P57</f>
        <v>80.556976000000006</v>
      </c>
      <c r="P128" s="47">
        <f>'AEO 53'!Q57</f>
        <v>80.492553999999998</v>
      </c>
      <c r="Q128" s="47">
        <f>'AEO 53'!R57</f>
        <v>80.461235000000002</v>
      </c>
      <c r="R128" s="47">
        <f>'AEO 53'!S57</f>
        <v>80.456244999999996</v>
      </c>
      <c r="S128" s="47">
        <f>'AEO 53'!T57</f>
        <v>80.406829999999999</v>
      </c>
      <c r="T128" s="47">
        <f>'AEO 53'!U57</f>
        <v>80.358588999999995</v>
      </c>
      <c r="U128" s="47">
        <f>'AEO 53'!V57</f>
        <v>80.319336000000007</v>
      </c>
      <c r="V128" s="47">
        <f>'AEO 53'!W57</f>
        <v>80.288405999999995</v>
      </c>
      <c r="W128" s="47">
        <f>'AEO 53'!X57</f>
        <v>80.261893999999998</v>
      </c>
      <c r="X128" s="47">
        <f>'AEO 53'!Y57</f>
        <v>80.239142999999999</v>
      </c>
      <c r="Y128" s="47">
        <f>'AEO 53'!Z57</f>
        <v>80.218543999999994</v>
      </c>
      <c r="Z128" s="47">
        <f>'AEO 53'!AA57</f>
        <v>80.232460000000003</v>
      </c>
      <c r="AA128" s="47">
        <f>'AEO 53'!AB57</f>
        <v>80.245818999999997</v>
      </c>
      <c r="AB128" s="47">
        <f>'AEO 53'!AC57</f>
        <v>80.260101000000006</v>
      </c>
      <c r="AC128" s="47">
        <f>'AEO 53'!AD57</f>
        <v>80.274604999999994</v>
      </c>
      <c r="AD128" s="47">
        <f>'AEO 53'!AE57</f>
        <v>80.288826</v>
      </c>
      <c r="AE128" s="47">
        <f>'AEO 53'!AF57</f>
        <v>80.302955999999995</v>
      </c>
      <c r="AF128" s="47">
        <f>'AEO 53'!AG57</f>
        <v>80.317238000000003</v>
      </c>
      <c r="AG128" s="47">
        <f>'AEO 53'!AH57</f>
        <v>80.330878999999996</v>
      </c>
      <c r="AH128" s="47">
        <f>'AEO 53'!AI57</f>
        <v>80.344818000000004</v>
      </c>
      <c r="AI128" s="47">
        <f>'AEO 53'!AJ57</f>
        <v>80.352279999999993</v>
      </c>
    </row>
    <row r="129" spans="1:35" ht="15.75" customHeight="1" x14ac:dyDescent="0.45">
      <c r="A129" s="8" t="str">
        <f>'AEO 53'!B58</f>
        <v xml:space="preserve">  Small Crossover Cars</v>
      </c>
      <c r="B129" s="47">
        <f>'AEO 53'!C58</f>
        <v>32.409053999999998</v>
      </c>
      <c r="C129" s="47">
        <f>'AEO 53'!D58</f>
        <v>32.430537999999999</v>
      </c>
      <c r="D129" s="47">
        <f>'AEO 53'!E58</f>
        <v>32.513297999999999</v>
      </c>
      <c r="E129" s="47">
        <f>'AEO 53'!F58</f>
        <v>32.724335000000004</v>
      </c>
      <c r="F129" s="47">
        <f>'AEO 53'!G58</f>
        <v>32.894877999999999</v>
      </c>
      <c r="G129" s="47">
        <f>'AEO 53'!H58</f>
        <v>32.960915</v>
      </c>
      <c r="H129" s="47">
        <f>'AEO 53'!I58</f>
        <v>33.012782999999999</v>
      </c>
      <c r="I129" s="47">
        <f>'AEO 53'!J58</f>
        <v>32.983893999999999</v>
      </c>
      <c r="J129" s="47">
        <f>'AEO 53'!K58</f>
        <v>33.287289000000001</v>
      </c>
      <c r="K129" s="47">
        <f>'AEO 53'!L58</f>
        <v>33.237492000000003</v>
      </c>
      <c r="L129" s="47">
        <f>'AEO 53'!M58</f>
        <v>33.182003000000002</v>
      </c>
      <c r="M129" s="47">
        <f>'AEO 53'!N58</f>
        <v>33.149844999999999</v>
      </c>
      <c r="N129" s="47">
        <f>'AEO 53'!O58</f>
        <v>33.129069999999999</v>
      </c>
      <c r="O129" s="47">
        <f>'AEO 53'!P58</f>
        <v>33.130009000000001</v>
      </c>
      <c r="P129" s="47">
        <f>'AEO 53'!Q58</f>
        <v>33.147342999999999</v>
      </c>
      <c r="Q129" s="47">
        <f>'AEO 53'!R58</f>
        <v>33.178150000000002</v>
      </c>
      <c r="R129" s="47">
        <f>'AEO 53'!S58</f>
        <v>33.220184000000003</v>
      </c>
      <c r="S129" s="47">
        <f>'AEO 53'!T58</f>
        <v>33.208271000000003</v>
      </c>
      <c r="T129" s="47">
        <f>'AEO 53'!U58</f>
        <v>33.190510000000003</v>
      </c>
      <c r="U129" s="47">
        <f>'AEO 53'!V58</f>
        <v>33.176780999999998</v>
      </c>
      <c r="V129" s="47">
        <f>'AEO 53'!W58</f>
        <v>33.168937999999997</v>
      </c>
      <c r="W129" s="47">
        <f>'AEO 53'!X58</f>
        <v>33.163513000000002</v>
      </c>
      <c r="X129" s="47">
        <f>'AEO 53'!Y58</f>
        <v>33.160651999999999</v>
      </c>
      <c r="Y129" s="47">
        <f>'AEO 53'!Z58</f>
        <v>33.160060999999999</v>
      </c>
      <c r="Z129" s="47">
        <f>'AEO 53'!AA58</f>
        <v>33.178493000000003</v>
      </c>
      <c r="AA129" s="47">
        <f>'AEO 53'!AB58</f>
        <v>33.212017000000003</v>
      </c>
      <c r="AB129" s="47">
        <f>'AEO 53'!AC58</f>
        <v>33.247356000000003</v>
      </c>
      <c r="AC129" s="47">
        <f>'AEO 53'!AD58</f>
        <v>33.282874999999997</v>
      </c>
      <c r="AD129" s="47">
        <f>'AEO 53'!AE58</f>
        <v>33.318161000000003</v>
      </c>
      <c r="AE129" s="47">
        <f>'AEO 53'!AF58</f>
        <v>33.353344</v>
      </c>
      <c r="AF129" s="47">
        <f>'AEO 53'!AG58</f>
        <v>33.388644999999997</v>
      </c>
      <c r="AG129" s="47">
        <f>'AEO 53'!AH58</f>
        <v>33.423389</v>
      </c>
      <c r="AH129" s="47">
        <f>'AEO 53'!AI58</f>
        <v>33.458412000000003</v>
      </c>
      <c r="AI129" s="47">
        <f>'AEO 53'!AJ58</f>
        <v>33.487037999999998</v>
      </c>
    </row>
    <row r="130" spans="1:35" ht="15.75" customHeight="1" x14ac:dyDescent="0.45">
      <c r="A130" s="8" t="str">
        <f>'AEO 53'!B59</f>
        <v xml:space="preserve">  Large Crossover Cars</v>
      </c>
      <c r="B130" s="47">
        <f>'AEO 53'!C59</f>
        <v>43.206389999999999</v>
      </c>
      <c r="C130" s="47">
        <f>'AEO 53'!D59</f>
        <v>43.177280000000003</v>
      </c>
      <c r="D130" s="47">
        <f>'AEO 53'!E59</f>
        <v>43.237758999999997</v>
      </c>
      <c r="E130" s="47">
        <f>'AEO 53'!F59</f>
        <v>43.437224999999998</v>
      </c>
      <c r="F130" s="47">
        <f>'AEO 53'!G59</f>
        <v>43.540568999999998</v>
      </c>
      <c r="G130" s="47">
        <f>'AEO 53'!H59</f>
        <v>43.625050000000002</v>
      </c>
      <c r="H130" s="47">
        <f>'AEO 53'!I59</f>
        <v>43.701912</v>
      </c>
      <c r="I130" s="47">
        <f>'AEO 53'!J59</f>
        <v>43.763252000000001</v>
      </c>
      <c r="J130" s="47">
        <f>'AEO 53'!K59</f>
        <v>44.139251999999999</v>
      </c>
      <c r="K130" s="47">
        <f>'AEO 53'!L59</f>
        <v>44.048625999999999</v>
      </c>
      <c r="L130" s="47">
        <f>'AEO 53'!M59</f>
        <v>43.965156999999998</v>
      </c>
      <c r="M130" s="47">
        <f>'AEO 53'!N59</f>
        <v>43.908057999999997</v>
      </c>
      <c r="N130" s="47">
        <f>'AEO 53'!O59</f>
        <v>43.866467</v>
      </c>
      <c r="O130" s="47">
        <f>'AEO 53'!P59</f>
        <v>43.849921999999999</v>
      </c>
      <c r="P130" s="47">
        <f>'AEO 53'!Q59</f>
        <v>43.851551000000001</v>
      </c>
      <c r="Q130" s="47">
        <f>'AEO 53'!R59</f>
        <v>43.869388999999998</v>
      </c>
      <c r="R130" s="47">
        <f>'AEO 53'!S59</f>
        <v>43.900660999999999</v>
      </c>
      <c r="S130" s="47">
        <f>'AEO 53'!T59</f>
        <v>43.879176999999999</v>
      </c>
      <c r="T130" s="47">
        <f>'AEO 53'!U59</f>
        <v>43.853188000000003</v>
      </c>
      <c r="U130" s="47">
        <f>'AEO 53'!V59</f>
        <v>43.83231</v>
      </c>
      <c r="V130" s="47">
        <f>'AEO 53'!W59</f>
        <v>43.817985999999998</v>
      </c>
      <c r="W130" s="47">
        <f>'AEO 53'!X59</f>
        <v>43.806828000000003</v>
      </c>
      <c r="X130" s="47">
        <f>'AEO 53'!Y59</f>
        <v>43.798988000000001</v>
      </c>
      <c r="Y130" s="47">
        <f>'AEO 53'!Z59</f>
        <v>43.794105999999999</v>
      </c>
      <c r="Z130" s="47">
        <f>'AEO 53'!AA59</f>
        <v>43.812550000000002</v>
      </c>
      <c r="AA130" s="47">
        <f>'AEO 53'!AB59</f>
        <v>43.830295999999997</v>
      </c>
      <c r="AB130" s="47">
        <f>'AEO 53'!AC59</f>
        <v>43.849682000000001</v>
      </c>
      <c r="AC130" s="47">
        <f>'AEO 53'!AD59</f>
        <v>43.869605999999997</v>
      </c>
      <c r="AD130" s="47">
        <f>'AEO 53'!AE59</f>
        <v>43.889313000000001</v>
      </c>
      <c r="AE130" s="47">
        <f>'AEO 53'!AF59</f>
        <v>43.908909000000001</v>
      </c>
      <c r="AF130" s="47">
        <f>'AEO 53'!AG59</f>
        <v>43.928879000000002</v>
      </c>
      <c r="AG130" s="47">
        <f>'AEO 53'!AH59</f>
        <v>43.947978999999997</v>
      </c>
      <c r="AH130" s="47">
        <f>'AEO 53'!AI59</f>
        <v>43.967731000000001</v>
      </c>
      <c r="AI130" s="47">
        <f>'AEO 53'!AJ59</f>
        <v>43.980891999999997</v>
      </c>
    </row>
    <row r="131" spans="1:35" ht="15.75" customHeight="1" x14ac:dyDescent="0.45">
      <c r="A131" s="8" t="str">
        <f>'AEO 53'!B60</f>
        <v xml:space="preserve">  Small Pickup</v>
      </c>
      <c r="B131" s="47">
        <f>'AEO 53'!C60</f>
        <v>0</v>
      </c>
      <c r="C131" s="47">
        <f>'AEO 53'!D60</f>
        <v>0</v>
      </c>
      <c r="D131" s="47">
        <f>'AEO 53'!E60</f>
        <v>0</v>
      </c>
      <c r="E131" s="47">
        <f>'AEO 53'!F60</f>
        <v>0</v>
      </c>
      <c r="F131" s="47">
        <f>'AEO 53'!G60</f>
        <v>0</v>
      </c>
      <c r="G131" s="47">
        <f>'AEO 53'!H60</f>
        <v>0</v>
      </c>
      <c r="H131" s="47">
        <f>'AEO 53'!I60</f>
        <v>0</v>
      </c>
      <c r="I131" s="47">
        <f>'AEO 53'!J60</f>
        <v>0</v>
      </c>
      <c r="J131" s="47">
        <f>'AEO 53'!K60</f>
        <v>0</v>
      </c>
      <c r="K131" s="47">
        <f>'AEO 53'!L60</f>
        <v>0</v>
      </c>
      <c r="L131" s="47">
        <f>'AEO 53'!M60</f>
        <v>0</v>
      </c>
      <c r="M131" s="47">
        <f>'AEO 53'!N60</f>
        <v>0</v>
      </c>
      <c r="N131" s="47">
        <f>'AEO 53'!O60</f>
        <v>0</v>
      </c>
      <c r="O131" s="47">
        <f>'AEO 53'!P60</f>
        <v>0</v>
      </c>
      <c r="P131" s="47">
        <f>'AEO 53'!Q60</f>
        <v>0</v>
      </c>
      <c r="Q131" s="47">
        <f>'AEO 53'!R60</f>
        <v>0</v>
      </c>
      <c r="R131" s="47">
        <f>'AEO 53'!S60</f>
        <v>0</v>
      </c>
      <c r="S131" s="47">
        <f>'AEO 53'!T60</f>
        <v>0</v>
      </c>
      <c r="T131" s="47">
        <f>'AEO 53'!U60</f>
        <v>0</v>
      </c>
      <c r="U131" s="47">
        <f>'AEO 53'!V60</f>
        <v>0</v>
      </c>
      <c r="V131" s="47">
        <f>'AEO 53'!W60</f>
        <v>0</v>
      </c>
      <c r="W131" s="47">
        <f>'AEO 53'!X60</f>
        <v>0</v>
      </c>
      <c r="X131" s="47">
        <f>'AEO 53'!Y60</f>
        <v>0</v>
      </c>
      <c r="Y131" s="47">
        <f>'AEO 53'!Z60</f>
        <v>0</v>
      </c>
      <c r="Z131" s="47">
        <f>'AEO 53'!AA60</f>
        <v>0</v>
      </c>
      <c r="AA131" s="47">
        <f>'AEO 53'!AB60</f>
        <v>0</v>
      </c>
      <c r="AB131" s="47">
        <f>'AEO 53'!AC60</f>
        <v>0</v>
      </c>
      <c r="AC131" s="47">
        <f>'AEO 53'!AD60</f>
        <v>0</v>
      </c>
      <c r="AD131" s="47">
        <f>'AEO 53'!AE60</f>
        <v>0</v>
      </c>
      <c r="AE131" s="47">
        <f>'AEO 53'!AF60</f>
        <v>0</v>
      </c>
      <c r="AF131" s="47">
        <f>'AEO 53'!AG60</f>
        <v>0</v>
      </c>
      <c r="AG131" s="47">
        <f>'AEO 53'!AH60</f>
        <v>0</v>
      </c>
      <c r="AH131" s="47">
        <f>'AEO 53'!AI60</f>
        <v>0</v>
      </c>
      <c r="AI131" s="47">
        <f>'AEO 53'!AJ60</f>
        <v>0</v>
      </c>
    </row>
    <row r="132" spans="1:35" ht="15.75" customHeight="1" x14ac:dyDescent="0.45">
      <c r="A132" s="8" t="str">
        <f>'AEO 53'!B61</f>
        <v xml:space="preserve">  Large Pickup</v>
      </c>
      <c r="B132" s="47">
        <f>'AEO 53'!C61</f>
        <v>0</v>
      </c>
      <c r="C132" s="47">
        <f>'AEO 53'!D61</f>
        <v>0</v>
      </c>
      <c r="D132" s="47">
        <f>'AEO 53'!E61</f>
        <v>0</v>
      </c>
      <c r="E132" s="47">
        <f>'AEO 53'!F61</f>
        <v>0</v>
      </c>
      <c r="F132" s="47">
        <f>'AEO 53'!G61</f>
        <v>0</v>
      </c>
      <c r="G132" s="47">
        <f>'AEO 53'!H61</f>
        <v>0</v>
      </c>
      <c r="H132" s="47">
        <f>'AEO 53'!I61</f>
        <v>0</v>
      </c>
      <c r="I132" s="47">
        <f>'AEO 53'!J61</f>
        <v>0</v>
      </c>
      <c r="J132" s="47">
        <f>'AEO 53'!K61</f>
        <v>0</v>
      </c>
      <c r="K132" s="47">
        <f>'AEO 53'!L61</f>
        <v>0</v>
      </c>
      <c r="L132" s="47">
        <f>'AEO 53'!M61</f>
        <v>0</v>
      </c>
      <c r="M132" s="47">
        <f>'AEO 53'!N61</f>
        <v>0</v>
      </c>
      <c r="N132" s="47">
        <f>'AEO 53'!O61</f>
        <v>0</v>
      </c>
      <c r="O132" s="47">
        <f>'AEO 53'!P61</f>
        <v>0</v>
      </c>
      <c r="P132" s="47">
        <f>'AEO 53'!Q61</f>
        <v>0</v>
      </c>
      <c r="Q132" s="47">
        <f>'AEO 53'!R61</f>
        <v>0</v>
      </c>
      <c r="R132" s="47">
        <f>'AEO 53'!S61</f>
        <v>0</v>
      </c>
      <c r="S132" s="47">
        <f>'AEO 53'!T61</f>
        <v>0</v>
      </c>
      <c r="T132" s="47">
        <f>'AEO 53'!U61</f>
        <v>0</v>
      </c>
      <c r="U132" s="47">
        <f>'AEO 53'!V61</f>
        <v>0</v>
      </c>
      <c r="V132" s="47">
        <f>'AEO 53'!W61</f>
        <v>0</v>
      </c>
      <c r="W132" s="47">
        <f>'AEO 53'!X61</f>
        <v>0</v>
      </c>
      <c r="X132" s="47">
        <f>'AEO 53'!Y61</f>
        <v>0</v>
      </c>
      <c r="Y132" s="47">
        <f>'AEO 53'!Z61</f>
        <v>0</v>
      </c>
      <c r="Z132" s="47">
        <f>'AEO 53'!AA61</f>
        <v>0</v>
      </c>
      <c r="AA132" s="47">
        <f>'AEO 53'!AB61</f>
        <v>0</v>
      </c>
      <c r="AB132" s="47">
        <f>'AEO 53'!AC61</f>
        <v>0</v>
      </c>
      <c r="AC132" s="47">
        <f>'AEO 53'!AD61</f>
        <v>0</v>
      </c>
      <c r="AD132" s="47">
        <f>'AEO 53'!AE61</f>
        <v>0</v>
      </c>
      <c r="AE132" s="47">
        <f>'AEO 53'!AF61</f>
        <v>0</v>
      </c>
      <c r="AF132" s="47">
        <f>'AEO 53'!AG61</f>
        <v>0</v>
      </c>
      <c r="AG132" s="47">
        <f>'AEO 53'!AH61</f>
        <v>0</v>
      </c>
      <c r="AH132" s="47">
        <f>'AEO 53'!AI61</f>
        <v>0</v>
      </c>
      <c r="AI132" s="47">
        <f>'AEO 53'!AJ61</f>
        <v>0</v>
      </c>
    </row>
    <row r="133" spans="1:35" ht="15.75" customHeight="1" x14ac:dyDescent="0.45">
      <c r="A133" s="8" t="str">
        <f>'AEO 53'!B62</f>
        <v xml:space="preserve">  Small Van</v>
      </c>
      <c r="B133" s="47">
        <f>'AEO 53'!C62</f>
        <v>0</v>
      </c>
      <c r="C133" s="47">
        <f>'AEO 53'!D62</f>
        <v>35.054611000000001</v>
      </c>
      <c r="D133" s="47">
        <f>'AEO 53'!E62</f>
        <v>35.118855000000003</v>
      </c>
      <c r="E133" s="47">
        <f>'AEO 53'!F62</f>
        <v>35.273364999999998</v>
      </c>
      <c r="F133" s="47">
        <f>'AEO 53'!G62</f>
        <v>35.568519999999999</v>
      </c>
      <c r="G133" s="47">
        <f>'AEO 53'!H62</f>
        <v>35.567734000000002</v>
      </c>
      <c r="H133" s="47">
        <f>'AEO 53'!I62</f>
        <v>35.453814999999999</v>
      </c>
      <c r="I133" s="47">
        <f>'AEO 53'!J62</f>
        <v>35.269374999999997</v>
      </c>
      <c r="J133" s="47">
        <f>'AEO 53'!K62</f>
        <v>36.073543999999998</v>
      </c>
      <c r="K133" s="47">
        <f>'AEO 53'!L62</f>
        <v>35.916397000000003</v>
      </c>
      <c r="L133" s="47">
        <f>'AEO 53'!M62</f>
        <v>35.773327000000002</v>
      </c>
      <c r="M133" s="47">
        <f>'AEO 53'!N62</f>
        <v>35.672840000000001</v>
      </c>
      <c r="N133" s="47">
        <f>'AEO 53'!O62</f>
        <v>35.603821000000003</v>
      </c>
      <c r="O133" s="47">
        <f>'AEO 53'!P62</f>
        <v>35.568848000000003</v>
      </c>
      <c r="P133" s="47">
        <f>'AEO 53'!Q62</f>
        <v>35.560566000000001</v>
      </c>
      <c r="Q133" s="47">
        <f>'AEO 53'!R62</f>
        <v>35.587634999999999</v>
      </c>
      <c r="R133" s="47">
        <f>'AEO 53'!S62</f>
        <v>35.642498000000003</v>
      </c>
      <c r="S133" s="47">
        <f>'AEO 53'!T62</f>
        <v>35.633862000000001</v>
      </c>
      <c r="T133" s="47">
        <f>'AEO 53'!U62</f>
        <v>35.662094000000003</v>
      </c>
      <c r="U133" s="47">
        <f>'AEO 53'!V62</f>
        <v>35.697575000000001</v>
      </c>
      <c r="V133" s="47">
        <f>'AEO 53'!W62</f>
        <v>35.738956000000002</v>
      </c>
      <c r="W133" s="47">
        <f>'AEO 53'!X62</f>
        <v>35.789679999999997</v>
      </c>
      <c r="X133" s="47">
        <f>'AEO 53'!Y62</f>
        <v>35.839939000000001</v>
      </c>
      <c r="Y133" s="47">
        <f>'AEO 53'!Z62</f>
        <v>35.891804</v>
      </c>
      <c r="Z133" s="47">
        <f>'AEO 53'!AA62</f>
        <v>35.989871999999998</v>
      </c>
      <c r="AA133" s="47">
        <f>'AEO 53'!AB62</f>
        <v>36.069732999999999</v>
      </c>
      <c r="AB133" s="47">
        <f>'AEO 53'!AC62</f>
        <v>36.14875</v>
      </c>
      <c r="AC133" s="47">
        <f>'AEO 53'!AD62</f>
        <v>36.227908999999997</v>
      </c>
      <c r="AD133" s="47">
        <f>'AEO 53'!AE62</f>
        <v>36.306953</v>
      </c>
      <c r="AE133" s="47">
        <f>'AEO 53'!AF62</f>
        <v>36.338779000000002</v>
      </c>
      <c r="AF133" s="47">
        <f>'AEO 53'!AG62</f>
        <v>36.369934000000001</v>
      </c>
      <c r="AG133" s="47">
        <f>'AEO 53'!AH62</f>
        <v>36.400337</v>
      </c>
      <c r="AH133" s="47">
        <f>'AEO 53'!AI62</f>
        <v>36.431103</v>
      </c>
      <c r="AI133" s="47">
        <f>'AEO 53'!AJ62</f>
        <v>36.455353000000002</v>
      </c>
    </row>
    <row r="134" spans="1:35" ht="15.75" customHeight="1" x14ac:dyDescent="0.45">
      <c r="A134" s="8" t="str">
        <f>'AEO 53'!B63</f>
        <v xml:space="preserve">  Large Van</v>
      </c>
      <c r="B134" s="47">
        <f>'AEO 53'!C63</f>
        <v>0</v>
      </c>
      <c r="C134" s="47">
        <f>'AEO 53'!D63</f>
        <v>0</v>
      </c>
      <c r="D134" s="47">
        <f>'AEO 53'!E63</f>
        <v>0</v>
      </c>
      <c r="E134" s="47">
        <f>'AEO 53'!F63</f>
        <v>0</v>
      </c>
      <c r="F134" s="47">
        <f>'AEO 53'!G63</f>
        <v>0</v>
      </c>
      <c r="G134" s="47">
        <f>'AEO 53'!H63</f>
        <v>0</v>
      </c>
      <c r="H134" s="47">
        <f>'AEO 53'!I63</f>
        <v>0</v>
      </c>
      <c r="I134" s="47">
        <f>'AEO 53'!J63</f>
        <v>0</v>
      </c>
      <c r="J134" s="47">
        <f>'AEO 53'!K63</f>
        <v>0</v>
      </c>
      <c r="K134" s="47">
        <f>'AEO 53'!L63</f>
        <v>0</v>
      </c>
      <c r="L134" s="47">
        <f>'AEO 53'!M63</f>
        <v>0</v>
      </c>
      <c r="M134" s="47">
        <f>'AEO 53'!N63</f>
        <v>0</v>
      </c>
      <c r="N134" s="47">
        <f>'AEO 53'!O63</f>
        <v>0</v>
      </c>
      <c r="O134" s="47">
        <f>'AEO 53'!P63</f>
        <v>0</v>
      </c>
      <c r="P134" s="47">
        <f>'AEO 53'!Q63</f>
        <v>0</v>
      </c>
      <c r="Q134" s="47">
        <f>'AEO 53'!R63</f>
        <v>0</v>
      </c>
      <c r="R134" s="47">
        <f>'AEO 53'!S63</f>
        <v>0</v>
      </c>
      <c r="S134" s="47">
        <f>'AEO 53'!T63</f>
        <v>0</v>
      </c>
      <c r="T134" s="47">
        <f>'AEO 53'!U63</f>
        <v>0</v>
      </c>
      <c r="U134" s="47">
        <f>'AEO 53'!V63</f>
        <v>0</v>
      </c>
      <c r="V134" s="47">
        <f>'AEO 53'!W63</f>
        <v>0</v>
      </c>
      <c r="W134" s="47">
        <f>'AEO 53'!X63</f>
        <v>0</v>
      </c>
      <c r="X134" s="47">
        <f>'AEO 53'!Y63</f>
        <v>0</v>
      </c>
      <c r="Y134" s="47">
        <f>'AEO 53'!Z63</f>
        <v>0</v>
      </c>
      <c r="Z134" s="47">
        <f>'AEO 53'!AA63</f>
        <v>0</v>
      </c>
      <c r="AA134" s="47">
        <f>'AEO 53'!AB63</f>
        <v>0</v>
      </c>
      <c r="AB134" s="47">
        <f>'AEO 53'!AC63</f>
        <v>0</v>
      </c>
      <c r="AC134" s="47">
        <f>'AEO 53'!AD63</f>
        <v>0</v>
      </c>
      <c r="AD134" s="47">
        <f>'AEO 53'!AE63</f>
        <v>0</v>
      </c>
      <c r="AE134" s="47">
        <f>'AEO 53'!AF63</f>
        <v>0</v>
      </c>
      <c r="AF134" s="47">
        <f>'AEO 53'!AG63</f>
        <v>0</v>
      </c>
      <c r="AG134" s="47">
        <f>'AEO 53'!AH63</f>
        <v>0</v>
      </c>
      <c r="AH134" s="47">
        <f>'AEO 53'!AI63</f>
        <v>0</v>
      </c>
      <c r="AI134" s="47">
        <f>'AEO 53'!AJ63</f>
        <v>0</v>
      </c>
    </row>
    <row r="135" spans="1:35" ht="15.75" customHeight="1" x14ac:dyDescent="0.45">
      <c r="A135" s="8" t="str">
        <f>'AEO 53'!B64</f>
        <v xml:space="preserve">  Small Utility</v>
      </c>
      <c r="B135" s="47">
        <f>'AEO 53'!C64</f>
        <v>0</v>
      </c>
      <c r="C135" s="47">
        <f>'AEO 53'!D64</f>
        <v>0</v>
      </c>
      <c r="D135" s="47">
        <f>'AEO 53'!E64</f>
        <v>0</v>
      </c>
      <c r="E135" s="47">
        <f>'AEO 53'!F64</f>
        <v>47.655833999999999</v>
      </c>
      <c r="F135" s="47">
        <f>'AEO 53'!G64</f>
        <v>47.952080000000002</v>
      </c>
      <c r="G135" s="47">
        <f>'AEO 53'!H64</f>
        <v>48.174053000000001</v>
      </c>
      <c r="H135" s="47">
        <f>'AEO 53'!I64</f>
        <v>48.162567000000003</v>
      </c>
      <c r="I135" s="47">
        <f>'AEO 53'!J64</f>
        <v>48.031658</v>
      </c>
      <c r="J135" s="47">
        <f>'AEO 53'!K64</f>
        <v>48.461253999999997</v>
      </c>
      <c r="K135" s="47">
        <f>'AEO 53'!L64</f>
        <v>48.299438000000002</v>
      </c>
      <c r="L135" s="47">
        <f>'AEO 53'!M64</f>
        <v>48.152026999999997</v>
      </c>
      <c r="M135" s="47">
        <f>'AEO 53'!N64</f>
        <v>48.040107999999996</v>
      </c>
      <c r="N135" s="47">
        <f>'AEO 53'!O64</f>
        <v>47.953865</v>
      </c>
      <c r="O135" s="47">
        <f>'AEO 53'!P64</f>
        <v>47.902892999999999</v>
      </c>
      <c r="P135" s="47">
        <f>'AEO 53'!Q64</f>
        <v>47.878551000000002</v>
      </c>
      <c r="Q135" s="47">
        <f>'AEO 53'!R64</f>
        <v>47.928424999999997</v>
      </c>
      <c r="R135" s="47">
        <f>'AEO 53'!S64</f>
        <v>48.040058000000002</v>
      </c>
      <c r="S135" s="47">
        <f>'AEO 53'!T64</f>
        <v>48.013244999999998</v>
      </c>
      <c r="T135" s="47">
        <f>'AEO 53'!U64</f>
        <v>47.979576000000002</v>
      </c>
      <c r="U135" s="47">
        <f>'AEO 53'!V64</f>
        <v>47.952582999999997</v>
      </c>
      <c r="V135" s="47">
        <f>'AEO 53'!W64</f>
        <v>47.933425999999997</v>
      </c>
      <c r="W135" s="47">
        <f>'AEO 53'!X64</f>
        <v>47.941467000000003</v>
      </c>
      <c r="X135" s="47">
        <f>'AEO 53'!Y64</f>
        <v>47.932938</v>
      </c>
      <c r="Y135" s="47">
        <f>'AEO 53'!Z64</f>
        <v>47.923893</v>
      </c>
      <c r="Z135" s="47">
        <f>'AEO 53'!AA64</f>
        <v>48.002006999999999</v>
      </c>
      <c r="AA135" s="47">
        <f>'AEO 53'!AB64</f>
        <v>48.024799000000002</v>
      </c>
      <c r="AB135" s="47">
        <f>'AEO 53'!AC64</f>
        <v>48.045127999999998</v>
      </c>
      <c r="AC135" s="47">
        <f>'AEO 53'!AD64</f>
        <v>48.065975000000002</v>
      </c>
      <c r="AD135" s="47">
        <f>'AEO 53'!AE64</f>
        <v>48.086841999999997</v>
      </c>
      <c r="AE135" s="47">
        <f>'AEO 53'!AF64</f>
        <v>48.107460000000003</v>
      </c>
      <c r="AF135" s="47">
        <f>'AEO 53'!AG64</f>
        <v>48.128494000000003</v>
      </c>
      <c r="AG135" s="47">
        <f>'AEO 53'!AH64</f>
        <v>48.148628000000002</v>
      </c>
      <c r="AH135" s="47">
        <f>'AEO 53'!AI64</f>
        <v>48.179684000000002</v>
      </c>
      <c r="AI135" s="47">
        <f>'AEO 53'!AJ64</f>
        <v>48.215591000000003</v>
      </c>
    </row>
    <row r="136" spans="1:35" ht="15.75" customHeight="1" x14ac:dyDescent="0.45">
      <c r="A136" s="8" t="str">
        <f>'AEO 53'!B65</f>
        <v xml:space="preserve">  Large Utility</v>
      </c>
      <c r="B136" s="47">
        <f>'AEO 53'!C65</f>
        <v>0</v>
      </c>
      <c r="C136" s="47">
        <f>'AEO 53'!D65</f>
        <v>0</v>
      </c>
      <c r="D136" s="47">
        <f>'AEO 53'!E65</f>
        <v>0</v>
      </c>
      <c r="E136" s="47">
        <f>'AEO 53'!F65</f>
        <v>0</v>
      </c>
      <c r="F136" s="47">
        <f>'AEO 53'!G65</f>
        <v>0</v>
      </c>
      <c r="G136" s="47">
        <f>'AEO 53'!H65</f>
        <v>0</v>
      </c>
      <c r="H136" s="47">
        <f>'AEO 53'!I65</f>
        <v>0</v>
      </c>
      <c r="I136" s="47">
        <f>'AEO 53'!J65</f>
        <v>0</v>
      </c>
      <c r="J136" s="47">
        <f>'AEO 53'!K65</f>
        <v>0</v>
      </c>
      <c r="K136" s="47">
        <f>'AEO 53'!L65</f>
        <v>0</v>
      </c>
      <c r="L136" s="47">
        <f>'AEO 53'!M65</f>
        <v>0</v>
      </c>
      <c r="M136" s="47">
        <f>'AEO 53'!N65</f>
        <v>0</v>
      </c>
      <c r="N136" s="47">
        <f>'AEO 53'!O65</f>
        <v>0</v>
      </c>
      <c r="O136" s="47">
        <f>'AEO 53'!P65</f>
        <v>0</v>
      </c>
      <c r="P136" s="47">
        <f>'AEO 53'!Q65</f>
        <v>0</v>
      </c>
      <c r="Q136" s="47">
        <f>'AEO 53'!R65</f>
        <v>0</v>
      </c>
      <c r="R136" s="47">
        <f>'AEO 53'!S65</f>
        <v>0</v>
      </c>
      <c r="S136" s="47">
        <f>'AEO 53'!T65</f>
        <v>0</v>
      </c>
      <c r="T136" s="47">
        <f>'AEO 53'!U65</f>
        <v>0</v>
      </c>
      <c r="U136" s="47">
        <f>'AEO 53'!V65</f>
        <v>0</v>
      </c>
      <c r="V136" s="47">
        <f>'AEO 53'!W65</f>
        <v>0</v>
      </c>
      <c r="W136" s="47">
        <f>'AEO 53'!X65</f>
        <v>0</v>
      </c>
      <c r="X136" s="47">
        <f>'AEO 53'!Y65</f>
        <v>0</v>
      </c>
      <c r="Y136" s="47">
        <f>'AEO 53'!Z65</f>
        <v>0</v>
      </c>
      <c r="Z136" s="47">
        <f>'AEO 53'!AA65</f>
        <v>0</v>
      </c>
      <c r="AA136" s="47">
        <f>'AEO 53'!AB65</f>
        <v>0</v>
      </c>
      <c r="AB136" s="47">
        <f>'AEO 53'!AC65</f>
        <v>0</v>
      </c>
      <c r="AC136" s="47">
        <f>'AEO 53'!AD65</f>
        <v>0</v>
      </c>
      <c r="AD136" s="47">
        <f>'AEO 53'!AE65</f>
        <v>0</v>
      </c>
      <c r="AE136" s="47">
        <f>'AEO 53'!AF65</f>
        <v>0</v>
      </c>
      <c r="AF136" s="47">
        <f>'AEO 53'!AG65</f>
        <v>0</v>
      </c>
      <c r="AG136" s="47">
        <f>'AEO 53'!AH65</f>
        <v>0</v>
      </c>
      <c r="AH136" s="47">
        <f>'AEO 53'!AI65</f>
        <v>0</v>
      </c>
      <c r="AI136" s="47">
        <f>'AEO 53'!AJ65</f>
        <v>0</v>
      </c>
    </row>
    <row r="137" spans="1:35" ht="15.75" customHeight="1" x14ac:dyDescent="0.45">
      <c r="A137" s="8" t="str">
        <f>'AEO 53'!B66</f>
        <v xml:space="preserve">  Small Crossover Trucks</v>
      </c>
      <c r="B137" s="47">
        <f>'AEO 53'!C66</f>
        <v>36.350403</v>
      </c>
      <c r="C137" s="47">
        <f>'AEO 53'!D66</f>
        <v>36.360874000000003</v>
      </c>
      <c r="D137" s="47">
        <f>'AEO 53'!E66</f>
        <v>36.483466999999997</v>
      </c>
      <c r="E137" s="47">
        <f>'AEO 53'!F66</f>
        <v>36.696559999999998</v>
      </c>
      <c r="F137" s="47">
        <f>'AEO 53'!G66</f>
        <v>36.893120000000003</v>
      </c>
      <c r="G137" s="47">
        <f>'AEO 53'!H66</f>
        <v>36.939307999999997</v>
      </c>
      <c r="H137" s="47">
        <f>'AEO 53'!I66</f>
        <v>36.911163000000002</v>
      </c>
      <c r="I137" s="47">
        <f>'AEO 53'!J66</f>
        <v>36.954295999999999</v>
      </c>
      <c r="J137" s="47">
        <f>'AEO 53'!K66</f>
        <v>37.602978</v>
      </c>
      <c r="K137" s="47">
        <f>'AEO 53'!L66</f>
        <v>37.551220000000001</v>
      </c>
      <c r="L137" s="47">
        <f>'AEO 53'!M66</f>
        <v>37.491863000000002</v>
      </c>
      <c r="M137" s="47">
        <f>'AEO 53'!N66</f>
        <v>37.455916999999999</v>
      </c>
      <c r="N137" s="47">
        <f>'AEO 53'!O66</f>
        <v>37.432507000000001</v>
      </c>
      <c r="O137" s="47">
        <f>'AEO 53'!P66</f>
        <v>37.431072</v>
      </c>
      <c r="P137" s="47">
        <f>'AEO 53'!Q66</f>
        <v>37.444893</v>
      </c>
      <c r="Q137" s="47">
        <f>'AEO 53'!R66</f>
        <v>37.479759000000001</v>
      </c>
      <c r="R137" s="47">
        <f>'AEO 53'!S66</f>
        <v>37.549126000000001</v>
      </c>
      <c r="S137" s="47">
        <f>'AEO 53'!T66</f>
        <v>37.556190000000001</v>
      </c>
      <c r="T137" s="47">
        <f>'AEO 53'!U66</f>
        <v>37.557056000000003</v>
      </c>
      <c r="U137" s="47">
        <f>'AEO 53'!V66</f>
        <v>37.562930999999999</v>
      </c>
      <c r="V137" s="47">
        <f>'AEO 53'!W66</f>
        <v>37.575481000000003</v>
      </c>
      <c r="W137" s="47">
        <f>'AEO 53'!X66</f>
        <v>37.592098</v>
      </c>
      <c r="X137" s="47">
        <f>'AEO 53'!Y66</f>
        <v>37.610675999999998</v>
      </c>
      <c r="Y137" s="47">
        <f>'AEO 53'!Z66</f>
        <v>37.631515999999998</v>
      </c>
      <c r="Z137" s="47">
        <f>'AEO 53'!AA66</f>
        <v>37.680874000000003</v>
      </c>
      <c r="AA137" s="47">
        <f>'AEO 53'!AB66</f>
        <v>37.721527000000002</v>
      </c>
      <c r="AB137" s="47">
        <f>'AEO 53'!AC66</f>
        <v>37.762878000000001</v>
      </c>
      <c r="AC137" s="47">
        <f>'AEO 53'!AD66</f>
        <v>37.804507999999998</v>
      </c>
      <c r="AD137" s="47">
        <f>'AEO 53'!AE66</f>
        <v>37.848258999999999</v>
      </c>
      <c r="AE137" s="47">
        <f>'AEO 53'!AF66</f>
        <v>37.888302000000003</v>
      </c>
      <c r="AF137" s="47">
        <f>'AEO 53'!AG66</f>
        <v>37.928204000000001</v>
      </c>
      <c r="AG137" s="47">
        <f>'AEO 53'!AH66</f>
        <v>37.967461</v>
      </c>
      <c r="AH137" s="47">
        <f>'AEO 53'!AI66</f>
        <v>38.007057000000003</v>
      </c>
      <c r="AI137" s="47">
        <f>'AEO 53'!AJ66</f>
        <v>38.040225999999997</v>
      </c>
    </row>
    <row r="138" spans="1:35" ht="15.75" customHeight="1" x14ac:dyDescent="0.45">
      <c r="A138" s="8" t="str">
        <f>'AEO 53'!B67</f>
        <v xml:space="preserve">  Large Crossover Trucks</v>
      </c>
      <c r="B138" s="47">
        <f>'AEO 53'!C67</f>
        <v>53.623013</v>
      </c>
      <c r="C138" s="47">
        <f>'AEO 53'!D67</f>
        <v>53.573211999999998</v>
      </c>
      <c r="D138" s="47">
        <f>'AEO 53'!E67</f>
        <v>53.611164000000002</v>
      </c>
      <c r="E138" s="47">
        <f>'AEO 53'!F67</f>
        <v>53.766277000000002</v>
      </c>
      <c r="F138" s="47">
        <f>'AEO 53'!G67</f>
        <v>54.014198</v>
      </c>
      <c r="G138" s="47">
        <f>'AEO 53'!H67</f>
        <v>54.004626999999999</v>
      </c>
      <c r="H138" s="47">
        <f>'AEO 53'!I67</f>
        <v>53.934719000000001</v>
      </c>
      <c r="I138" s="47">
        <f>'AEO 53'!J67</f>
        <v>53.874034999999999</v>
      </c>
      <c r="J138" s="47">
        <f>'AEO 53'!K67</f>
        <v>54.103394000000002</v>
      </c>
      <c r="K138" s="47">
        <f>'AEO 53'!L67</f>
        <v>54.033321000000001</v>
      </c>
      <c r="L138" s="47">
        <f>'AEO 53'!M67</f>
        <v>53.946609000000002</v>
      </c>
      <c r="M138" s="47">
        <f>'AEO 53'!N67</f>
        <v>53.886561999999998</v>
      </c>
      <c r="N138" s="47">
        <f>'AEO 53'!O67</f>
        <v>53.842013999999999</v>
      </c>
      <c r="O138" s="47">
        <f>'AEO 53'!P67</f>
        <v>53.823563</v>
      </c>
      <c r="P138" s="47">
        <f>'AEO 53'!Q67</f>
        <v>53.823054999999997</v>
      </c>
      <c r="Q138" s="47">
        <f>'AEO 53'!R67</f>
        <v>53.850352999999998</v>
      </c>
      <c r="R138" s="47">
        <f>'AEO 53'!S67</f>
        <v>53.892288000000001</v>
      </c>
      <c r="S138" s="47">
        <f>'AEO 53'!T67</f>
        <v>53.870055999999998</v>
      </c>
      <c r="T138" s="47">
        <f>'AEO 53'!U67</f>
        <v>53.842616999999997</v>
      </c>
      <c r="U138" s="47">
        <f>'AEO 53'!V67</f>
        <v>53.820618000000003</v>
      </c>
      <c r="V138" s="47">
        <f>'AEO 53'!W67</f>
        <v>53.805916000000003</v>
      </c>
      <c r="W138" s="47">
        <f>'AEO 53'!X67</f>
        <v>53.795628000000001</v>
      </c>
      <c r="X138" s="47">
        <f>'AEO 53'!Y67</f>
        <v>53.788479000000002</v>
      </c>
      <c r="Y138" s="47">
        <f>'AEO 53'!Z67</f>
        <v>53.783802000000001</v>
      </c>
      <c r="Z138" s="47">
        <f>'AEO 53'!AA67</f>
        <v>53.808601000000003</v>
      </c>
      <c r="AA138" s="47">
        <f>'AEO 53'!AB67</f>
        <v>53.828487000000003</v>
      </c>
      <c r="AB138" s="47">
        <f>'AEO 53'!AC67</f>
        <v>53.849379999999996</v>
      </c>
      <c r="AC138" s="47">
        <f>'AEO 53'!AD67</f>
        <v>53.870730999999999</v>
      </c>
      <c r="AD138" s="47">
        <f>'AEO 53'!AE67</f>
        <v>53.914009</v>
      </c>
      <c r="AE138" s="47">
        <f>'AEO 53'!AF67</f>
        <v>53.936641999999999</v>
      </c>
      <c r="AF138" s="47">
        <f>'AEO 53'!AG67</f>
        <v>53.957889999999999</v>
      </c>
      <c r="AG138" s="47">
        <f>'AEO 53'!AH67</f>
        <v>53.980198000000001</v>
      </c>
      <c r="AH138" s="47">
        <f>'AEO 53'!AI67</f>
        <v>54.009830000000001</v>
      </c>
      <c r="AI138" s="47">
        <f>'AEO 53'!AJ67</f>
        <v>54.032764</v>
      </c>
    </row>
    <row r="139" spans="1:35" ht="15.75" customHeight="1" x14ac:dyDescent="0.35"/>
    <row r="140" spans="1:35" ht="15.75" customHeight="1" x14ac:dyDescent="0.45">
      <c r="A140" s="8" t="str">
        <f>A7</f>
        <v>Plug-in 40 Gasoline Hybrid</v>
      </c>
    </row>
    <row r="141" spans="1:35" ht="15.75" customHeight="1" x14ac:dyDescent="0.45">
      <c r="A141" s="8" t="str">
        <f>'AEO 53'!B70</f>
        <v xml:space="preserve">  Mini-compact Cars</v>
      </c>
      <c r="B141" s="47">
        <f>'AEO 53'!C70</f>
        <v>0</v>
      </c>
      <c r="C141" s="47">
        <f>'AEO 53'!D70</f>
        <v>0</v>
      </c>
      <c r="D141" s="47">
        <f>'AEO 53'!E70</f>
        <v>0</v>
      </c>
      <c r="E141" s="47">
        <f>'AEO 53'!F70</f>
        <v>0</v>
      </c>
      <c r="F141" s="47">
        <f>'AEO 53'!G70</f>
        <v>0</v>
      </c>
      <c r="G141" s="47">
        <f>'AEO 53'!H70</f>
        <v>0</v>
      </c>
      <c r="H141" s="47">
        <f>'AEO 53'!I70</f>
        <v>0</v>
      </c>
      <c r="I141" s="47">
        <f>'AEO 53'!J70</f>
        <v>0</v>
      </c>
      <c r="J141" s="47">
        <f>'AEO 53'!K70</f>
        <v>0</v>
      </c>
      <c r="K141" s="47">
        <f>'AEO 53'!L70</f>
        <v>0</v>
      </c>
      <c r="L141" s="47">
        <f>'AEO 53'!M70</f>
        <v>0</v>
      </c>
      <c r="M141" s="47">
        <f>'AEO 53'!N70</f>
        <v>0</v>
      </c>
      <c r="N141" s="47">
        <f>'AEO 53'!O70</f>
        <v>0</v>
      </c>
      <c r="O141" s="47">
        <f>'AEO 53'!P70</f>
        <v>0</v>
      </c>
      <c r="P141" s="47">
        <f>'AEO 53'!Q70</f>
        <v>0</v>
      </c>
      <c r="Q141" s="47">
        <f>'AEO 53'!R70</f>
        <v>0</v>
      </c>
      <c r="R141" s="47">
        <f>'AEO 53'!S70</f>
        <v>0</v>
      </c>
      <c r="S141" s="47">
        <f>'AEO 53'!T70</f>
        <v>0</v>
      </c>
      <c r="T141" s="47">
        <f>'AEO 53'!U70</f>
        <v>0</v>
      </c>
      <c r="U141" s="47">
        <f>'AEO 53'!V70</f>
        <v>0</v>
      </c>
      <c r="V141" s="47">
        <f>'AEO 53'!W70</f>
        <v>0</v>
      </c>
      <c r="W141" s="47">
        <f>'AEO 53'!X70</f>
        <v>0</v>
      </c>
      <c r="X141" s="47">
        <f>'AEO 53'!Y70</f>
        <v>0</v>
      </c>
      <c r="Y141" s="47">
        <f>'AEO 53'!Z70</f>
        <v>0</v>
      </c>
      <c r="Z141" s="47">
        <f>'AEO 53'!AA70</f>
        <v>0</v>
      </c>
      <c r="AA141" s="47">
        <f>'AEO 53'!AB70</f>
        <v>0</v>
      </c>
      <c r="AB141" s="47">
        <f>'AEO 53'!AC70</f>
        <v>0</v>
      </c>
      <c r="AC141" s="47">
        <f>'AEO 53'!AD70</f>
        <v>0</v>
      </c>
      <c r="AD141" s="47">
        <f>'AEO 53'!AE70</f>
        <v>0</v>
      </c>
      <c r="AE141" s="47">
        <f>'AEO 53'!AF70</f>
        <v>0</v>
      </c>
      <c r="AF141" s="47">
        <f>'AEO 53'!AG70</f>
        <v>0</v>
      </c>
      <c r="AG141" s="47">
        <f>'AEO 53'!AH70</f>
        <v>0</v>
      </c>
      <c r="AH141" s="47">
        <f>'AEO 53'!AI70</f>
        <v>0</v>
      </c>
      <c r="AI141" s="47">
        <f>'AEO 53'!AJ70</f>
        <v>0</v>
      </c>
    </row>
    <row r="142" spans="1:35" ht="15.75" customHeight="1" x14ac:dyDescent="0.45">
      <c r="A142" s="8" t="str">
        <f>'AEO 53'!B71</f>
        <v xml:space="preserve">  Subcompact Cars</v>
      </c>
      <c r="B142" s="47">
        <f>'AEO 53'!C71</f>
        <v>0</v>
      </c>
      <c r="C142" s="47">
        <f>'AEO 53'!D71</f>
        <v>46.943161000000003</v>
      </c>
      <c r="D142" s="47">
        <f>'AEO 53'!E71</f>
        <v>46.791542</v>
      </c>
      <c r="E142" s="47">
        <f>'AEO 53'!F71</f>
        <v>46.811970000000002</v>
      </c>
      <c r="F142" s="47">
        <f>'AEO 53'!G71</f>
        <v>46.837505</v>
      </c>
      <c r="G142" s="47">
        <f>'AEO 53'!H71</f>
        <v>46.818976999999997</v>
      </c>
      <c r="H142" s="47">
        <f>'AEO 53'!I71</f>
        <v>46.631675999999999</v>
      </c>
      <c r="I142" s="47">
        <f>'AEO 53'!J71</f>
        <v>46.407477999999998</v>
      </c>
      <c r="J142" s="47">
        <f>'AEO 53'!K71</f>
        <v>46.474379999999996</v>
      </c>
      <c r="K142" s="47">
        <f>'AEO 53'!L71</f>
        <v>46.318004999999999</v>
      </c>
      <c r="L142" s="47">
        <f>'AEO 53'!M71</f>
        <v>46.157173</v>
      </c>
      <c r="M142" s="47">
        <f>'AEO 53'!N71</f>
        <v>46.033912999999998</v>
      </c>
      <c r="N142" s="47">
        <f>'AEO 53'!O71</f>
        <v>45.931831000000003</v>
      </c>
      <c r="O142" s="47">
        <f>'AEO 53'!P71</f>
        <v>45.864891</v>
      </c>
      <c r="P142" s="47">
        <f>'AEO 53'!Q71</f>
        <v>45.823059000000001</v>
      </c>
      <c r="Q142" s="47">
        <f>'AEO 53'!R71</f>
        <v>45.804336999999997</v>
      </c>
      <c r="R142" s="47">
        <f>'AEO 53'!S71</f>
        <v>45.804996000000003</v>
      </c>
      <c r="S142" s="47">
        <f>'AEO 53'!T71</f>
        <v>45.757412000000002</v>
      </c>
      <c r="T142" s="47">
        <f>'AEO 53'!U71</f>
        <v>45.708710000000004</v>
      </c>
      <c r="U142" s="47">
        <f>'AEO 53'!V71</f>
        <v>45.668018000000004</v>
      </c>
      <c r="V142" s="47">
        <f>'AEO 53'!W71</f>
        <v>45.637729999999998</v>
      </c>
      <c r="W142" s="47">
        <f>'AEO 53'!X71</f>
        <v>45.612918999999998</v>
      </c>
      <c r="X142" s="47">
        <f>'AEO 53'!Y71</f>
        <v>45.593688999999998</v>
      </c>
      <c r="Y142" s="47">
        <f>'AEO 53'!Z71</f>
        <v>45.579582000000002</v>
      </c>
      <c r="Z142" s="47">
        <f>'AEO 53'!AA71</f>
        <v>45.602116000000002</v>
      </c>
      <c r="AA142" s="47">
        <f>'AEO 53'!AB71</f>
        <v>45.623615000000001</v>
      </c>
      <c r="AB142" s="47">
        <f>'AEO 53'!AC71</f>
        <v>45.647311999999999</v>
      </c>
      <c r="AC142" s="47">
        <f>'AEO 53'!AD71</f>
        <v>45.671706999999998</v>
      </c>
      <c r="AD142" s="47">
        <f>'AEO 53'!AE71</f>
        <v>45.695762999999999</v>
      </c>
      <c r="AE142" s="47">
        <f>'AEO 53'!AF71</f>
        <v>45.719771999999999</v>
      </c>
      <c r="AF142" s="47">
        <f>'AEO 53'!AG71</f>
        <v>45.744292999999999</v>
      </c>
      <c r="AG142" s="47">
        <f>'AEO 53'!AH71</f>
        <v>45.767620000000001</v>
      </c>
      <c r="AH142" s="47">
        <f>'AEO 53'!AI71</f>
        <v>45.791794000000003</v>
      </c>
      <c r="AI142" s="47">
        <f>'AEO 53'!AJ71</f>
        <v>45.809230999999997</v>
      </c>
    </row>
    <row r="143" spans="1:35" ht="15.75" customHeight="1" x14ac:dyDescent="0.45">
      <c r="A143" s="8" t="str">
        <f>'AEO 53'!B72</f>
        <v xml:space="preserve">  Compact Cars</v>
      </c>
      <c r="B143" s="47">
        <f>'AEO 53'!C72</f>
        <v>41.796726</v>
      </c>
      <c r="C143" s="47">
        <f>'AEO 53'!D72</f>
        <v>41.522511000000002</v>
      </c>
      <c r="D143" s="47">
        <f>'AEO 53'!E72</f>
        <v>41.334792999999998</v>
      </c>
      <c r="E143" s="47">
        <f>'AEO 53'!F72</f>
        <v>41.328293000000002</v>
      </c>
      <c r="F143" s="47">
        <f>'AEO 53'!G72</f>
        <v>41.328949000000001</v>
      </c>
      <c r="G143" s="47">
        <f>'AEO 53'!H72</f>
        <v>41.242972999999999</v>
      </c>
      <c r="H143" s="47">
        <f>'AEO 53'!I72</f>
        <v>41.090339999999998</v>
      </c>
      <c r="I143" s="47">
        <f>'AEO 53'!J72</f>
        <v>40.920856000000001</v>
      </c>
      <c r="J143" s="47">
        <f>'AEO 53'!K72</f>
        <v>41.120868999999999</v>
      </c>
      <c r="K143" s="47">
        <f>'AEO 53'!L72</f>
        <v>40.960659</v>
      </c>
      <c r="L143" s="47">
        <f>'AEO 53'!M72</f>
        <v>40.805819999999997</v>
      </c>
      <c r="M143" s="47">
        <f>'AEO 53'!N72</f>
        <v>40.687908</v>
      </c>
      <c r="N143" s="47">
        <f>'AEO 53'!O72</f>
        <v>40.58963</v>
      </c>
      <c r="O143" s="47">
        <f>'AEO 53'!P72</f>
        <v>40.526417000000002</v>
      </c>
      <c r="P143" s="47">
        <f>'AEO 53'!Q72</f>
        <v>40.487834999999997</v>
      </c>
      <c r="Q143" s="47">
        <f>'AEO 53'!R72</f>
        <v>40.471663999999997</v>
      </c>
      <c r="R143" s="47">
        <f>'AEO 53'!S72</f>
        <v>40.474688999999998</v>
      </c>
      <c r="S143" s="47">
        <f>'AEO 53'!T72</f>
        <v>40.429802000000002</v>
      </c>
      <c r="T143" s="47">
        <f>'AEO 53'!U72</f>
        <v>40.384045</v>
      </c>
      <c r="U143" s="47">
        <f>'AEO 53'!V72</f>
        <v>40.346049999999998</v>
      </c>
      <c r="V143" s="47">
        <f>'AEO 53'!W72</f>
        <v>40.318615000000001</v>
      </c>
      <c r="W143" s="47">
        <f>'AEO 53'!X72</f>
        <v>40.296489999999999</v>
      </c>
      <c r="X143" s="47">
        <f>'AEO 53'!Y72</f>
        <v>40.279792999999998</v>
      </c>
      <c r="Y143" s="47">
        <f>'AEO 53'!Z72</f>
        <v>40.268127</v>
      </c>
      <c r="Z143" s="47">
        <f>'AEO 53'!AA72</f>
        <v>40.292735999999998</v>
      </c>
      <c r="AA143" s="47">
        <f>'AEO 53'!AB72</f>
        <v>40.316208000000003</v>
      </c>
      <c r="AB143" s="47">
        <f>'AEO 53'!AC72</f>
        <v>40.342059999999996</v>
      </c>
      <c r="AC143" s="47">
        <f>'AEO 53'!AD72</f>
        <v>40.368645000000001</v>
      </c>
      <c r="AD143" s="47">
        <f>'AEO 53'!AE72</f>
        <v>40.394858999999997</v>
      </c>
      <c r="AE143" s="47">
        <f>'AEO 53'!AF72</f>
        <v>40.420955999999997</v>
      </c>
      <c r="AF143" s="47">
        <f>'AEO 53'!AG72</f>
        <v>40.447578</v>
      </c>
      <c r="AG143" s="47">
        <f>'AEO 53'!AH72</f>
        <v>40.472878000000001</v>
      </c>
      <c r="AH143" s="47">
        <f>'AEO 53'!AI72</f>
        <v>40.499091999999997</v>
      </c>
      <c r="AI143" s="47">
        <f>'AEO 53'!AJ72</f>
        <v>40.518470999999998</v>
      </c>
    </row>
    <row r="144" spans="1:35" ht="15.75" customHeight="1" x14ac:dyDescent="0.45">
      <c r="A144" s="8" t="str">
        <f>'AEO 53'!B73</f>
        <v xml:space="preserve">  Midsize Cars</v>
      </c>
      <c r="B144" s="47">
        <f>'AEO 53'!C73</f>
        <v>42.439776999999999</v>
      </c>
      <c r="C144" s="47">
        <f>'AEO 53'!D73</f>
        <v>42.117016</v>
      </c>
      <c r="D144" s="47">
        <f>'AEO 53'!E73</f>
        <v>41.891792000000002</v>
      </c>
      <c r="E144" s="47">
        <f>'AEO 53'!F73</f>
        <v>41.907387</v>
      </c>
      <c r="F144" s="47">
        <f>'AEO 53'!G73</f>
        <v>41.852508999999998</v>
      </c>
      <c r="G144" s="47">
        <f>'AEO 53'!H73</f>
        <v>41.694031000000003</v>
      </c>
      <c r="H144" s="47">
        <f>'AEO 53'!I73</f>
        <v>41.50938</v>
      </c>
      <c r="I144" s="47">
        <f>'AEO 53'!J73</f>
        <v>41.278815999999999</v>
      </c>
      <c r="J144" s="47">
        <f>'AEO 53'!K73</f>
        <v>41.400646000000002</v>
      </c>
      <c r="K144" s="47">
        <f>'AEO 53'!L73</f>
        <v>41.194083999999997</v>
      </c>
      <c r="L144" s="47">
        <f>'AEO 53'!M73</f>
        <v>40.989986000000002</v>
      </c>
      <c r="M144" s="47">
        <f>'AEO 53'!N73</f>
        <v>40.828659000000002</v>
      </c>
      <c r="N144" s="47">
        <f>'AEO 53'!O73</f>
        <v>40.694180000000003</v>
      </c>
      <c r="O144" s="47">
        <f>'AEO 53'!P73</f>
        <v>40.601253999999997</v>
      </c>
      <c r="P144" s="47">
        <f>'AEO 53'!Q73</f>
        <v>40.538505999999998</v>
      </c>
      <c r="Q144" s="47">
        <f>'AEO 53'!R73</f>
        <v>40.503898999999997</v>
      </c>
      <c r="R144" s="47">
        <f>'AEO 53'!S73</f>
        <v>40.491852000000002</v>
      </c>
      <c r="S144" s="47">
        <f>'AEO 53'!T73</f>
        <v>40.433979000000001</v>
      </c>
      <c r="T144" s="47">
        <f>'AEO 53'!U73</f>
        <v>40.377018</v>
      </c>
      <c r="U144" s="47">
        <f>'AEO 53'!V73</f>
        <v>40.329182000000003</v>
      </c>
      <c r="V144" s="47">
        <f>'AEO 53'!W73</f>
        <v>40.292385000000003</v>
      </c>
      <c r="W144" s="47">
        <f>'AEO 53'!X73</f>
        <v>40.261615999999997</v>
      </c>
      <c r="X144" s="47">
        <f>'AEO 53'!Y73</f>
        <v>40.236786000000002</v>
      </c>
      <c r="Y144" s="47">
        <f>'AEO 53'!Z73</f>
        <v>40.217148000000002</v>
      </c>
      <c r="Z144" s="47">
        <f>'AEO 53'!AA73</f>
        <v>40.238486999999999</v>
      </c>
      <c r="AA144" s="47">
        <f>'AEO 53'!AB73</f>
        <v>40.258719999999997</v>
      </c>
      <c r="AB144" s="47">
        <f>'AEO 53'!AC73</f>
        <v>40.280921999999997</v>
      </c>
      <c r="AC144" s="47">
        <f>'AEO 53'!AD73</f>
        <v>40.303635</v>
      </c>
      <c r="AD144" s="47">
        <f>'AEO 53'!AE73</f>
        <v>40.325935000000001</v>
      </c>
      <c r="AE144" s="47">
        <f>'AEO 53'!AF73</f>
        <v>40.348022</v>
      </c>
      <c r="AF144" s="47">
        <f>'AEO 53'!AG73</f>
        <v>40.370457000000002</v>
      </c>
      <c r="AG144" s="47">
        <f>'AEO 53'!AH73</f>
        <v>40.391682000000003</v>
      </c>
      <c r="AH144" s="47">
        <f>'AEO 53'!AI73</f>
        <v>40.413581999999998</v>
      </c>
      <c r="AI144" s="47">
        <f>'AEO 53'!AJ73</f>
        <v>40.428696000000002</v>
      </c>
    </row>
    <row r="145" spans="1:35" ht="15.75" customHeight="1" x14ac:dyDescent="0.45">
      <c r="A145" s="8" t="str">
        <f>'AEO 53'!B74</f>
        <v xml:space="preserve">  Large Cars</v>
      </c>
      <c r="B145" s="47">
        <f>'AEO 53'!C74</f>
        <v>56.038527999999999</v>
      </c>
      <c r="C145" s="47">
        <f>'AEO 53'!D74</f>
        <v>55.601706999999998</v>
      </c>
      <c r="D145" s="47">
        <f>'AEO 53'!E74</f>
        <v>55.287269999999999</v>
      </c>
      <c r="E145" s="47">
        <f>'AEO 53'!F74</f>
        <v>55.079329999999999</v>
      </c>
      <c r="F145" s="47">
        <f>'AEO 53'!G74</f>
        <v>54.899887</v>
      </c>
      <c r="G145" s="47">
        <f>'AEO 53'!H74</f>
        <v>54.684787999999998</v>
      </c>
      <c r="H145" s="47">
        <f>'AEO 53'!I74</f>
        <v>54.365856000000001</v>
      </c>
      <c r="I145" s="47">
        <f>'AEO 53'!J74</f>
        <v>53.908768000000002</v>
      </c>
      <c r="J145" s="47">
        <f>'AEO 53'!K74</f>
        <v>53.931548999999997</v>
      </c>
      <c r="K145" s="47">
        <f>'AEO 53'!L74</f>
        <v>53.609645999999998</v>
      </c>
      <c r="L145" s="47">
        <f>'AEO 53'!M74</f>
        <v>53.295864000000002</v>
      </c>
      <c r="M145" s="47">
        <f>'AEO 53'!N74</f>
        <v>53.037609000000003</v>
      </c>
      <c r="N145" s="47">
        <f>'AEO 53'!O74</f>
        <v>52.822707999999999</v>
      </c>
      <c r="O145" s="47">
        <f>'AEO 53'!P74</f>
        <v>52.663296000000003</v>
      </c>
      <c r="P145" s="47">
        <f>'AEO 53'!Q74</f>
        <v>52.547474000000001</v>
      </c>
      <c r="Q145" s="47">
        <f>'AEO 53'!R74</f>
        <v>52.469768999999999</v>
      </c>
      <c r="R145" s="47">
        <f>'AEO 53'!S74</f>
        <v>52.422108000000001</v>
      </c>
      <c r="S145" s="47">
        <f>'AEO 53'!T74</f>
        <v>52.334530000000001</v>
      </c>
      <c r="T145" s="47">
        <f>'AEO 53'!U74</f>
        <v>52.252434000000001</v>
      </c>
      <c r="U145" s="47">
        <f>'AEO 53'!V74</f>
        <v>52.182861000000003</v>
      </c>
      <c r="V145" s="47">
        <f>'AEO 53'!W74</f>
        <v>52.126404000000001</v>
      </c>
      <c r="W145" s="47">
        <f>'AEO 53'!X74</f>
        <v>52.077961000000002</v>
      </c>
      <c r="X145" s="47">
        <f>'AEO 53'!Y74</f>
        <v>52.037047999999999</v>
      </c>
      <c r="Y145" s="47">
        <f>'AEO 53'!Z74</f>
        <v>52.002285000000001</v>
      </c>
      <c r="Z145" s="47">
        <f>'AEO 53'!AA74</f>
        <v>52.019936000000001</v>
      </c>
      <c r="AA145" s="47">
        <f>'AEO 53'!AB74</f>
        <v>52.036678000000002</v>
      </c>
      <c r="AB145" s="47">
        <f>'AEO 53'!AC74</f>
        <v>52.055110999999997</v>
      </c>
      <c r="AC145" s="47">
        <f>'AEO 53'!AD74</f>
        <v>52.074001000000003</v>
      </c>
      <c r="AD145" s="47">
        <f>'AEO 53'!AE74</f>
        <v>52.092509999999997</v>
      </c>
      <c r="AE145" s="47">
        <f>'AEO 53'!AF74</f>
        <v>52.110892999999997</v>
      </c>
      <c r="AF145" s="47">
        <f>'AEO 53'!AG74</f>
        <v>52.129589000000003</v>
      </c>
      <c r="AG145" s="47">
        <f>'AEO 53'!AH74</f>
        <v>52.147263000000002</v>
      </c>
      <c r="AH145" s="47">
        <f>'AEO 53'!AI74</f>
        <v>52.165512</v>
      </c>
      <c r="AI145" s="47">
        <f>'AEO 53'!AJ74</f>
        <v>52.177067000000001</v>
      </c>
    </row>
    <row r="146" spans="1:35" ht="15.75" customHeight="1" x14ac:dyDescent="0.45">
      <c r="A146" s="8" t="str">
        <f>'AEO 53'!B75</f>
        <v xml:space="preserve">  Two Seater Cars</v>
      </c>
      <c r="B146" s="47">
        <f>'AEO 53'!C75</f>
        <v>0</v>
      </c>
      <c r="C146" s="47">
        <f>'AEO 53'!D75</f>
        <v>0</v>
      </c>
      <c r="D146" s="47">
        <f>'AEO 53'!E75</f>
        <v>0</v>
      </c>
      <c r="E146" s="47">
        <f>'AEO 53'!F75</f>
        <v>85.504738000000003</v>
      </c>
      <c r="F146" s="47">
        <f>'AEO 53'!G75</f>
        <v>85.324944000000002</v>
      </c>
      <c r="G146" s="47">
        <f>'AEO 53'!H75</f>
        <v>85.02037</v>
      </c>
      <c r="H146" s="47">
        <f>'AEO 53'!I75</f>
        <v>84.707588000000001</v>
      </c>
      <c r="I146" s="47">
        <f>'AEO 53'!J75</f>
        <v>84.397400000000005</v>
      </c>
      <c r="J146" s="47">
        <f>'AEO 53'!K75</f>
        <v>84.399260999999996</v>
      </c>
      <c r="K146" s="47">
        <f>'AEO 53'!L75</f>
        <v>84.087401999999997</v>
      </c>
      <c r="L146" s="47">
        <f>'AEO 53'!M75</f>
        <v>83.793633</v>
      </c>
      <c r="M146" s="47">
        <f>'AEO 53'!N75</f>
        <v>83.544494999999998</v>
      </c>
      <c r="N146" s="47">
        <f>'AEO 53'!O75</f>
        <v>83.338783000000006</v>
      </c>
      <c r="O146" s="47">
        <f>'AEO 53'!P75</f>
        <v>83.185317999999995</v>
      </c>
      <c r="P146" s="47">
        <f>'AEO 53'!Q75</f>
        <v>83.074698999999995</v>
      </c>
      <c r="Q146" s="47">
        <f>'AEO 53'!R75</f>
        <v>83.000984000000003</v>
      </c>
      <c r="R146" s="47">
        <f>'AEO 53'!S75</f>
        <v>82.956749000000002</v>
      </c>
      <c r="S146" s="47">
        <f>'AEO 53'!T75</f>
        <v>82.870429999999999</v>
      </c>
      <c r="T146" s="47">
        <f>'AEO 53'!U75</f>
        <v>82.788634999999999</v>
      </c>
      <c r="U146" s="47">
        <f>'AEO 53'!V75</f>
        <v>82.719177000000002</v>
      </c>
      <c r="V146" s="47">
        <f>'AEO 53'!W75</f>
        <v>82.661445999999998</v>
      </c>
      <c r="W146" s="47">
        <f>'AEO 53'!X75</f>
        <v>82.611350999999999</v>
      </c>
      <c r="X146" s="47">
        <f>'AEO 53'!Y75</f>
        <v>82.568366999999995</v>
      </c>
      <c r="Y146" s="47">
        <f>'AEO 53'!Z75</f>
        <v>82.530845999999997</v>
      </c>
      <c r="Z146" s="47">
        <f>'AEO 53'!AA75</f>
        <v>82.542084000000003</v>
      </c>
      <c r="AA146" s="47">
        <f>'AEO 53'!AB75</f>
        <v>82.552864</v>
      </c>
      <c r="AB146" s="47">
        <f>'AEO 53'!AC75</f>
        <v>82.564644000000001</v>
      </c>
      <c r="AC146" s="47">
        <f>'AEO 53'!AD75</f>
        <v>82.576758999999996</v>
      </c>
      <c r="AD146" s="47">
        <f>'AEO 53'!AE75</f>
        <v>82.5886</v>
      </c>
      <c r="AE146" s="47">
        <f>'AEO 53'!AF75</f>
        <v>82.600479000000007</v>
      </c>
      <c r="AF146" s="47">
        <f>'AEO 53'!AG75</f>
        <v>82.612610000000004</v>
      </c>
      <c r="AG146" s="47">
        <f>'AEO 53'!AH75</f>
        <v>82.624190999999996</v>
      </c>
      <c r="AH146" s="47">
        <f>'AEO 53'!AI75</f>
        <v>82.636116000000001</v>
      </c>
      <c r="AI146" s="47">
        <f>'AEO 53'!AJ75</f>
        <v>82.641616999999997</v>
      </c>
    </row>
    <row r="147" spans="1:35" ht="15.75" customHeight="1" x14ac:dyDescent="0.45">
      <c r="A147" s="8" t="str">
        <f>'AEO 53'!B76</f>
        <v xml:space="preserve">  Small Crossover Cars</v>
      </c>
      <c r="B147" s="47">
        <f>'AEO 53'!C76</f>
        <v>37.270130000000002</v>
      </c>
      <c r="C147" s="47">
        <f>'AEO 53'!D76</f>
        <v>36.981979000000003</v>
      </c>
      <c r="D147" s="47">
        <f>'AEO 53'!E76</f>
        <v>36.792175</v>
      </c>
      <c r="E147" s="47">
        <f>'AEO 53'!F76</f>
        <v>36.741272000000002</v>
      </c>
      <c r="F147" s="47">
        <f>'AEO 53'!G76</f>
        <v>36.740864000000002</v>
      </c>
      <c r="G147" s="47">
        <f>'AEO 53'!H76</f>
        <v>36.653422999999997</v>
      </c>
      <c r="H147" s="47">
        <f>'AEO 53'!I76</f>
        <v>36.531196999999999</v>
      </c>
      <c r="I147" s="47">
        <f>'AEO 53'!J76</f>
        <v>36.377800000000001</v>
      </c>
      <c r="J147" s="47">
        <f>'AEO 53'!K76</f>
        <v>36.609138000000002</v>
      </c>
      <c r="K147" s="47">
        <f>'AEO 53'!L76</f>
        <v>36.491081000000001</v>
      </c>
      <c r="L147" s="47">
        <f>'AEO 53'!M76</f>
        <v>36.374637999999997</v>
      </c>
      <c r="M147" s="47">
        <f>'AEO 53'!N76</f>
        <v>36.285366000000003</v>
      </c>
      <c r="N147" s="47">
        <f>'AEO 53'!O76</f>
        <v>36.211502000000003</v>
      </c>
      <c r="O147" s="47">
        <f>'AEO 53'!P76</f>
        <v>36.162823000000003</v>
      </c>
      <c r="P147" s="47">
        <f>'AEO 53'!Q76</f>
        <v>36.133277999999997</v>
      </c>
      <c r="Q147" s="47">
        <f>'AEO 53'!R76</f>
        <v>36.121333999999997</v>
      </c>
      <c r="R147" s="47">
        <f>'AEO 53'!S76</f>
        <v>36.124008000000003</v>
      </c>
      <c r="S147" s="47">
        <f>'AEO 53'!T76</f>
        <v>36.075465999999999</v>
      </c>
      <c r="T147" s="47">
        <f>'AEO 53'!U76</f>
        <v>36.024307</v>
      </c>
      <c r="U147" s="47">
        <f>'AEO 53'!V76</f>
        <v>35.980530000000002</v>
      </c>
      <c r="V147" s="47">
        <f>'AEO 53'!W76</f>
        <v>35.945942000000002</v>
      </c>
      <c r="W147" s="47">
        <f>'AEO 53'!X76</f>
        <v>35.917065000000001</v>
      </c>
      <c r="X147" s="47">
        <f>'AEO 53'!Y76</f>
        <v>35.894053999999997</v>
      </c>
      <c r="Y147" s="47">
        <f>'AEO 53'!Z76</f>
        <v>35.876606000000002</v>
      </c>
      <c r="Z147" s="47">
        <f>'AEO 53'!AA76</f>
        <v>35.892508999999997</v>
      </c>
      <c r="AA147" s="47">
        <f>'AEO 53'!AB76</f>
        <v>35.907710999999999</v>
      </c>
      <c r="AB147" s="47">
        <f>'AEO 53'!AC76</f>
        <v>35.938178999999998</v>
      </c>
      <c r="AC147" s="47">
        <f>'AEO 53'!AD76</f>
        <v>35.971310000000003</v>
      </c>
      <c r="AD147" s="47">
        <f>'AEO 53'!AE76</f>
        <v>36.004280000000001</v>
      </c>
      <c r="AE147" s="47">
        <f>'AEO 53'!AF76</f>
        <v>36.037235000000003</v>
      </c>
      <c r="AF147" s="47">
        <f>'AEO 53'!AG76</f>
        <v>36.070385000000002</v>
      </c>
      <c r="AG147" s="47">
        <f>'AEO 53'!AH76</f>
        <v>36.103057999999997</v>
      </c>
      <c r="AH147" s="47">
        <f>'AEO 53'!AI76</f>
        <v>36.136051000000002</v>
      </c>
      <c r="AI147" s="47">
        <f>'AEO 53'!AJ76</f>
        <v>36.162708000000002</v>
      </c>
    </row>
    <row r="148" spans="1:35" ht="15.75" customHeight="1" x14ac:dyDescent="0.45">
      <c r="A148" s="8" t="str">
        <f>'AEO 53'!B77</f>
        <v xml:space="preserve">  Large Crossover Cars</v>
      </c>
      <c r="B148" s="47">
        <f>'AEO 53'!C77</f>
        <v>0</v>
      </c>
      <c r="C148" s="47">
        <f>'AEO 53'!D77</f>
        <v>0</v>
      </c>
      <c r="D148" s="47">
        <f>'AEO 53'!E77</f>
        <v>0</v>
      </c>
      <c r="E148" s="47">
        <f>'AEO 53'!F77</f>
        <v>48.149169999999998</v>
      </c>
      <c r="F148" s="47">
        <f>'AEO 53'!G77</f>
        <v>47.952376999999998</v>
      </c>
      <c r="G148" s="47">
        <f>'AEO 53'!H77</f>
        <v>47.719951999999999</v>
      </c>
      <c r="H148" s="47">
        <f>'AEO 53'!I77</f>
        <v>47.527084000000002</v>
      </c>
      <c r="I148" s="47">
        <f>'AEO 53'!J77</f>
        <v>47.405833999999999</v>
      </c>
      <c r="J148" s="47">
        <f>'AEO 53'!K77</f>
        <v>47.641303999999998</v>
      </c>
      <c r="K148" s="47">
        <f>'AEO 53'!L77</f>
        <v>47.468105000000001</v>
      </c>
      <c r="L148" s="47">
        <f>'AEO 53'!M77</f>
        <v>47.309249999999999</v>
      </c>
      <c r="M148" s="47">
        <f>'AEO 53'!N77</f>
        <v>47.181618</v>
      </c>
      <c r="N148" s="47">
        <f>'AEO 53'!O77</f>
        <v>47.074444</v>
      </c>
      <c r="O148" s="47">
        <f>'AEO 53'!P77</f>
        <v>46.996428999999999</v>
      </c>
      <c r="P148" s="47">
        <f>'AEO 53'!Q77</f>
        <v>46.941367999999997</v>
      </c>
      <c r="Q148" s="47">
        <f>'AEO 53'!R77</f>
        <v>46.906981999999999</v>
      </c>
      <c r="R148" s="47">
        <f>'AEO 53'!S77</f>
        <v>46.890182000000003</v>
      </c>
      <c r="S148" s="47">
        <f>'AEO 53'!T77</f>
        <v>46.824005</v>
      </c>
      <c r="T148" s="47">
        <f>'AEO 53'!U77</f>
        <v>46.757289999999998</v>
      </c>
      <c r="U148" s="47">
        <f>'AEO 53'!V77</f>
        <v>46.699759999999998</v>
      </c>
      <c r="V148" s="47">
        <f>'AEO 53'!W77</f>
        <v>46.652931000000002</v>
      </c>
      <c r="W148" s="47">
        <f>'AEO 53'!X77</f>
        <v>46.613342000000003</v>
      </c>
      <c r="X148" s="47">
        <f>'AEO 53'!Y77</f>
        <v>46.581017000000003</v>
      </c>
      <c r="Y148" s="47">
        <f>'AEO 53'!Z77</f>
        <v>46.555531000000002</v>
      </c>
      <c r="Z148" s="47">
        <f>'AEO 53'!AA77</f>
        <v>46.570591</v>
      </c>
      <c r="AA148" s="47">
        <f>'AEO 53'!AB77</f>
        <v>46.585059999999999</v>
      </c>
      <c r="AB148" s="47">
        <f>'AEO 53'!AC77</f>
        <v>46.601188999999998</v>
      </c>
      <c r="AC148" s="47">
        <f>'AEO 53'!AD77</f>
        <v>46.617885999999999</v>
      </c>
      <c r="AD148" s="47">
        <f>'AEO 53'!AE77</f>
        <v>46.634456999999998</v>
      </c>
      <c r="AE148" s="47">
        <f>'AEO 53'!AF77</f>
        <v>46.651062000000003</v>
      </c>
      <c r="AF148" s="47">
        <f>'AEO 53'!AG77</f>
        <v>46.668125000000003</v>
      </c>
      <c r="AG148" s="47">
        <f>'AEO 53'!AH77</f>
        <v>46.684429000000002</v>
      </c>
      <c r="AH148" s="47">
        <f>'AEO 53'!AI77</f>
        <v>46.701434999999996</v>
      </c>
      <c r="AI148" s="47">
        <f>'AEO 53'!AJ77</f>
        <v>46.711941000000003</v>
      </c>
    </row>
    <row r="149" spans="1:35" ht="15.75" customHeight="1" x14ac:dyDescent="0.45">
      <c r="A149" s="8" t="str">
        <f>'AEO 53'!B78</f>
        <v xml:space="preserve">  Small Pickup</v>
      </c>
      <c r="B149" s="47">
        <f>'AEO 53'!C78</f>
        <v>0</v>
      </c>
      <c r="C149" s="47">
        <f>'AEO 53'!D78</f>
        <v>0</v>
      </c>
      <c r="D149" s="47">
        <f>'AEO 53'!E78</f>
        <v>46.226706999999998</v>
      </c>
      <c r="E149" s="47">
        <f>'AEO 53'!F78</f>
        <v>46.075049999999997</v>
      </c>
      <c r="F149" s="47">
        <f>'AEO 53'!G78</f>
        <v>46.000618000000003</v>
      </c>
      <c r="G149" s="47">
        <f>'AEO 53'!H78</f>
        <v>45.660961</v>
      </c>
      <c r="H149" s="47">
        <f>'AEO 53'!I78</f>
        <v>45.160572000000002</v>
      </c>
      <c r="I149" s="47">
        <f>'AEO 53'!J78</f>
        <v>44.714264</v>
      </c>
      <c r="J149" s="47">
        <f>'AEO 53'!K78</f>
        <v>45.190193000000001</v>
      </c>
      <c r="K149" s="47">
        <f>'AEO 53'!L78</f>
        <v>44.950775</v>
      </c>
      <c r="L149" s="47">
        <f>'AEO 53'!M78</f>
        <v>44.732933000000003</v>
      </c>
      <c r="M149" s="47">
        <f>'AEO 53'!N78</f>
        <v>44.554783</v>
      </c>
      <c r="N149" s="47">
        <f>'AEO 53'!O78</f>
        <v>44.407623000000001</v>
      </c>
      <c r="O149" s="47">
        <f>'AEO 53'!P78</f>
        <v>44.299782</v>
      </c>
      <c r="P149" s="47">
        <f>'AEO 53'!Q78</f>
        <v>44.222900000000003</v>
      </c>
      <c r="Q149" s="47">
        <f>'AEO 53'!R78</f>
        <v>44.173172000000001</v>
      </c>
      <c r="R149" s="47">
        <f>'AEO 53'!S78</f>
        <v>44.146228999999998</v>
      </c>
      <c r="S149" s="47">
        <f>'AEO 53'!T78</f>
        <v>44.073977999999997</v>
      </c>
      <c r="T149" s="47">
        <f>'AEO 53'!U78</f>
        <v>44.003467999999998</v>
      </c>
      <c r="U149" s="47">
        <f>'AEO 53'!V78</f>
        <v>43.943665000000003</v>
      </c>
      <c r="V149" s="47">
        <f>'AEO 53'!W78</f>
        <v>43.895789999999998</v>
      </c>
      <c r="W149" s="47">
        <f>'AEO 53'!X78</f>
        <v>43.855643999999998</v>
      </c>
      <c r="X149" s="47">
        <f>'AEO 53'!Y78</f>
        <v>43.822983000000001</v>
      </c>
      <c r="Y149" s="47">
        <f>'AEO 53'!Z78</f>
        <v>43.797038999999998</v>
      </c>
      <c r="Z149" s="47">
        <f>'AEO 53'!AA78</f>
        <v>43.815586000000003</v>
      </c>
      <c r="AA149" s="47">
        <f>'AEO 53'!AB78</f>
        <v>43.833587999999999</v>
      </c>
      <c r="AB149" s="47">
        <f>'AEO 53'!AC78</f>
        <v>43.85331</v>
      </c>
      <c r="AC149" s="47">
        <f>'AEO 53'!AD78</f>
        <v>43.912106000000001</v>
      </c>
      <c r="AD149" s="47">
        <f>'AEO 53'!AE78</f>
        <v>44.011642000000002</v>
      </c>
      <c r="AE149" s="47">
        <f>'AEO 53'!AF78</f>
        <v>44.075465999999999</v>
      </c>
      <c r="AF149" s="47">
        <f>'AEO 53'!AG78</f>
        <v>44.141052000000002</v>
      </c>
      <c r="AG149" s="47">
        <f>'AEO 53'!AH78</f>
        <v>44.212150999999999</v>
      </c>
      <c r="AH149" s="47">
        <f>'AEO 53'!AI78</f>
        <v>44.283378999999996</v>
      </c>
      <c r="AI149" s="47">
        <f>'AEO 53'!AJ78</f>
        <v>44.348633</v>
      </c>
    </row>
    <row r="150" spans="1:35" ht="15.75" customHeight="1" x14ac:dyDescent="0.45">
      <c r="A150" s="8" t="str">
        <f>'AEO 53'!B79</f>
        <v xml:space="preserve">  Large Pickup</v>
      </c>
      <c r="B150" s="47">
        <f>'AEO 53'!C79</f>
        <v>0</v>
      </c>
      <c r="C150" s="47">
        <f>'AEO 53'!D79</f>
        <v>0</v>
      </c>
      <c r="D150" s="47">
        <f>'AEO 53'!E79</f>
        <v>0</v>
      </c>
      <c r="E150" s="47">
        <f>'AEO 53'!F79</f>
        <v>0</v>
      </c>
      <c r="F150" s="47">
        <f>'AEO 53'!G79</f>
        <v>0</v>
      </c>
      <c r="G150" s="47">
        <f>'AEO 53'!H79</f>
        <v>0</v>
      </c>
      <c r="H150" s="47">
        <f>'AEO 53'!I79</f>
        <v>0</v>
      </c>
      <c r="I150" s="47">
        <f>'AEO 53'!J79</f>
        <v>0</v>
      </c>
      <c r="J150" s="47">
        <f>'AEO 53'!K79</f>
        <v>0</v>
      </c>
      <c r="K150" s="47">
        <f>'AEO 53'!L79</f>
        <v>0</v>
      </c>
      <c r="L150" s="47">
        <f>'AEO 53'!M79</f>
        <v>0</v>
      </c>
      <c r="M150" s="47">
        <f>'AEO 53'!N79</f>
        <v>0</v>
      </c>
      <c r="N150" s="47">
        <f>'AEO 53'!O79</f>
        <v>0</v>
      </c>
      <c r="O150" s="47">
        <f>'AEO 53'!P79</f>
        <v>0</v>
      </c>
      <c r="P150" s="47">
        <f>'AEO 53'!Q79</f>
        <v>0</v>
      </c>
      <c r="Q150" s="47">
        <f>'AEO 53'!R79</f>
        <v>0</v>
      </c>
      <c r="R150" s="47">
        <f>'AEO 53'!S79</f>
        <v>0</v>
      </c>
      <c r="S150" s="47">
        <f>'AEO 53'!T79</f>
        <v>0</v>
      </c>
      <c r="T150" s="47">
        <f>'AEO 53'!U79</f>
        <v>0</v>
      </c>
      <c r="U150" s="47">
        <f>'AEO 53'!V79</f>
        <v>0</v>
      </c>
      <c r="V150" s="47">
        <f>'AEO 53'!W79</f>
        <v>0</v>
      </c>
      <c r="W150" s="47">
        <f>'AEO 53'!X79</f>
        <v>0</v>
      </c>
      <c r="X150" s="47">
        <f>'AEO 53'!Y79</f>
        <v>0</v>
      </c>
      <c r="Y150" s="47">
        <f>'AEO 53'!Z79</f>
        <v>0</v>
      </c>
      <c r="Z150" s="47">
        <f>'AEO 53'!AA79</f>
        <v>0</v>
      </c>
      <c r="AA150" s="47">
        <f>'AEO 53'!AB79</f>
        <v>0</v>
      </c>
      <c r="AB150" s="47">
        <f>'AEO 53'!AC79</f>
        <v>0</v>
      </c>
      <c r="AC150" s="47">
        <f>'AEO 53'!AD79</f>
        <v>0</v>
      </c>
      <c r="AD150" s="47">
        <f>'AEO 53'!AE79</f>
        <v>0</v>
      </c>
      <c r="AE150" s="47">
        <f>'AEO 53'!AF79</f>
        <v>0</v>
      </c>
      <c r="AF150" s="47">
        <f>'AEO 53'!AG79</f>
        <v>0</v>
      </c>
      <c r="AG150" s="47">
        <f>'AEO 53'!AH79</f>
        <v>0</v>
      </c>
      <c r="AH150" s="47">
        <f>'AEO 53'!AI79</f>
        <v>0</v>
      </c>
      <c r="AI150" s="47">
        <f>'AEO 53'!AJ79</f>
        <v>0</v>
      </c>
    </row>
    <row r="151" spans="1:35" ht="15.75" customHeight="1" x14ac:dyDescent="0.45">
      <c r="A151" s="8" t="str">
        <f>'AEO 53'!B80</f>
        <v xml:space="preserve">  Small Van</v>
      </c>
      <c r="B151" s="47">
        <f>'AEO 53'!C80</f>
        <v>0</v>
      </c>
      <c r="C151" s="47">
        <f>'AEO 53'!D80</f>
        <v>0</v>
      </c>
      <c r="D151" s="47">
        <f>'AEO 53'!E80</f>
        <v>0</v>
      </c>
      <c r="E151" s="47">
        <f>'AEO 53'!F80</f>
        <v>39.635860000000001</v>
      </c>
      <c r="F151" s="47">
        <f>'AEO 53'!G80</f>
        <v>39.586514000000001</v>
      </c>
      <c r="G151" s="47">
        <f>'AEO 53'!H80</f>
        <v>39.348232000000003</v>
      </c>
      <c r="H151" s="47">
        <f>'AEO 53'!I80</f>
        <v>39.026797999999999</v>
      </c>
      <c r="I151" s="47">
        <f>'AEO 53'!J80</f>
        <v>38.650371999999997</v>
      </c>
      <c r="J151" s="47">
        <f>'AEO 53'!K80</f>
        <v>39.398232</v>
      </c>
      <c r="K151" s="47">
        <f>'AEO 53'!L80</f>
        <v>39.168213000000002</v>
      </c>
      <c r="L151" s="47">
        <f>'AEO 53'!M80</f>
        <v>38.958762999999998</v>
      </c>
      <c r="M151" s="47">
        <f>'AEO 53'!N80</f>
        <v>38.794598000000001</v>
      </c>
      <c r="N151" s="47">
        <f>'AEO 53'!O80</f>
        <v>38.667758999999997</v>
      </c>
      <c r="O151" s="47">
        <f>'AEO 53'!P80</f>
        <v>38.578896</v>
      </c>
      <c r="P151" s="47">
        <f>'AEO 53'!Q80</f>
        <v>38.520699</v>
      </c>
      <c r="Q151" s="47">
        <f>'AEO 53'!R80</f>
        <v>38.509228</v>
      </c>
      <c r="R151" s="47">
        <f>'AEO 53'!S80</f>
        <v>38.525466999999999</v>
      </c>
      <c r="S151" s="47">
        <f>'AEO 53'!T80</f>
        <v>38.472369999999998</v>
      </c>
      <c r="T151" s="47">
        <f>'AEO 53'!U80</f>
        <v>38.464309999999998</v>
      </c>
      <c r="U151" s="47">
        <f>'AEO 53'!V80</f>
        <v>38.467125000000003</v>
      </c>
      <c r="V151" s="47">
        <f>'AEO 53'!W80</f>
        <v>38.479446000000003</v>
      </c>
      <c r="W151" s="47">
        <f>'AEO 53'!X80</f>
        <v>38.505718000000002</v>
      </c>
      <c r="X151" s="47">
        <f>'AEO 53'!Y80</f>
        <v>38.534045999999996</v>
      </c>
      <c r="Y151" s="47">
        <f>'AEO 53'!Z80</f>
        <v>38.567791</v>
      </c>
      <c r="Z151" s="47">
        <f>'AEO 53'!AA80</f>
        <v>38.664661000000002</v>
      </c>
      <c r="AA151" s="47">
        <f>'AEO 53'!AB80</f>
        <v>38.741900999999999</v>
      </c>
      <c r="AB151" s="47">
        <f>'AEO 53'!AC80</f>
        <v>38.818644999999997</v>
      </c>
      <c r="AC151" s="47">
        <f>'AEO 53'!AD80</f>
        <v>38.895580000000002</v>
      </c>
      <c r="AD151" s="47">
        <f>'AEO 53'!AE80</f>
        <v>38.972580000000001</v>
      </c>
      <c r="AE151" s="47">
        <f>'AEO 53'!AF80</f>
        <v>39.002265999999999</v>
      </c>
      <c r="AF151" s="47">
        <f>'AEO 53'!AG80</f>
        <v>39.031241999999999</v>
      </c>
      <c r="AG151" s="47">
        <f>'AEO 53'!AH80</f>
        <v>39.059565999999997</v>
      </c>
      <c r="AH151" s="47">
        <f>'AEO 53'!AI80</f>
        <v>39.088295000000002</v>
      </c>
      <c r="AI151" s="47">
        <f>'AEO 53'!AJ80</f>
        <v>39.110579999999999</v>
      </c>
    </row>
    <row r="152" spans="1:35" ht="15.75" customHeight="1" x14ac:dyDescent="0.45">
      <c r="A152" s="8" t="str">
        <f>'AEO 53'!B81</f>
        <v xml:space="preserve">  Large Van</v>
      </c>
      <c r="B152" s="47">
        <f>'AEO 53'!C81</f>
        <v>46.971789999999999</v>
      </c>
      <c r="C152" s="47">
        <f>'AEO 53'!D81</f>
        <v>46.576191000000001</v>
      </c>
      <c r="D152" s="47">
        <f>'AEO 53'!E81</f>
        <v>46.319018999999997</v>
      </c>
      <c r="E152" s="47">
        <f>'AEO 53'!F81</f>
        <v>46.251216999999997</v>
      </c>
      <c r="F152" s="47">
        <f>'AEO 53'!G81</f>
        <v>46.348087</v>
      </c>
      <c r="G152" s="47">
        <f>'AEO 53'!H81</f>
        <v>46.344498000000002</v>
      </c>
      <c r="H152" s="47">
        <f>'AEO 53'!I81</f>
        <v>46.275536000000002</v>
      </c>
      <c r="I152" s="47">
        <f>'AEO 53'!J81</f>
        <v>46.283619000000002</v>
      </c>
      <c r="J152" s="47">
        <f>'AEO 53'!K81</f>
        <v>46.723694000000002</v>
      </c>
      <c r="K152" s="47">
        <f>'AEO 53'!L81</f>
        <v>46.676743000000002</v>
      </c>
      <c r="L152" s="47">
        <f>'AEO 53'!M81</f>
        <v>46.622836999999997</v>
      </c>
      <c r="M152" s="47">
        <f>'AEO 53'!N81</f>
        <v>46.584601999999997</v>
      </c>
      <c r="N152" s="47">
        <f>'AEO 53'!O81</f>
        <v>46.549205999999998</v>
      </c>
      <c r="O152" s="47">
        <f>'AEO 53'!P81</f>
        <v>46.526142</v>
      </c>
      <c r="P152" s="47">
        <f>'AEO 53'!Q81</f>
        <v>46.510204000000002</v>
      </c>
      <c r="Q152" s="47">
        <f>'AEO 53'!R81</f>
        <v>46.543301</v>
      </c>
      <c r="R152" s="47">
        <f>'AEO 53'!S81</f>
        <v>46.600048000000001</v>
      </c>
      <c r="S152" s="47">
        <f>'AEO 53'!T81</f>
        <v>46.548797999999998</v>
      </c>
      <c r="T152" s="47">
        <f>'AEO 53'!U81</f>
        <v>46.490867999999999</v>
      </c>
      <c r="U152" s="47">
        <f>'AEO 53'!V81</f>
        <v>46.440055999999998</v>
      </c>
      <c r="V152" s="47">
        <f>'AEO 53'!W81</f>
        <v>46.399044000000004</v>
      </c>
      <c r="W152" s="47">
        <f>'AEO 53'!X81</f>
        <v>46.376784999999998</v>
      </c>
      <c r="X152" s="47">
        <f>'AEO 53'!Y81</f>
        <v>46.351906</v>
      </c>
      <c r="Y152" s="47">
        <f>'AEO 53'!Z81</f>
        <v>46.333035000000002</v>
      </c>
      <c r="Z152" s="47">
        <f>'AEO 53'!AA81</f>
        <v>46.389355000000002</v>
      </c>
      <c r="AA152" s="47">
        <f>'AEO 53'!AB81</f>
        <v>46.406497999999999</v>
      </c>
      <c r="AB152" s="47">
        <f>'AEO 53'!AC81</f>
        <v>46.423366999999999</v>
      </c>
      <c r="AC152" s="47">
        <f>'AEO 53'!AD81</f>
        <v>46.440907000000003</v>
      </c>
      <c r="AD152" s="47">
        <f>'AEO 53'!AE81</f>
        <v>46.462066999999998</v>
      </c>
      <c r="AE152" s="47">
        <f>'AEO 53'!AF81</f>
        <v>46.488880000000002</v>
      </c>
      <c r="AF152" s="47">
        <f>'AEO 53'!AG81</f>
        <v>46.515965000000001</v>
      </c>
      <c r="AG152" s="47">
        <f>'AEO 53'!AH81</f>
        <v>46.542301000000002</v>
      </c>
      <c r="AH152" s="47">
        <f>'AEO 53'!AI81</f>
        <v>46.569164000000001</v>
      </c>
      <c r="AI152" s="47">
        <f>'AEO 53'!AJ81</f>
        <v>46.589478</v>
      </c>
    </row>
    <row r="153" spans="1:35" ht="15.75" customHeight="1" x14ac:dyDescent="0.45">
      <c r="A153" s="8" t="str">
        <f>'AEO 53'!B82</f>
        <v xml:space="preserve">  Small Utility</v>
      </c>
      <c r="B153" s="47">
        <f>'AEO 53'!C82</f>
        <v>0</v>
      </c>
      <c r="C153" s="47">
        <f>'AEO 53'!D82</f>
        <v>0</v>
      </c>
      <c r="D153" s="47">
        <f>'AEO 53'!E82</f>
        <v>0</v>
      </c>
      <c r="E153" s="47">
        <f>'AEO 53'!F82</f>
        <v>52.882404000000001</v>
      </c>
      <c r="F153" s="47">
        <f>'AEO 53'!G82</f>
        <v>52.851246000000003</v>
      </c>
      <c r="G153" s="47">
        <f>'AEO 53'!H82</f>
        <v>52.708519000000003</v>
      </c>
      <c r="H153" s="47">
        <f>'AEO 53'!I82</f>
        <v>52.423050000000003</v>
      </c>
      <c r="I153" s="47">
        <f>'AEO 53'!J82</f>
        <v>52.103039000000003</v>
      </c>
      <c r="J153" s="47">
        <f>'AEO 53'!K82</f>
        <v>52.409481</v>
      </c>
      <c r="K153" s="47">
        <f>'AEO 53'!L82</f>
        <v>52.166553</v>
      </c>
      <c r="L153" s="47">
        <f>'AEO 53'!M82</f>
        <v>51.944732999999999</v>
      </c>
      <c r="M153" s="47">
        <f>'AEO 53'!N82</f>
        <v>51.763367000000002</v>
      </c>
      <c r="N153" s="47">
        <f>'AEO 53'!O82</f>
        <v>51.612389</v>
      </c>
      <c r="O153" s="47">
        <f>'AEO 53'!P82</f>
        <v>51.501099000000004</v>
      </c>
      <c r="P153" s="47">
        <f>'AEO 53'!Q82</f>
        <v>51.420783999999998</v>
      </c>
      <c r="Q153" s="47">
        <f>'AEO 53'!R82</f>
        <v>51.425400000000003</v>
      </c>
      <c r="R153" s="47">
        <f>'AEO 53'!S82</f>
        <v>51.467545000000001</v>
      </c>
      <c r="S153" s="47">
        <f>'AEO 53'!T82</f>
        <v>51.395614999999999</v>
      </c>
      <c r="T153" s="47">
        <f>'AEO 53'!U82</f>
        <v>51.322192999999999</v>
      </c>
      <c r="U153" s="47">
        <f>'AEO 53'!V82</f>
        <v>51.259475999999999</v>
      </c>
      <c r="V153" s="47">
        <f>'AEO 53'!W82</f>
        <v>51.208565</v>
      </c>
      <c r="W153" s="47">
        <f>'AEO 53'!X82</f>
        <v>51.179805999999999</v>
      </c>
      <c r="X153" s="47">
        <f>'AEO 53'!Y82</f>
        <v>51.146541999999997</v>
      </c>
      <c r="Y153" s="47">
        <f>'AEO 53'!Z82</f>
        <v>51.117561000000002</v>
      </c>
      <c r="Z153" s="47">
        <f>'AEO 53'!AA82</f>
        <v>51.175358000000003</v>
      </c>
      <c r="AA153" s="47">
        <f>'AEO 53'!AB82</f>
        <v>51.194114999999996</v>
      </c>
      <c r="AB153" s="47">
        <f>'AEO 53'!AC82</f>
        <v>51.211750000000002</v>
      </c>
      <c r="AC153" s="47">
        <f>'AEO 53'!AD82</f>
        <v>51.230015000000002</v>
      </c>
      <c r="AD153" s="47">
        <f>'AEO 53'!AE82</f>
        <v>51.248305999999999</v>
      </c>
      <c r="AE153" s="47">
        <f>'AEO 53'!AF82</f>
        <v>51.266525000000001</v>
      </c>
      <c r="AF153" s="47">
        <f>'AEO 53'!AG82</f>
        <v>51.285252</v>
      </c>
      <c r="AG153" s="47">
        <f>'AEO 53'!AH82</f>
        <v>51.303158000000003</v>
      </c>
      <c r="AH153" s="47">
        <f>'AEO 53'!AI82</f>
        <v>51.321655</v>
      </c>
      <c r="AI153" s="47">
        <f>'AEO 53'!AJ82</f>
        <v>51.353619000000002</v>
      </c>
    </row>
    <row r="154" spans="1:35" ht="15.75" customHeight="1" x14ac:dyDescent="0.45">
      <c r="A154" s="8" t="str">
        <f>'AEO 53'!B83</f>
        <v xml:space="preserve">  Large Utility</v>
      </c>
      <c r="B154" s="47">
        <f>'AEO 53'!C83</f>
        <v>0</v>
      </c>
      <c r="C154" s="47">
        <f>'AEO 53'!D83</f>
        <v>0</v>
      </c>
      <c r="D154" s="47">
        <f>'AEO 53'!E83</f>
        <v>0</v>
      </c>
      <c r="E154" s="47">
        <f>'AEO 53'!F83</f>
        <v>77.413200000000003</v>
      </c>
      <c r="F154" s="47">
        <f>'AEO 53'!G83</f>
        <v>77.217911000000001</v>
      </c>
      <c r="G154" s="47">
        <f>'AEO 53'!H83</f>
        <v>76.788291999999998</v>
      </c>
      <c r="H154" s="47">
        <f>'AEO 53'!I83</f>
        <v>76.332138</v>
      </c>
      <c r="I154" s="47">
        <f>'AEO 53'!J83</f>
        <v>75.964752000000004</v>
      </c>
      <c r="J154" s="47">
        <f>'AEO 53'!K83</f>
        <v>76.742881999999994</v>
      </c>
      <c r="K154" s="47">
        <f>'AEO 53'!L83</f>
        <v>76.636702999999997</v>
      </c>
      <c r="L154" s="47">
        <f>'AEO 53'!M83</f>
        <v>76.539580999999998</v>
      </c>
      <c r="M154" s="47">
        <f>'AEO 53'!N83</f>
        <v>76.458054000000004</v>
      </c>
      <c r="N154" s="47">
        <f>'AEO 53'!O83</f>
        <v>76.384483000000003</v>
      </c>
      <c r="O154" s="47">
        <f>'AEO 53'!P83</f>
        <v>76.323639</v>
      </c>
      <c r="P154" s="47">
        <f>'AEO 53'!Q83</f>
        <v>76.272666999999998</v>
      </c>
      <c r="Q154" s="47">
        <f>'AEO 53'!R83</f>
        <v>76.232001999999994</v>
      </c>
      <c r="R154" s="47">
        <f>'AEO 53'!S83</f>
        <v>76.202026000000004</v>
      </c>
      <c r="S154" s="47">
        <f>'AEO 53'!T83</f>
        <v>76.118492000000003</v>
      </c>
      <c r="T154" s="47">
        <f>'AEO 53'!U83</f>
        <v>76.032829000000007</v>
      </c>
      <c r="U154" s="47">
        <f>'AEO 53'!V83</f>
        <v>75.956778999999997</v>
      </c>
      <c r="V154" s="47">
        <f>'AEO 53'!W83</f>
        <v>75.892250000000004</v>
      </c>
      <c r="W154" s="47">
        <f>'AEO 53'!X83</f>
        <v>75.837006000000002</v>
      </c>
      <c r="X154" s="47">
        <f>'AEO 53'!Y83</f>
        <v>75.791595000000001</v>
      </c>
      <c r="Y154" s="47">
        <f>'AEO 53'!Z83</f>
        <v>75.756164999999996</v>
      </c>
      <c r="Z154" s="47">
        <f>'AEO 53'!AA83</f>
        <v>75.763915999999995</v>
      </c>
      <c r="AA154" s="47">
        <f>'AEO 53'!AB83</f>
        <v>75.771584000000004</v>
      </c>
      <c r="AB154" s="47">
        <f>'AEO 53'!AC83</f>
        <v>75.780602000000002</v>
      </c>
      <c r="AC154" s="47">
        <f>'AEO 53'!AD83</f>
        <v>75.790290999999996</v>
      </c>
      <c r="AD154" s="47">
        <f>'AEO 53'!AE83</f>
        <v>75.951392999999996</v>
      </c>
      <c r="AE154" s="47">
        <f>'AEO 53'!AF83</f>
        <v>75.966988000000001</v>
      </c>
      <c r="AF154" s="47">
        <f>'AEO 53'!AG83</f>
        <v>75.977538999999993</v>
      </c>
      <c r="AG154" s="47">
        <f>'AEO 53'!AH83</f>
        <v>75.987671000000006</v>
      </c>
      <c r="AH154" s="47">
        <f>'AEO 53'!AI83</f>
        <v>75.998420999999993</v>
      </c>
      <c r="AI154" s="47">
        <f>'AEO 53'!AJ83</f>
        <v>76.002860999999996</v>
      </c>
    </row>
    <row r="155" spans="1:35" ht="15.75" customHeight="1" x14ac:dyDescent="0.45">
      <c r="A155" s="8" t="str">
        <f>'AEO 53'!B84</f>
        <v xml:space="preserve">  Small Crossover Trucks</v>
      </c>
      <c r="B155" s="47">
        <f>'AEO 53'!C84</f>
        <v>41.754371999999996</v>
      </c>
      <c r="C155" s="47">
        <f>'AEO 53'!D84</f>
        <v>41.420772999999997</v>
      </c>
      <c r="D155" s="47">
        <f>'AEO 53'!E84</f>
        <v>41.197693000000001</v>
      </c>
      <c r="E155" s="47">
        <f>'AEO 53'!F84</f>
        <v>41.102932000000003</v>
      </c>
      <c r="F155" s="47">
        <f>'AEO 53'!G84</f>
        <v>41.036388000000002</v>
      </c>
      <c r="G155" s="47">
        <f>'AEO 53'!H84</f>
        <v>40.885795999999999</v>
      </c>
      <c r="H155" s="47">
        <f>'AEO 53'!I84</f>
        <v>40.700873999999999</v>
      </c>
      <c r="I155" s="47">
        <f>'AEO 53'!J84</f>
        <v>40.596812999999997</v>
      </c>
      <c r="J155" s="47">
        <f>'AEO 53'!K84</f>
        <v>41.103344</v>
      </c>
      <c r="K155" s="47">
        <f>'AEO 53'!L84</f>
        <v>40.97916</v>
      </c>
      <c r="L155" s="47">
        <f>'AEO 53'!M84</f>
        <v>40.854785999999997</v>
      </c>
      <c r="M155" s="47">
        <f>'AEO 53'!N84</f>
        <v>40.757899999999999</v>
      </c>
      <c r="N155" s="47">
        <f>'AEO 53'!O84</f>
        <v>40.677684999999997</v>
      </c>
      <c r="O155" s="47">
        <f>'AEO 53'!P84</f>
        <v>40.623314000000001</v>
      </c>
      <c r="P155" s="47">
        <f>'AEO 53'!Q84</f>
        <v>40.587975</v>
      </c>
      <c r="Q155" s="47">
        <f>'AEO 53'!R84</f>
        <v>40.571854000000002</v>
      </c>
      <c r="R155" s="47">
        <f>'AEO 53'!S84</f>
        <v>40.598166999999997</v>
      </c>
      <c r="S155" s="47">
        <f>'AEO 53'!T84</f>
        <v>40.566040000000001</v>
      </c>
      <c r="T155" s="47">
        <f>'AEO 53'!U84</f>
        <v>40.531353000000003</v>
      </c>
      <c r="U155" s="47">
        <f>'AEO 53'!V84</f>
        <v>40.504738000000003</v>
      </c>
      <c r="V155" s="47">
        <f>'AEO 53'!W84</f>
        <v>40.488112999999998</v>
      </c>
      <c r="W155" s="47">
        <f>'AEO 53'!X84</f>
        <v>40.479728999999999</v>
      </c>
      <c r="X155" s="47">
        <f>'AEO 53'!Y84</f>
        <v>40.476768</v>
      </c>
      <c r="Y155" s="47">
        <f>'AEO 53'!Z84</f>
        <v>40.479675</v>
      </c>
      <c r="Z155" s="47">
        <f>'AEO 53'!AA84</f>
        <v>40.517136000000001</v>
      </c>
      <c r="AA155" s="47">
        <f>'AEO 53'!AB84</f>
        <v>40.555084000000001</v>
      </c>
      <c r="AB155" s="47">
        <f>'AEO 53'!AC84</f>
        <v>40.593936999999997</v>
      </c>
      <c r="AC155" s="47">
        <f>'AEO 53'!AD84</f>
        <v>40.633159999999997</v>
      </c>
      <c r="AD155" s="47">
        <f>'AEO 53'!AE84</f>
        <v>40.675654999999999</v>
      </c>
      <c r="AE155" s="47">
        <f>'AEO 53'!AF84</f>
        <v>40.713352</v>
      </c>
      <c r="AF155" s="47">
        <f>'AEO 53'!AG84</f>
        <v>40.751067999999997</v>
      </c>
      <c r="AG155" s="47">
        <f>'AEO 53'!AH84</f>
        <v>40.788218999999998</v>
      </c>
      <c r="AH155" s="47">
        <f>'AEO 53'!AI84</f>
        <v>40.825775</v>
      </c>
      <c r="AI155" s="47">
        <f>'AEO 53'!AJ84</f>
        <v>40.856940999999999</v>
      </c>
    </row>
    <row r="156" spans="1:35" ht="15.75" customHeight="1" x14ac:dyDescent="0.45">
      <c r="A156" s="8" t="str">
        <f>'AEO 53'!B85</f>
        <v xml:space="preserve">  Large Crossover Trucks</v>
      </c>
      <c r="B156" s="47">
        <f>'AEO 53'!C85</f>
        <v>0</v>
      </c>
      <c r="C156" s="47">
        <f>'AEO 53'!D85</f>
        <v>0</v>
      </c>
      <c r="D156" s="47">
        <f>'AEO 53'!E85</f>
        <v>0</v>
      </c>
      <c r="E156" s="47">
        <f>'AEO 53'!F85</f>
        <v>59.018478000000002</v>
      </c>
      <c r="F156" s="47">
        <f>'AEO 53'!G85</f>
        <v>58.905681999999999</v>
      </c>
      <c r="G156" s="47">
        <f>'AEO 53'!H85</f>
        <v>58.671332999999997</v>
      </c>
      <c r="H156" s="47">
        <f>'AEO 53'!I85</f>
        <v>58.397202</v>
      </c>
      <c r="I156" s="47">
        <f>'AEO 53'!J85</f>
        <v>58.133595</v>
      </c>
      <c r="J156" s="47">
        <f>'AEO 53'!K85</f>
        <v>58.320900000000002</v>
      </c>
      <c r="K156" s="47">
        <f>'AEO 53'!L85</f>
        <v>58.159968999999997</v>
      </c>
      <c r="L156" s="47">
        <f>'AEO 53'!M85</f>
        <v>57.986880999999997</v>
      </c>
      <c r="M156" s="47">
        <f>'AEO 53'!N85</f>
        <v>57.847617999999997</v>
      </c>
      <c r="N156" s="47">
        <f>'AEO 53'!O85</f>
        <v>57.730141000000003</v>
      </c>
      <c r="O156" s="47">
        <f>'AEO 53'!P85</f>
        <v>57.643237999999997</v>
      </c>
      <c r="P156" s="47">
        <f>'AEO 53'!Q85</f>
        <v>57.579132000000001</v>
      </c>
      <c r="Q156" s="47">
        <f>'AEO 53'!R85</f>
        <v>57.550220000000003</v>
      </c>
      <c r="R156" s="47">
        <f>'AEO 53'!S85</f>
        <v>57.532950999999997</v>
      </c>
      <c r="S156" s="47">
        <f>'AEO 53'!T85</f>
        <v>57.460414999999998</v>
      </c>
      <c r="T156" s="47">
        <f>'AEO 53'!U85</f>
        <v>57.387127</v>
      </c>
      <c r="U156" s="47">
        <f>'AEO 53'!V85</f>
        <v>57.323836999999997</v>
      </c>
      <c r="V156" s="47">
        <f>'AEO 53'!W85</f>
        <v>57.271954000000001</v>
      </c>
      <c r="W156" s="47">
        <f>'AEO 53'!X85</f>
        <v>57.229064999999999</v>
      </c>
      <c r="X156" s="47">
        <f>'AEO 53'!Y85</f>
        <v>57.193634000000003</v>
      </c>
      <c r="Y156" s="47">
        <f>'AEO 53'!Z85</f>
        <v>57.165146</v>
      </c>
      <c r="Z156" s="47">
        <f>'AEO 53'!AA85</f>
        <v>57.184306999999997</v>
      </c>
      <c r="AA156" s="47">
        <f>'AEO 53'!AB85</f>
        <v>57.199505000000002</v>
      </c>
      <c r="AB156" s="47">
        <f>'AEO 53'!AC85</f>
        <v>57.215843</v>
      </c>
      <c r="AC156" s="47">
        <f>'AEO 53'!AD85</f>
        <v>57.232708000000002</v>
      </c>
      <c r="AD156" s="47">
        <f>'AEO 53'!AE85</f>
        <v>57.275539000000002</v>
      </c>
      <c r="AE156" s="47">
        <f>'AEO 53'!AF85</f>
        <v>57.293320000000001</v>
      </c>
      <c r="AF156" s="47">
        <f>'AEO 53'!AG85</f>
        <v>57.312370000000001</v>
      </c>
      <c r="AG156" s="47">
        <f>'AEO 53'!AH85</f>
        <v>57.337966999999999</v>
      </c>
      <c r="AH156" s="47">
        <f>'AEO 53'!AI85</f>
        <v>57.364105000000002</v>
      </c>
      <c r="AI156" s="47">
        <f>'AEO 53'!AJ85</f>
        <v>57.383682</v>
      </c>
    </row>
    <row r="157" spans="1:35" ht="15.75" customHeight="1" x14ac:dyDescent="0.35"/>
    <row r="158" spans="1:35" ht="15.75" customHeight="1" x14ac:dyDescent="0.45">
      <c r="A158" s="2" t="s">
        <v>641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.75" customHeight="1" x14ac:dyDescent="0.35"/>
    <row r="160" spans="1:35" ht="15.75" customHeight="1" x14ac:dyDescent="0.45">
      <c r="B160" s="8">
        <f t="shared" ref="B160:AI160" si="12">B67</f>
        <v>2017</v>
      </c>
      <c r="C160" s="8">
        <f t="shared" si="12"/>
        <v>2018</v>
      </c>
      <c r="D160" s="8">
        <f t="shared" si="12"/>
        <v>2019</v>
      </c>
      <c r="E160" s="8">
        <f t="shared" si="12"/>
        <v>2020</v>
      </c>
      <c r="F160" s="8">
        <f t="shared" si="12"/>
        <v>2021</v>
      </c>
      <c r="G160" s="8">
        <f t="shared" si="12"/>
        <v>2022</v>
      </c>
      <c r="H160" s="8">
        <f t="shared" si="12"/>
        <v>2023</v>
      </c>
      <c r="I160" s="8">
        <f t="shared" si="12"/>
        <v>2024</v>
      </c>
      <c r="J160" s="8">
        <f t="shared" si="12"/>
        <v>2025</v>
      </c>
      <c r="K160" s="8">
        <f t="shared" si="12"/>
        <v>2026</v>
      </c>
      <c r="L160" s="8">
        <f t="shared" si="12"/>
        <v>2027</v>
      </c>
      <c r="M160" s="8">
        <f t="shared" si="12"/>
        <v>2028</v>
      </c>
      <c r="N160" s="8">
        <f t="shared" si="12"/>
        <v>2029</v>
      </c>
      <c r="O160" s="8">
        <f t="shared" si="12"/>
        <v>2030</v>
      </c>
      <c r="P160" s="8">
        <f t="shared" si="12"/>
        <v>2031</v>
      </c>
      <c r="Q160" s="8">
        <f t="shared" si="12"/>
        <v>2032</v>
      </c>
      <c r="R160" s="8">
        <f t="shared" si="12"/>
        <v>2033</v>
      </c>
      <c r="S160" s="8">
        <f t="shared" si="12"/>
        <v>2034</v>
      </c>
      <c r="T160" s="8">
        <f t="shared" si="12"/>
        <v>2035</v>
      </c>
      <c r="U160" s="8">
        <f t="shared" si="12"/>
        <v>2036</v>
      </c>
      <c r="V160" s="8">
        <f t="shared" si="12"/>
        <v>2037</v>
      </c>
      <c r="W160" s="8">
        <f t="shared" si="12"/>
        <v>2038</v>
      </c>
      <c r="X160" s="8">
        <f t="shared" si="12"/>
        <v>2039</v>
      </c>
      <c r="Y160" s="8">
        <f t="shared" si="12"/>
        <v>2040</v>
      </c>
      <c r="Z160" s="8">
        <f t="shared" si="12"/>
        <v>2041</v>
      </c>
      <c r="AA160" s="8">
        <f t="shared" si="12"/>
        <v>2042</v>
      </c>
      <c r="AB160" s="8">
        <f t="shared" si="12"/>
        <v>2043</v>
      </c>
      <c r="AC160" s="8">
        <f t="shared" si="12"/>
        <v>2044</v>
      </c>
      <c r="AD160" s="8">
        <f t="shared" si="12"/>
        <v>2045</v>
      </c>
      <c r="AE160" s="8">
        <f t="shared" si="12"/>
        <v>2046</v>
      </c>
      <c r="AF160" s="8">
        <f t="shared" si="12"/>
        <v>2047</v>
      </c>
      <c r="AG160" s="8">
        <f t="shared" si="12"/>
        <v>2048</v>
      </c>
      <c r="AH160" s="8">
        <f t="shared" si="12"/>
        <v>2049</v>
      </c>
      <c r="AI160" s="8">
        <f t="shared" si="12"/>
        <v>2050</v>
      </c>
    </row>
    <row r="161" spans="1:35" ht="15.75" customHeight="1" x14ac:dyDescent="0.45">
      <c r="A161" s="8" t="str">
        <f t="shared" ref="A161:A177" si="13">A68</f>
        <v>100 Mile Electric Vehicle</v>
      </c>
    </row>
    <row r="162" spans="1:35" ht="15.75" customHeight="1" x14ac:dyDescent="0.45">
      <c r="A162" s="8" t="str">
        <f t="shared" si="13"/>
        <v xml:space="preserve">  Mini-compact Cars</v>
      </c>
      <c r="B162" s="8">
        <f t="shared" ref="B162:AI162" si="14">IF(B69=0,"",B29)</f>
        <v>3.4431358502772648E-3</v>
      </c>
      <c r="C162" s="8">
        <f t="shared" si="14"/>
        <v>3.7085594665373423E-3</v>
      </c>
      <c r="D162" s="8">
        <f t="shared" si="14"/>
        <v>3.4477492029755582E-3</v>
      </c>
      <c r="E162" s="8">
        <f t="shared" si="14"/>
        <v>3.5512544817225839E-3</v>
      </c>
      <c r="F162" s="8">
        <f t="shared" si="14"/>
        <v>3.4290559866592555E-3</v>
      </c>
      <c r="G162" s="8">
        <f t="shared" si="14"/>
        <v>3.3689873087205603E-3</v>
      </c>
      <c r="H162" s="8">
        <f t="shared" si="14"/>
        <v>3.4380421707635666E-3</v>
      </c>
      <c r="I162" s="8">
        <f t="shared" si="14"/>
        <v>3.4270225998020449E-3</v>
      </c>
      <c r="J162" s="8">
        <f t="shared" si="14"/>
        <v>3.4023148971107876E-3</v>
      </c>
      <c r="K162" s="8">
        <f t="shared" si="14"/>
        <v>3.4710868178986711E-3</v>
      </c>
      <c r="L162" s="8">
        <f t="shared" si="14"/>
        <v>3.5301722257244541E-3</v>
      </c>
      <c r="M162" s="8">
        <f t="shared" si="14"/>
        <v>3.5407800647732938E-3</v>
      </c>
      <c r="N162" s="8">
        <f t="shared" si="14"/>
        <v>3.6461794856163078E-3</v>
      </c>
      <c r="O162" s="8">
        <f t="shared" si="14"/>
        <v>3.6044136655773427E-3</v>
      </c>
      <c r="P162" s="8">
        <f t="shared" si="14"/>
        <v>3.6626336653656885E-3</v>
      </c>
      <c r="Q162" s="8">
        <f t="shared" si="14"/>
        <v>3.7090302791898651E-3</v>
      </c>
      <c r="R162" s="8">
        <f t="shared" si="14"/>
        <v>3.7259752887607196E-3</v>
      </c>
      <c r="S162" s="8">
        <f t="shared" si="14"/>
        <v>3.7574114693295288E-3</v>
      </c>
      <c r="T162" s="8">
        <f t="shared" si="14"/>
        <v>3.7734568271763349E-3</v>
      </c>
      <c r="U162" s="8">
        <f t="shared" si="14"/>
        <v>3.7966093632333092E-3</v>
      </c>
      <c r="V162" s="8">
        <f t="shared" si="14"/>
        <v>3.7917657255578849E-3</v>
      </c>
      <c r="W162" s="8">
        <f t="shared" si="14"/>
        <v>3.8191299131205675E-3</v>
      </c>
      <c r="X162" s="8">
        <f t="shared" si="14"/>
        <v>3.8301760844813839E-3</v>
      </c>
      <c r="Y162" s="8">
        <f t="shared" si="14"/>
        <v>3.8402483534577393E-3</v>
      </c>
      <c r="Z162" s="8">
        <f t="shared" si="14"/>
        <v>3.8345906350224506E-3</v>
      </c>
      <c r="AA162" s="8">
        <f t="shared" si="14"/>
        <v>3.8492557492306881E-3</v>
      </c>
      <c r="AB162" s="8">
        <f t="shared" si="14"/>
        <v>3.8315439698697064E-3</v>
      </c>
      <c r="AC162" s="8">
        <f t="shared" si="14"/>
        <v>3.8256231313281721E-3</v>
      </c>
      <c r="AD162" s="8">
        <f t="shared" si="14"/>
        <v>3.829669039813782E-3</v>
      </c>
      <c r="AE162" s="8">
        <f t="shared" si="14"/>
        <v>3.8299622614707137E-3</v>
      </c>
      <c r="AF162" s="8">
        <f t="shared" si="14"/>
        <v>3.8169569161871164E-3</v>
      </c>
      <c r="AG162" s="8">
        <f t="shared" si="14"/>
        <v>3.8178720745189018E-3</v>
      </c>
      <c r="AH162" s="8">
        <f t="shared" si="14"/>
        <v>3.7945698258274314E-3</v>
      </c>
      <c r="AI162" s="8">
        <f t="shared" si="14"/>
        <v>3.7797622864134944E-3</v>
      </c>
    </row>
    <row r="163" spans="1:35" ht="15.75" customHeight="1" x14ac:dyDescent="0.45">
      <c r="A163" s="8" t="str">
        <f t="shared" si="13"/>
        <v xml:space="preserve">  Subcompact Cars</v>
      </c>
      <c r="B163" s="8">
        <f t="shared" ref="B163:AI163" si="15">IF(B70=0,"",B30)</f>
        <v>4.2520117818853981E-2</v>
      </c>
      <c r="C163" s="8">
        <f t="shared" si="15"/>
        <v>4.3281633971871965E-2</v>
      </c>
      <c r="D163" s="8">
        <f t="shared" si="15"/>
        <v>3.9497786218916052E-2</v>
      </c>
      <c r="E163" s="8">
        <f t="shared" si="15"/>
        <v>3.9775866599899845E-2</v>
      </c>
      <c r="F163" s="8">
        <f t="shared" si="15"/>
        <v>3.788271742078933E-2</v>
      </c>
      <c r="G163" s="8">
        <f t="shared" si="15"/>
        <v>3.6558488712921708E-2</v>
      </c>
      <c r="H163" s="8">
        <f t="shared" si="15"/>
        <v>3.6740124921030758E-2</v>
      </c>
      <c r="I163" s="8">
        <f t="shared" si="15"/>
        <v>3.6533266655669187E-2</v>
      </c>
      <c r="J163" s="8">
        <f t="shared" si="15"/>
        <v>3.6401571647266685E-2</v>
      </c>
      <c r="K163" s="8">
        <f t="shared" si="15"/>
        <v>3.599937539555647E-2</v>
      </c>
      <c r="L163" s="8">
        <f t="shared" si="15"/>
        <v>3.6318745720386382E-2</v>
      </c>
      <c r="M163" s="8">
        <f t="shared" si="15"/>
        <v>3.6244628361733928E-2</v>
      </c>
      <c r="N163" s="8">
        <f t="shared" si="15"/>
        <v>3.6760718483520666E-2</v>
      </c>
      <c r="O163" s="8">
        <f t="shared" si="15"/>
        <v>3.6409055942265803E-2</v>
      </c>
      <c r="P163" s="8">
        <f t="shared" si="15"/>
        <v>3.6732694466315968E-2</v>
      </c>
      <c r="Q163" s="8">
        <f t="shared" si="15"/>
        <v>3.7046415658032759E-2</v>
      </c>
      <c r="R163" s="8">
        <f t="shared" si="15"/>
        <v>3.7066329534795481E-2</v>
      </c>
      <c r="S163" s="8">
        <f t="shared" si="15"/>
        <v>3.7165134878744642E-2</v>
      </c>
      <c r="T163" s="8">
        <f t="shared" si="15"/>
        <v>3.717304872425204E-2</v>
      </c>
      <c r="U163" s="8">
        <f t="shared" si="15"/>
        <v>3.7228153068174515E-2</v>
      </c>
      <c r="V163" s="8">
        <f t="shared" si="15"/>
        <v>3.708720154728147E-2</v>
      </c>
      <c r="W163" s="8">
        <f t="shared" si="15"/>
        <v>3.7183585976950359E-2</v>
      </c>
      <c r="X163" s="8">
        <f t="shared" si="15"/>
        <v>3.7163432114311744E-2</v>
      </c>
      <c r="Y163" s="8">
        <f t="shared" si="15"/>
        <v>3.7135093070801317E-2</v>
      </c>
      <c r="Z163" s="8">
        <f t="shared" si="15"/>
        <v>3.6978041706756469E-2</v>
      </c>
      <c r="AA163" s="8">
        <f t="shared" si="15"/>
        <v>3.6984760402649558E-2</v>
      </c>
      <c r="AB163" s="8">
        <f t="shared" si="15"/>
        <v>3.6749212991653082E-2</v>
      </c>
      <c r="AC163" s="8">
        <f t="shared" si="15"/>
        <v>3.6600787846932707E-2</v>
      </c>
      <c r="AD163" s="8">
        <f t="shared" si="15"/>
        <v>3.6522036257213515E-2</v>
      </c>
      <c r="AE163" s="8">
        <f t="shared" si="15"/>
        <v>3.6409624271982577E-2</v>
      </c>
      <c r="AF163" s="8">
        <f t="shared" si="15"/>
        <v>3.622637621960275E-2</v>
      </c>
      <c r="AG163" s="8">
        <f t="shared" si="15"/>
        <v>3.6130047041080936E-2</v>
      </c>
      <c r="AH163" s="8">
        <f t="shared" si="15"/>
        <v>3.5848736282685201E-2</v>
      </c>
      <c r="AI163" s="8">
        <f t="shared" si="15"/>
        <v>3.5624356070445298E-2</v>
      </c>
    </row>
    <row r="164" spans="1:35" ht="15.75" customHeight="1" x14ac:dyDescent="0.45">
      <c r="A164" s="8" t="str">
        <f t="shared" si="13"/>
        <v xml:space="preserve">  Compact Cars</v>
      </c>
      <c r="B164" s="8">
        <f t="shared" ref="B164:AI164" si="16">IF(B71=0,"",B31)</f>
        <v>0.17148983459334569</v>
      </c>
      <c r="C164" s="8">
        <f t="shared" si="16"/>
        <v>0.17344927339961203</v>
      </c>
      <c r="D164" s="8">
        <f t="shared" si="16"/>
        <v>0.16137640521997876</v>
      </c>
      <c r="E164" s="8">
        <f t="shared" si="16"/>
        <v>0.16043411120681017</v>
      </c>
      <c r="F164" s="8">
        <f t="shared" si="16"/>
        <v>0.15292883726514733</v>
      </c>
      <c r="G164" s="8">
        <f t="shared" si="16"/>
        <v>0.14786328415022279</v>
      </c>
      <c r="H164" s="8">
        <f t="shared" si="16"/>
        <v>0.14913033093456832</v>
      </c>
      <c r="I164" s="8">
        <f t="shared" si="16"/>
        <v>0.14758740398658304</v>
      </c>
      <c r="J164" s="8">
        <f t="shared" si="16"/>
        <v>0.14596913493660363</v>
      </c>
      <c r="K164" s="8">
        <f t="shared" si="16"/>
        <v>0.14524520430440196</v>
      </c>
      <c r="L164" s="8">
        <f t="shared" si="16"/>
        <v>0.14598134731875956</v>
      </c>
      <c r="M164" s="8">
        <f t="shared" si="16"/>
        <v>0.14608823282909816</v>
      </c>
      <c r="N164" s="8">
        <f t="shared" si="16"/>
        <v>0.14760423745475329</v>
      </c>
      <c r="O164" s="8">
        <f t="shared" si="16"/>
        <v>0.14659619597494558</v>
      </c>
      <c r="P164" s="8">
        <f t="shared" si="16"/>
        <v>0.14764119362463943</v>
      </c>
      <c r="Q164" s="8">
        <f t="shared" si="16"/>
        <v>0.14887474693375294</v>
      </c>
      <c r="R164" s="8">
        <f t="shared" si="16"/>
        <v>0.14899299811641498</v>
      </c>
      <c r="S164" s="8">
        <f t="shared" si="16"/>
        <v>0.14930638286733236</v>
      </c>
      <c r="T164" s="8">
        <f t="shared" si="16"/>
        <v>0.14929682775714187</v>
      </c>
      <c r="U164" s="8">
        <f t="shared" si="16"/>
        <v>0.14938798328728389</v>
      </c>
      <c r="V164" s="8">
        <f t="shared" si="16"/>
        <v>0.14898057706632967</v>
      </c>
      <c r="W164" s="8">
        <f t="shared" si="16"/>
        <v>0.14917624997813239</v>
      </c>
      <c r="X164" s="8">
        <f t="shared" si="16"/>
        <v>0.1489904740851645</v>
      </c>
      <c r="Y164" s="8">
        <f t="shared" si="16"/>
        <v>0.14876893352085624</v>
      </c>
      <c r="Z164" s="8">
        <f t="shared" si="16"/>
        <v>0.14818573072482361</v>
      </c>
      <c r="AA164" s="8">
        <f t="shared" si="16"/>
        <v>0.14805709016637977</v>
      </c>
      <c r="AB164" s="8">
        <f t="shared" si="16"/>
        <v>0.14723414786237782</v>
      </c>
      <c r="AC164" s="8">
        <f t="shared" si="16"/>
        <v>0.14662470546754022</v>
      </c>
      <c r="AD164" s="8">
        <f t="shared" si="16"/>
        <v>0.14623012953687989</v>
      </c>
      <c r="AE164" s="8">
        <f t="shared" si="16"/>
        <v>0.14571407917041526</v>
      </c>
      <c r="AF164" s="8">
        <f t="shared" si="16"/>
        <v>0.14497944268331167</v>
      </c>
      <c r="AG164" s="8">
        <f t="shared" si="16"/>
        <v>0.14447576906510168</v>
      </c>
      <c r="AH164" s="8">
        <f t="shared" si="16"/>
        <v>0.14342398201077999</v>
      </c>
      <c r="AI164" s="8">
        <f t="shared" si="16"/>
        <v>0.14249544998863786</v>
      </c>
    </row>
    <row r="165" spans="1:35" ht="15.75" customHeight="1" x14ac:dyDescent="0.45">
      <c r="A165" s="8" t="str">
        <f t="shared" si="13"/>
        <v xml:space="preserve">  Midsize Cars</v>
      </c>
      <c r="B165" s="8">
        <f t="shared" ref="B165:AI165" si="17">IF(B72=0,"",B32)</f>
        <v>0.37673758085951942</v>
      </c>
      <c r="C165" s="8">
        <f t="shared" si="17"/>
        <v>0.37505014201745873</v>
      </c>
      <c r="D165" s="8">
        <f t="shared" si="17"/>
        <v>0.37810026297130711</v>
      </c>
      <c r="E165" s="8">
        <f t="shared" si="17"/>
        <v>0.36720753862794187</v>
      </c>
      <c r="F165" s="8">
        <f t="shared" si="17"/>
        <v>0.35742622103390775</v>
      </c>
      <c r="G165" s="8">
        <f t="shared" si="17"/>
        <v>0.34430546907956716</v>
      </c>
      <c r="H165" s="8">
        <f t="shared" si="17"/>
        <v>0.34412648248901556</v>
      </c>
      <c r="I165" s="8">
        <f t="shared" si="17"/>
        <v>0.34074638939293961</v>
      </c>
      <c r="J165" s="8">
        <f t="shared" si="17"/>
        <v>0.33931583174080232</v>
      </c>
      <c r="K165" s="8">
        <f t="shared" si="17"/>
        <v>0.33684691566652819</v>
      </c>
      <c r="L165" s="8">
        <f t="shared" si="17"/>
        <v>0.3352645217447891</v>
      </c>
      <c r="M165" s="8">
        <f t="shared" si="17"/>
        <v>0.33879830295166918</v>
      </c>
      <c r="N165" s="8">
        <f t="shared" si="17"/>
        <v>0.33638175855210523</v>
      </c>
      <c r="O165" s="8">
        <f t="shared" si="17"/>
        <v>0.34058920213507632</v>
      </c>
      <c r="P165" s="8">
        <f t="shared" si="17"/>
        <v>0.34074255447310364</v>
      </c>
      <c r="Q165" s="8">
        <f t="shared" si="17"/>
        <v>0.34430931933349473</v>
      </c>
      <c r="R165" s="8">
        <f t="shared" si="17"/>
        <v>0.34568549457691433</v>
      </c>
      <c r="S165" s="8">
        <f t="shared" si="17"/>
        <v>0.34522059507845931</v>
      </c>
      <c r="T165" s="8">
        <f t="shared" si="17"/>
        <v>0.34551495891672862</v>
      </c>
      <c r="U165" s="8">
        <f t="shared" si="17"/>
        <v>0.34507237045942296</v>
      </c>
      <c r="V165" s="8">
        <f t="shared" si="17"/>
        <v>0.34638459654728143</v>
      </c>
      <c r="W165" s="8">
        <f t="shared" si="17"/>
        <v>0.34517943264834516</v>
      </c>
      <c r="X165" s="8">
        <f t="shared" si="17"/>
        <v>0.34440768146191508</v>
      </c>
      <c r="Y165" s="8">
        <f t="shared" si="17"/>
        <v>0.34363358782930853</v>
      </c>
      <c r="Z165" s="8">
        <f t="shared" si="17"/>
        <v>0.34323536297305968</v>
      </c>
      <c r="AA165" s="8">
        <f t="shared" si="17"/>
        <v>0.34165178943305691</v>
      </c>
      <c r="AB165" s="8">
        <f t="shared" si="17"/>
        <v>0.34139702387723936</v>
      </c>
      <c r="AC165" s="8">
        <f t="shared" si="17"/>
        <v>0.34033371950714714</v>
      </c>
      <c r="AD165" s="8">
        <f t="shared" si="17"/>
        <v>0.33872863019009747</v>
      </c>
      <c r="AE165" s="8">
        <f t="shared" si="17"/>
        <v>0.3371032730006156</v>
      </c>
      <c r="AF165" s="8">
        <f t="shared" si="17"/>
        <v>0.33565028775524408</v>
      </c>
      <c r="AG165" s="8">
        <f t="shared" si="17"/>
        <v>0.33358655811519033</v>
      </c>
      <c r="AH165" s="8">
        <f t="shared" si="17"/>
        <v>0.33245162780480203</v>
      </c>
      <c r="AI165" s="8">
        <f t="shared" si="17"/>
        <v>0.33047779795962068</v>
      </c>
    </row>
    <row r="166" spans="1:35" ht="15.75" customHeight="1" x14ac:dyDescent="0.45">
      <c r="A166" s="8" t="str">
        <f t="shared" si="13"/>
        <v xml:space="preserve">  Large Cars</v>
      </c>
      <c r="B166" s="8" t="str">
        <f t="shared" ref="B166:AI166" si="18">IF(B73=0,"",B33)</f>
        <v/>
      </c>
      <c r="C166" s="8" t="str">
        <f t="shared" si="18"/>
        <v/>
      </c>
      <c r="D166" s="8" t="str">
        <f t="shared" si="18"/>
        <v/>
      </c>
      <c r="E166" s="8" t="str">
        <f t="shared" si="18"/>
        <v/>
      </c>
      <c r="F166" s="8" t="str">
        <f t="shared" si="18"/>
        <v/>
      </c>
      <c r="G166" s="8" t="str">
        <f t="shared" si="18"/>
        <v/>
      </c>
      <c r="H166" s="8" t="str">
        <f t="shared" si="18"/>
        <v/>
      </c>
      <c r="I166" s="8" t="str">
        <f t="shared" si="18"/>
        <v/>
      </c>
      <c r="J166" s="8" t="str">
        <f t="shared" si="18"/>
        <v/>
      </c>
      <c r="K166" s="8" t="str">
        <f t="shared" si="18"/>
        <v/>
      </c>
      <c r="L166" s="8" t="str">
        <f t="shared" si="18"/>
        <v/>
      </c>
      <c r="M166" s="8" t="str">
        <f t="shared" si="18"/>
        <v/>
      </c>
      <c r="N166" s="8" t="str">
        <f t="shared" si="18"/>
        <v/>
      </c>
      <c r="O166" s="8" t="str">
        <f t="shared" si="18"/>
        <v/>
      </c>
      <c r="P166" s="8" t="str">
        <f t="shared" si="18"/>
        <v/>
      </c>
      <c r="Q166" s="8" t="str">
        <f t="shared" si="18"/>
        <v/>
      </c>
      <c r="R166" s="8" t="str">
        <f t="shared" si="18"/>
        <v/>
      </c>
      <c r="S166" s="8" t="str">
        <f t="shared" si="18"/>
        <v/>
      </c>
      <c r="T166" s="8" t="str">
        <f t="shared" si="18"/>
        <v/>
      </c>
      <c r="U166" s="8" t="str">
        <f t="shared" si="18"/>
        <v/>
      </c>
      <c r="V166" s="8" t="str">
        <f t="shared" si="18"/>
        <v/>
      </c>
      <c r="W166" s="8" t="str">
        <f t="shared" si="18"/>
        <v/>
      </c>
      <c r="X166" s="8" t="str">
        <f t="shared" si="18"/>
        <v/>
      </c>
      <c r="Y166" s="8" t="str">
        <f t="shared" si="18"/>
        <v/>
      </c>
      <c r="Z166" s="8" t="str">
        <f t="shared" si="18"/>
        <v/>
      </c>
      <c r="AA166" s="8" t="str">
        <f t="shared" si="18"/>
        <v/>
      </c>
      <c r="AB166" s="8" t="str">
        <f t="shared" si="18"/>
        <v/>
      </c>
      <c r="AC166" s="8" t="str">
        <f t="shared" si="18"/>
        <v/>
      </c>
      <c r="AD166" s="8" t="str">
        <f t="shared" si="18"/>
        <v/>
      </c>
      <c r="AE166" s="8" t="str">
        <f t="shared" si="18"/>
        <v/>
      </c>
      <c r="AF166" s="8" t="str">
        <f t="shared" si="18"/>
        <v/>
      </c>
      <c r="AG166" s="8" t="str">
        <f t="shared" si="18"/>
        <v/>
      </c>
      <c r="AH166" s="8" t="str">
        <f t="shared" si="18"/>
        <v/>
      </c>
      <c r="AI166" s="8" t="str">
        <f t="shared" si="18"/>
        <v/>
      </c>
    </row>
    <row r="167" spans="1:35" ht="15.75" customHeight="1" x14ac:dyDescent="0.45">
      <c r="A167" s="8" t="str">
        <f t="shared" si="13"/>
        <v xml:space="preserve">  Two Seater Cars</v>
      </c>
      <c r="B167" s="8">
        <f t="shared" ref="B167:AI167" si="19">IF(B74=0,"",B34)</f>
        <v>9.7817899445471358E-3</v>
      </c>
      <c r="C167" s="8">
        <f t="shared" si="19"/>
        <v>9.9181996847720662E-3</v>
      </c>
      <c r="D167" s="8">
        <f t="shared" si="19"/>
        <v>9.7982363273113725E-3</v>
      </c>
      <c r="E167" s="8">
        <f t="shared" si="19"/>
        <v>9.6804733099649445E-3</v>
      </c>
      <c r="F167" s="8">
        <f t="shared" si="19"/>
        <v>9.3609582657031686E-3</v>
      </c>
      <c r="G167" s="8">
        <f t="shared" si="19"/>
        <v>9.0817317899427128E-3</v>
      </c>
      <c r="H167" s="8">
        <f t="shared" si="19"/>
        <v>9.0669400783754874E-3</v>
      </c>
      <c r="I167" s="8">
        <f t="shared" si="19"/>
        <v>8.9710994171340579E-3</v>
      </c>
      <c r="J167" s="8">
        <f t="shared" si="19"/>
        <v>9.0223637185616306E-3</v>
      </c>
      <c r="K167" s="8">
        <f t="shared" si="19"/>
        <v>8.911014178779068E-3</v>
      </c>
      <c r="L167" s="8">
        <f t="shared" si="19"/>
        <v>8.9096649273004581E-3</v>
      </c>
      <c r="M167" s="8">
        <f t="shared" si="19"/>
        <v>8.9944236711509713E-3</v>
      </c>
      <c r="N167" s="8">
        <f t="shared" si="19"/>
        <v>8.9949885844922851E-3</v>
      </c>
      <c r="O167" s="8">
        <f t="shared" si="19"/>
        <v>9.0488333605664491E-3</v>
      </c>
      <c r="P167" s="8">
        <f t="shared" si="19"/>
        <v>9.0878805684710684E-3</v>
      </c>
      <c r="Q167" s="8">
        <f t="shared" si="19"/>
        <v>9.1830990276769147E-3</v>
      </c>
      <c r="R167" s="8">
        <f t="shared" si="19"/>
        <v>9.2164001882067241E-3</v>
      </c>
      <c r="S167" s="8">
        <f t="shared" si="19"/>
        <v>9.2260121255349492E-3</v>
      </c>
      <c r="T167" s="8">
        <f t="shared" si="19"/>
        <v>9.2373271911933546E-3</v>
      </c>
      <c r="U167" s="8">
        <f t="shared" si="19"/>
        <v>9.2382300514039697E-3</v>
      </c>
      <c r="V167" s="8">
        <f t="shared" si="19"/>
        <v>9.2570603637036116E-3</v>
      </c>
      <c r="W167" s="8">
        <f t="shared" si="19"/>
        <v>9.2490092180851063E-3</v>
      </c>
      <c r="X167" s="8">
        <f t="shared" si="19"/>
        <v>9.2372918535807806E-3</v>
      </c>
      <c r="Y167" s="8">
        <f t="shared" si="19"/>
        <v>9.2255207601536788E-3</v>
      </c>
      <c r="Z167" s="8">
        <f t="shared" si="19"/>
        <v>9.209861136946761E-3</v>
      </c>
      <c r="AA167" s="8">
        <f t="shared" si="19"/>
        <v>9.18659776143535E-3</v>
      </c>
      <c r="AB167" s="8">
        <f t="shared" si="19"/>
        <v>9.1681817956026038E-3</v>
      </c>
      <c r="AC167" s="8">
        <f t="shared" si="19"/>
        <v>9.1411974493746297E-3</v>
      </c>
      <c r="AD167" s="8">
        <f t="shared" si="19"/>
        <v>9.1105920168759996E-3</v>
      </c>
      <c r="AE167" s="8">
        <f t="shared" si="19"/>
        <v>9.0769993134144616E-3</v>
      </c>
      <c r="AF167" s="8">
        <f t="shared" si="19"/>
        <v>9.04063526359755E-3</v>
      </c>
      <c r="AG167" s="8">
        <f t="shared" si="19"/>
        <v>8.9981720049133341E-3</v>
      </c>
      <c r="AH167" s="8">
        <f t="shared" si="19"/>
        <v>8.9568807826629245E-3</v>
      </c>
      <c r="AI167" s="8">
        <f t="shared" si="19"/>
        <v>8.9037198658392675E-3</v>
      </c>
    </row>
    <row r="168" spans="1:35" ht="15.75" customHeight="1" x14ac:dyDescent="0.45">
      <c r="A168" s="8" t="str">
        <f t="shared" si="13"/>
        <v xml:space="preserve">  Small Crossover Cars</v>
      </c>
      <c r="B168" s="8" t="str">
        <f t="shared" ref="B168:AI168" si="20">IF(B75=0,"",B35)</f>
        <v/>
      </c>
      <c r="C168" s="8" t="str">
        <f t="shared" si="20"/>
        <v/>
      </c>
      <c r="D168" s="8">
        <f t="shared" si="20"/>
        <v>0.17524479129436771</v>
      </c>
      <c r="E168" s="8">
        <f t="shared" si="20"/>
        <v>0.17952567951927889</v>
      </c>
      <c r="F168" s="8">
        <f t="shared" si="20"/>
        <v>0.17478820097832132</v>
      </c>
      <c r="G168" s="8">
        <f t="shared" si="20"/>
        <v>0.17257983599999999</v>
      </c>
      <c r="H168" s="8">
        <f t="shared" si="20"/>
        <v>0.17609579855124094</v>
      </c>
      <c r="I168" s="8">
        <f t="shared" si="20"/>
        <v>0.17728660581216318</v>
      </c>
      <c r="J168" s="8">
        <f t="shared" si="20"/>
        <v>0.17761110454895032</v>
      </c>
      <c r="K168" s="8">
        <f t="shared" si="20"/>
        <v>0.17935194717088868</v>
      </c>
      <c r="L168" s="8">
        <f t="shared" si="20"/>
        <v>0.18255048100050839</v>
      </c>
      <c r="M168" s="8">
        <f t="shared" si="20"/>
        <v>0.18371235387742901</v>
      </c>
      <c r="N168" s="8">
        <f t="shared" si="20"/>
        <v>0.18784245715374356</v>
      </c>
      <c r="O168" s="8">
        <f t="shared" si="20"/>
        <v>0.18695366682461875</v>
      </c>
      <c r="P168" s="8">
        <f t="shared" si="20"/>
        <v>0.18989319322416429</v>
      </c>
      <c r="Q168" s="8">
        <f t="shared" si="20"/>
        <v>0.19260346352779797</v>
      </c>
      <c r="R168" s="8">
        <f t="shared" si="20"/>
        <v>0.19375795762161344</v>
      </c>
      <c r="S168" s="8">
        <f t="shared" si="20"/>
        <v>0.19582714141226817</v>
      </c>
      <c r="T168" s="8">
        <f t="shared" si="20"/>
        <v>0.19689584645235361</v>
      </c>
      <c r="U168" s="8">
        <f t="shared" si="20"/>
        <v>0.19811696262867054</v>
      </c>
      <c r="V168" s="8">
        <f t="shared" si="20"/>
        <v>0.19819193413389222</v>
      </c>
      <c r="W168" s="8">
        <f t="shared" si="20"/>
        <v>0.19959731703427899</v>
      </c>
      <c r="X168" s="8">
        <f t="shared" si="20"/>
        <v>0.20022997299499032</v>
      </c>
      <c r="Y168" s="8">
        <f t="shared" si="20"/>
        <v>0.20054031893523605</v>
      </c>
      <c r="Z168" s="8">
        <f t="shared" si="20"/>
        <v>0.2004174793537524</v>
      </c>
      <c r="AA168" s="8">
        <f t="shared" si="20"/>
        <v>0.20120247423773013</v>
      </c>
      <c r="AB168" s="8">
        <f t="shared" si="20"/>
        <v>0.2005881249613192</v>
      </c>
      <c r="AC168" s="8">
        <f t="shared" si="20"/>
        <v>0.20042178846039313</v>
      </c>
      <c r="AD168" s="8">
        <f t="shared" si="20"/>
        <v>0.20066812521701177</v>
      </c>
      <c r="AE168" s="8">
        <f t="shared" si="20"/>
        <v>0.20067856915573656</v>
      </c>
      <c r="AF168" s="8">
        <f t="shared" si="20"/>
        <v>0.20027794850473363</v>
      </c>
      <c r="AG168" s="8">
        <f t="shared" si="20"/>
        <v>0.20032903897365903</v>
      </c>
      <c r="AH168" s="8">
        <f t="shared" si="20"/>
        <v>0.1992833800913181</v>
      </c>
      <c r="AI168" s="8">
        <f t="shared" si="20"/>
        <v>0.19857751058252848</v>
      </c>
    </row>
    <row r="169" spans="1:35" ht="15.75" customHeight="1" x14ac:dyDescent="0.45">
      <c r="A169" s="8" t="str">
        <f t="shared" si="13"/>
        <v xml:space="preserve">  Large Crossover Cars</v>
      </c>
      <c r="B169" s="8">
        <f t="shared" ref="B169:AI169" si="21">IF(B76=0,"",B36)</f>
        <v>5.9697846219963033E-2</v>
      </c>
      <c r="C169" s="8">
        <f t="shared" si="21"/>
        <v>6.4621483428709978E-2</v>
      </c>
      <c r="D169" s="8">
        <f t="shared" si="21"/>
        <v>6.787917490329437E-2</v>
      </c>
      <c r="E169" s="8">
        <f t="shared" si="21"/>
        <v>6.8098027000500744E-2</v>
      </c>
      <c r="F169" s="8">
        <f t="shared" si="21"/>
        <v>6.8815585480822672E-2</v>
      </c>
      <c r="G169" s="8">
        <f t="shared" si="21"/>
        <v>6.7691472954805862E-2</v>
      </c>
      <c r="H169" s="8">
        <f t="shared" si="21"/>
        <v>6.8245743498396863E-2</v>
      </c>
      <c r="I169" s="8">
        <f t="shared" si="21"/>
        <v>6.8669727581656209E-2</v>
      </c>
      <c r="J169" s="8">
        <f t="shared" si="21"/>
        <v>6.9232911968405739E-2</v>
      </c>
      <c r="K169" s="8">
        <f t="shared" si="21"/>
        <v>7.111132841050663E-2</v>
      </c>
      <c r="L169" s="8">
        <f t="shared" si="21"/>
        <v>7.1578113236400606E-2</v>
      </c>
      <c r="M169" s="8">
        <f t="shared" si="21"/>
        <v>7.3066502433482811E-2</v>
      </c>
      <c r="N169" s="8">
        <f t="shared" si="21"/>
        <v>7.3296022731948934E-2</v>
      </c>
      <c r="O169" s="8">
        <f t="shared" si="21"/>
        <v>7.474434664488018E-2</v>
      </c>
      <c r="P169" s="8">
        <f t="shared" si="21"/>
        <v>7.5440956365179029E-2</v>
      </c>
      <c r="Q169" s="8">
        <f t="shared" si="21"/>
        <v>7.6818409101912358E-2</v>
      </c>
      <c r="R169" s="8">
        <f t="shared" si="21"/>
        <v>7.7687988866965166E-2</v>
      </c>
      <c r="S169" s="8">
        <f t="shared" si="21"/>
        <v>7.8399742681883017E-2</v>
      </c>
      <c r="T169" s="8">
        <f t="shared" si="21"/>
        <v>7.9022353717836155E-2</v>
      </c>
      <c r="U169" s="8">
        <f t="shared" si="21"/>
        <v>7.9419096431279312E-2</v>
      </c>
      <c r="V169" s="8">
        <f t="shared" si="21"/>
        <v>8.016224671310565E-2</v>
      </c>
      <c r="W169" s="8">
        <f t="shared" si="21"/>
        <v>8.035448359397164E-2</v>
      </c>
      <c r="X169" s="8">
        <f t="shared" si="21"/>
        <v>8.0609002787771833E-2</v>
      </c>
      <c r="Y169" s="8">
        <f t="shared" si="21"/>
        <v>8.0849859879253569E-2</v>
      </c>
      <c r="Z169" s="8">
        <f t="shared" si="21"/>
        <v>8.1141533776993804E-2</v>
      </c>
      <c r="AA169" s="8">
        <f t="shared" si="21"/>
        <v>8.1169003945131157E-2</v>
      </c>
      <c r="AB169" s="8">
        <f t="shared" si="21"/>
        <v>8.1456351913680766E-2</v>
      </c>
      <c r="AC169" s="8">
        <f t="shared" si="21"/>
        <v>8.1554730058070291E-2</v>
      </c>
      <c r="AD169" s="8">
        <f t="shared" si="21"/>
        <v>8.1526102391251618E-2</v>
      </c>
      <c r="AE169" s="8">
        <f t="shared" si="21"/>
        <v>8.1474700127846966E-2</v>
      </c>
      <c r="AF169" s="8">
        <f t="shared" si="21"/>
        <v>8.144154942222015E-2</v>
      </c>
      <c r="AG169" s="8">
        <f t="shared" si="21"/>
        <v>8.1262987941858877E-2</v>
      </c>
      <c r="AH169" s="8">
        <f t="shared" si="21"/>
        <v>8.1266253554278592E-2</v>
      </c>
      <c r="AI169" s="8">
        <f t="shared" si="21"/>
        <v>8.1094661215749667E-2</v>
      </c>
    </row>
    <row r="170" spans="1:35" ht="15.75" customHeight="1" x14ac:dyDescent="0.45">
      <c r="A170" s="8" t="str">
        <f t="shared" si="13"/>
        <v xml:space="preserve">  Small Pickup</v>
      </c>
      <c r="B170" s="8" t="str">
        <f t="shared" ref="B170:AI170" si="22">IF(B77=0,"",B37)</f>
        <v/>
      </c>
      <c r="C170" s="8" t="str">
        <f t="shared" si="22"/>
        <v/>
      </c>
      <c r="D170" s="8" t="str">
        <f t="shared" si="22"/>
        <v/>
      </c>
      <c r="E170" s="8" t="str">
        <f t="shared" si="22"/>
        <v/>
      </c>
      <c r="F170" s="8" t="str">
        <f t="shared" si="22"/>
        <v/>
      </c>
      <c r="G170" s="8" t="str">
        <f t="shared" si="22"/>
        <v/>
      </c>
      <c r="H170" s="8" t="str">
        <f t="shared" si="22"/>
        <v/>
      </c>
      <c r="I170" s="8" t="str">
        <f t="shared" si="22"/>
        <v/>
      </c>
      <c r="J170" s="8" t="str">
        <f t="shared" si="22"/>
        <v/>
      </c>
      <c r="K170" s="8" t="str">
        <f t="shared" si="22"/>
        <v/>
      </c>
      <c r="L170" s="8" t="str">
        <f t="shared" si="22"/>
        <v/>
      </c>
      <c r="M170" s="8" t="str">
        <f t="shared" si="22"/>
        <v/>
      </c>
      <c r="N170" s="8" t="str">
        <f t="shared" si="22"/>
        <v/>
      </c>
      <c r="O170" s="8" t="str">
        <f t="shared" si="22"/>
        <v/>
      </c>
      <c r="P170" s="8" t="str">
        <f t="shared" si="22"/>
        <v/>
      </c>
      <c r="Q170" s="8" t="str">
        <f t="shared" si="22"/>
        <v/>
      </c>
      <c r="R170" s="8" t="str">
        <f t="shared" si="22"/>
        <v/>
      </c>
      <c r="S170" s="8" t="str">
        <f t="shared" si="22"/>
        <v/>
      </c>
      <c r="T170" s="8" t="str">
        <f t="shared" si="22"/>
        <v/>
      </c>
      <c r="U170" s="8" t="str">
        <f t="shared" si="22"/>
        <v/>
      </c>
      <c r="V170" s="8" t="str">
        <f t="shared" si="22"/>
        <v/>
      </c>
      <c r="W170" s="8" t="str">
        <f t="shared" si="22"/>
        <v/>
      </c>
      <c r="X170" s="8" t="str">
        <f t="shared" si="22"/>
        <v/>
      </c>
      <c r="Y170" s="8" t="str">
        <f t="shared" si="22"/>
        <v/>
      </c>
      <c r="Z170" s="8" t="str">
        <f t="shared" si="22"/>
        <v/>
      </c>
      <c r="AA170" s="8" t="str">
        <f t="shared" si="22"/>
        <v/>
      </c>
      <c r="AB170" s="8" t="str">
        <f t="shared" si="22"/>
        <v/>
      </c>
      <c r="AC170" s="8" t="str">
        <f t="shared" si="22"/>
        <v/>
      </c>
      <c r="AD170" s="8" t="str">
        <f t="shared" si="22"/>
        <v/>
      </c>
      <c r="AE170" s="8" t="str">
        <f t="shared" si="22"/>
        <v/>
      </c>
      <c r="AF170" s="8" t="str">
        <f t="shared" si="22"/>
        <v/>
      </c>
      <c r="AG170" s="8" t="str">
        <f t="shared" si="22"/>
        <v/>
      </c>
      <c r="AH170" s="8" t="str">
        <f t="shared" si="22"/>
        <v/>
      </c>
      <c r="AI170" s="8" t="str">
        <f t="shared" si="22"/>
        <v/>
      </c>
    </row>
    <row r="171" spans="1:35" ht="15.75" customHeight="1" x14ac:dyDescent="0.45">
      <c r="A171" s="8" t="str">
        <f t="shared" si="13"/>
        <v xml:space="preserve">  Large Pickup</v>
      </c>
      <c r="B171" s="8" t="str">
        <f t="shared" ref="B171:AI171" si="23">IF(B78=0,"",B38)</f>
        <v/>
      </c>
      <c r="C171" s="8" t="str">
        <f t="shared" si="23"/>
        <v/>
      </c>
      <c r="D171" s="8" t="str">
        <f t="shared" si="23"/>
        <v/>
      </c>
      <c r="E171" s="8" t="str">
        <f t="shared" si="23"/>
        <v/>
      </c>
      <c r="F171" s="8" t="str">
        <f t="shared" si="23"/>
        <v/>
      </c>
      <c r="G171" s="8" t="str">
        <f t="shared" si="23"/>
        <v/>
      </c>
      <c r="H171" s="8" t="str">
        <f t="shared" si="23"/>
        <v/>
      </c>
      <c r="I171" s="8" t="str">
        <f t="shared" si="23"/>
        <v/>
      </c>
      <c r="J171" s="8" t="str">
        <f t="shared" si="23"/>
        <v/>
      </c>
      <c r="K171" s="8" t="str">
        <f t="shared" si="23"/>
        <v/>
      </c>
      <c r="L171" s="8" t="str">
        <f t="shared" si="23"/>
        <v/>
      </c>
      <c r="M171" s="8" t="str">
        <f t="shared" si="23"/>
        <v/>
      </c>
      <c r="N171" s="8" t="str">
        <f t="shared" si="23"/>
        <v/>
      </c>
      <c r="O171" s="8" t="str">
        <f t="shared" si="23"/>
        <v/>
      </c>
      <c r="P171" s="8" t="str">
        <f t="shared" si="23"/>
        <v/>
      </c>
      <c r="Q171" s="8" t="str">
        <f t="shared" si="23"/>
        <v/>
      </c>
      <c r="R171" s="8" t="str">
        <f t="shared" si="23"/>
        <v/>
      </c>
      <c r="S171" s="8" t="str">
        <f t="shared" si="23"/>
        <v/>
      </c>
      <c r="T171" s="8" t="str">
        <f t="shared" si="23"/>
        <v/>
      </c>
      <c r="U171" s="8" t="str">
        <f t="shared" si="23"/>
        <v/>
      </c>
      <c r="V171" s="8" t="str">
        <f t="shared" si="23"/>
        <v/>
      </c>
      <c r="W171" s="8" t="str">
        <f t="shared" si="23"/>
        <v/>
      </c>
      <c r="X171" s="8" t="str">
        <f t="shared" si="23"/>
        <v/>
      </c>
      <c r="Y171" s="8" t="str">
        <f t="shared" si="23"/>
        <v/>
      </c>
      <c r="Z171" s="8" t="str">
        <f t="shared" si="23"/>
        <v/>
      </c>
      <c r="AA171" s="8" t="str">
        <f t="shared" si="23"/>
        <v/>
      </c>
      <c r="AB171" s="8" t="str">
        <f t="shared" si="23"/>
        <v/>
      </c>
      <c r="AC171" s="8" t="str">
        <f t="shared" si="23"/>
        <v/>
      </c>
      <c r="AD171" s="8" t="str">
        <f t="shared" si="23"/>
        <v/>
      </c>
      <c r="AE171" s="8" t="str">
        <f t="shared" si="23"/>
        <v/>
      </c>
      <c r="AF171" s="8" t="str">
        <f t="shared" si="23"/>
        <v/>
      </c>
      <c r="AG171" s="8" t="str">
        <f t="shared" si="23"/>
        <v/>
      </c>
      <c r="AH171" s="8" t="str">
        <f t="shared" si="23"/>
        <v/>
      </c>
      <c r="AI171" s="8" t="str">
        <f t="shared" si="23"/>
        <v/>
      </c>
    </row>
    <row r="172" spans="1:35" ht="15.75" customHeight="1" x14ac:dyDescent="0.45">
      <c r="A172" s="8" t="str">
        <f t="shared" si="13"/>
        <v xml:space="preserve">  Small Van</v>
      </c>
      <c r="B172" s="8" t="str">
        <f t="shared" ref="B172:AI172" si="24">IF(B79=0,"",B39)</f>
        <v/>
      </c>
      <c r="C172" s="8">
        <f t="shared" si="24"/>
        <v>7.5274120756547058E-4</v>
      </c>
      <c r="D172" s="8">
        <f t="shared" si="24"/>
        <v>9.6768636769394294E-4</v>
      </c>
      <c r="E172" s="8">
        <f t="shared" si="24"/>
        <v>1.1193155483224836E-3</v>
      </c>
      <c r="F172" s="8">
        <f t="shared" si="24"/>
        <v>1.4425003057254029E-3</v>
      </c>
      <c r="G172" s="8">
        <f t="shared" si="24"/>
        <v>1.8542220343730109E-3</v>
      </c>
      <c r="H172" s="8">
        <f t="shared" si="24"/>
        <v>1.800608063175395E-3</v>
      </c>
      <c r="I172" s="8">
        <f t="shared" si="24"/>
        <v>1.8548107423292644E-3</v>
      </c>
      <c r="J172" s="8">
        <f t="shared" si="24"/>
        <v>1.8314619257950534E-3</v>
      </c>
      <c r="K172" s="8">
        <f t="shared" si="24"/>
        <v>1.9256224615863779E-3</v>
      </c>
      <c r="L172" s="8">
        <f t="shared" si="24"/>
        <v>1.902181902389426E-3</v>
      </c>
      <c r="M172" s="8">
        <f t="shared" si="24"/>
        <v>1.7890571918285998E-3</v>
      </c>
      <c r="N172" s="8">
        <f t="shared" si="24"/>
        <v>1.7627669899028385E-3</v>
      </c>
      <c r="O172" s="8">
        <f t="shared" si="24"/>
        <v>1.6840896840958608E-3</v>
      </c>
      <c r="P172" s="8">
        <f t="shared" si="24"/>
        <v>1.6200961547598843E-3</v>
      </c>
      <c r="Q172" s="8">
        <f t="shared" si="24"/>
        <v>1.4781094020818205E-3</v>
      </c>
      <c r="R172" s="8">
        <f t="shared" si="24"/>
        <v>1.4179399635728921E-3</v>
      </c>
      <c r="S172" s="8">
        <f t="shared" si="24"/>
        <v>1.3887940085592011E-3</v>
      </c>
      <c r="T172" s="8">
        <f t="shared" si="24"/>
        <v>1.3615002458296748E-3</v>
      </c>
      <c r="U172" s="8">
        <f t="shared" si="24"/>
        <v>1.3476856570070034E-3</v>
      </c>
      <c r="V172" s="8">
        <f t="shared" si="24"/>
        <v>1.3160375884601161E-3</v>
      </c>
      <c r="W172" s="8">
        <f t="shared" si="24"/>
        <v>1.3153965502364063E-3</v>
      </c>
      <c r="X172" s="8">
        <f t="shared" si="24"/>
        <v>1.3225072008425367E-3</v>
      </c>
      <c r="Y172" s="8">
        <f t="shared" si="24"/>
        <v>1.3336224753018667E-3</v>
      </c>
      <c r="Z172" s="8">
        <f t="shared" si="24"/>
        <v>1.343727801475305E-3</v>
      </c>
      <c r="AA172" s="8">
        <f t="shared" si="24"/>
        <v>1.369641806185782E-3</v>
      </c>
      <c r="AB172" s="8">
        <f t="shared" si="24"/>
        <v>1.3899914179560254E-3</v>
      </c>
      <c r="AC172" s="8">
        <f t="shared" si="24"/>
        <v>1.4201269967242408E-3</v>
      </c>
      <c r="AD172" s="8">
        <f t="shared" si="24"/>
        <v>1.4548170447601955E-3</v>
      </c>
      <c r="AE172" s="8">
        <f t="shared" si="24"/>
        <v>1.4994996836971452E-3</v>
      </c>
      <c r="AF172" s="8">
        <f t="shared" si="24"/>
        <v>1.5441480392611841E-3</v>
      </c>
      <c r="AG172" s="8">
        <f t="shared" si="24"/>
        <v>1.5944164159956324E-3</v>
      </c>
      <c r="AH172" s="8">
        <f t="shared" si="24"/>
        <v>1.644327907701902E-3</v>
      </c>
      <c r="AI172" s="8">
        <f t="shared" si="24"/>
        <v>1.7081289638596333E-3</v>
      </c>
    </row>
    <row r="173" spans="1:35" ht="15.75" customHeight="1" x14ac:dyDescent="0.45">
      <c r="A173" s="8" t="str">
        <f t="shared" si="13"/>
        <v xml:space="preserve">  Large Van</v>
      </c>
      <c r="B173" s="8" t="str">
        <f t="shared" ref="B173:AI173" si="25">IF(B80=0,"",B40)</f>
        <v/>
      </c>
      <c r="C173" s="8" t="str">
        <f t="shared" si="25"/>
        <v/>
      </c>
      <c r="D173" s="8" t="str">
        <f t="shared" si="25"/>
        <v/>
      </c>
      <c r="E173" s="8" t="str">
        <f t="shared" si="25"/>
        <v/>
      </c>
      <c r="F173" s="8" t="str">
        <f t="shared" si="25"/>
        <v/>
      </c>
      <c r="G173" s="8" t="str">
        <f t="shared" si="25"/>
        <v/>
      </c>
      <c r="H173" s="8" t="str">
        <f t="shared" si="25"/>
        <v/>
      </c>
      <c r="I173" s="8" t="str">
        <f t="shared" si="25"/>
        <v/>
      </c>
      <c r="J173" s="8" t="str">
        <f t="shared" si="25"/>
        <v/>
      </c>
      <c r="K173" s="8" t="str">
        <f t="shared" si="25"/>
        <v/>
      </c>
      <c r="L173" s="8" t="str">
        <f t="shared" si="25"/>
        <v/>
      </c>
      <c r="M173" s="8" t="str">
        <f t="shared" si="25"/>
        <v/>
      </c>
      <c r="N173" s="8" t="str">
        <f t="shared" si="25"/>
        <v/>
      </c>
      <c r="O173" s="8" t="str">
        <f t="shared" si="25"/>
        <v/>
      </c>
      <c r="P173" s="8" t="str">
        <f t="shared" si="25"/>
        <v/>
      </c>
      <c r="Q173" s="8" t="str">
        <f t="shared" si="25"/>
        <v/>
      </c>
      <c r="R173" s="8" t="str">
        <f t="shared" si="25"/>
        <v/>
      </c>
      <c r="S173" s="8" t="str">
        <f t="shared" si="25"/>
        <v/>
      </c>
      <c r="T173" s="8" t="str">
        <f t="shared" si="25"/>
        <v/>
      </c>
      <c r="U173" s="8" t="str">
        <f t="shared" si="25"/>
        <v/>
      </c>
      <c r="V173" s="8" t="str">
        <f t="shared" si="25"/>
        <v/>
      </c>
      <c r="W173" s="8" t="str">
        <f t="shared" si="25"/>
        <v/>
      </c>
      <c r="X173" s="8" t="str">
        <f t="shared" si="25"/>
        <v/>
      </c>
      <c r="Y173" s="8" t="str">
        <f t="shared" si="25"/>
        <v/>
      </c>
      <c r="Z173" s="8" t="str">
        <f t="shared" si="25"/>
        <v/>
      </c>
      <c r="AA173" s="8" t="str">
        <f t="shared" si="25"/>
        <v/>
      </c>
      <c r="AB173" s="8" t="str">
        <f t="shared" si="25"/>
        <v/>
      </c>
      <c r="AC173" s="8" t="str">
        <f t="shared" si="25"/>
        <v/>
      </c>
      <c r="AD173" s="8" t="str">
        <f t="shared" si="25"/>
        <v/>
      </c>
      <c r="AE173" s="8" t="str">
        <f t="shared" si="25"/>
        <v/>
      </c>
      <c r="AF173" s="8" t="str">
        <f t="shared" si="25"/>
        <v/>
      </c>
      <c r="AG173" s="8" t="str">
        <f t="shared" si="25"/>
        <v/>
      </c>
      <c r="AH173" s="8" t="str">
        <f t="shared" si="25"/>
        <v/>
      </c>
      <c r="AI173" s="8" t="str">
        <f t="shared" si="25"/>
        <v/>
      </c>
    </row>
    <row r="174" spans="1:35" ht="15.75" customHeight="1" x14ac:dyDescent="0.45">
      <c r="A174" s="8" t="str">
        <f t="shared" si="13"/>
        <v xml:space="preserve">  Small Utility</v>
      </c>
      <c r="B174" s="8" t="str">
        <f t="shared" ref="B174:AI174" si="26">IF(B81=0,"",B41)</f>
        <v/>
      </c>
      <c r="C174" s="8" t="str">
        <f t="shared" si="26"/>
        <v/>
      </c>
      <c r="D174" s="8" t="str">
        <f t="shared" si="26"/>
        <v/>
      </c>
      <c r="E174" s="8" t="str">
        <f t="shared" si="26"/>
        <v/>
      </c>
      <c r="F174" s="8" t="str">
        <f t="shared" si="26"/>
        <v/>
      </c>
      <c r="G174" s="8" t="str">
        <f t="shared" si="26"/>
        <v/>
      </c>
      <c r="H174" s="8" t="str">
        <f t="shared" si="26"/>
        <v/>
      </c>
      <c r="I174" s="8" t="str">
        <f t="shared" si="26"/>
        <v/>
      </c>
      <c r="J174" s="8" t="str">
        <f t="shared" si="26"/>
        <v/>
      </c>
      <c r="K174" s="8" t="str">
        <f t="shared" si="26"/>
        <v/>
      </c>
      <c r="L174" s="8" t="str">
        <f t="shared" si="26"/>
        <v/>
      </c>
      <c r="M174" s="8" t="str">
        <f t="shared" si="26"/>
        <v/>
      </c>
      <c r="N174" s="8" t="str">
        <f t="shared" si="26"/>
        <v/>
      </c>
      <c r="O174" s="8" t="str">
        <f t="shared" si="26"/>
        <v/>
      </c>
      <c r="P174" s="8" t="str">
        <f t="shared" si="26"/>
        <v/>
      </c>
      <c r="Q174" s="8" t="str">
        <f t="shared" si="26"/>
        <v/>
      </c>
      <c r="R174" s="8" t="str">
        <f t="shared" si="26"/>
        <v/>
      </c>
      <c r="S174" s="8" t="str">
        <f t="shared" si="26"/>
        <v/>
      </c>
      <c r="T174" s="8" t="str">
        <f t="shared" si="26"/>
        <v/>
      </c>
      <c r="U174" s="8" t="str">
        <f t="shared" si="26"/>
        <v/>
      </c>
      <c r="V174" s="8" t="str">
        <f t="shared" si="26"/>
        <v/>
      </c>
      <c r="W174" s="8" t="str">
        <f t="shared" si="26"/>
        <v/>
      </c>
      <c r="X174" s="8" t="str">
        <f t="shared" si="26"/>
        <v/>
      </c>
      <c r="Y174" s="8" t="str">
        <f t="shared" si="26"/>
        <v/>
      </c>
      <c r="Z174" s="8" t="str">
        <f t="shared" si="26"/>
        <v/>
      </c>
      <c r="AA174" s="8" t="str">
        <f t="shared" si="26"/>
        <v/>
      </c>
      <c r="AB174" s="8" t="str">
        <f t="shared" si="26"/>
        <v/>
      </c>
      <c r="AC174" s="8" t="str">
        <f t="shared" si="26"/>
        <v/>
      </c>
      <c r="AD174" s="8" t="str">
        <f t="shared" si="26"/>
        <v/>
      </c>
      <c r="AE174" s="8" t="str">
        <f t="shared" si="26"/>
        <v/>
      </c>
      <c r="AF174" s="8" t="str">
        <f t="shared" si="26"/>
        <v/>
      </c>
      <c r="AG174" s="8" t="str">
        <f t="shared" si="26"/>
        <v/>
      </c>
      <c r="AH174" s="8" t="str">
        <f t="shared" si="26"/>
        <v/>
      </c>
      <c r="AI174" s="8" t="str">
        <f t="shared" si="26"/>
        <v/>
      </c>
    </row>
    <row r="175" spans="1:35" ht="15.75" customHeight="1" x14ac:dyDescent="0.45">
      <c r="A175" s="8" t="str">
        <f t="shared" si="13"/>
        <v xml:space="preserve">  Large Utility</v>
      </c>
      <c r="B175" s="8" t="str">
        <f t="shared" ref="B175:AI175" si="27">IF(B82=0,"",B42)</f>
        <v/>
      </c>
      <c r="C175" s="8" t="str">
        <f t="shared" si="27"/>
        <v/>
      </c>
      <c r="D175" s="8" t="str">
        <f t="shared" si="27"/>
        <v/>
      </c>
      <c r="E175" s="8" t="str">
        <f t="shared" si="27"/>
        <v/>
      </c>
      <c r="F175" s="8" t="str">
        <f t="shared" si="27"/>
        <v/>
      </c>
      <c r="G175" s="8" t="str">
        <f t="shared" si="27"/>
        <v/>
      </c>
      <c r="H175" s="8" t="str">
        <f t="shared" si="27"/>
        <v/>
      </c>
      <c r="I175" s="8" t="str">
        <f t="shared" si="27"/>
        <v/>
      </c>
      <c r="J175" s="8" t="str">
        <f t="shared" si="27"/>
        <v/>
      </c>
      <c r="K175" s="8" t="str">
        <f t="shared" si="27"/>
        <v/>
      </c>
      <c r="L175" s="8" t="str">
        <f t="shared" si="27"/>
        <v/>
      </c>
      <c r="M175" s="8" t="str">
        <f t="shared" si="27"/>
        <v/>
      </c>
      <c r="N175" s="8" t="str">
        <f t="shared" si="27"/>
        <v/>
      </c>
      <c r="O175" s="8" t="str">
        <f t="shared" si="27"/>
        <v/>
      </c>
      <c r="P175" s="8" t="str">
        <f t="shared" si="27"/>
        <v/>
      </c>
      <c r="Q175" s="8" t="str">
        <f t="shared" si="27"/>
        <v/>
      </c>
      <c r="R175" s="8" t="str">
        <f t="shared" si="27"/>
        <v/>
      </c>
      <c r="S175" s="8" t="str">
        <f t="shared" si="27"/>
        <v/>
      </c>
      <c r="T175" s="8" t="str">
        <f t="shared" si="27"/>
        <v/>
      </c>
      <c r="U175" s="8" t="str">
        <f t="shared" si="27"/>
        <v/>
      </c>
      <c r="V175" s="8" t="str">
        <f t="shared" si="27"/>
        <v/>
      </c>
      <c r="W175" s="8" t="str">
        <f t="shared" si="27"/>
        <v/>
      </c>
      <c r="X175" s="8" t="str">
        <f t="shared" si="27"/>
        <v/>
      </c>
      <c r="Y175" s="8" t="str">
        <f t="shared" si="27"/>
        <v/>
      </c>
      <c r="Z175" s="8" t="str">
        <f t="shared" si="27"/>
        <v/>
      </c>
      <c r="AA175" s="8" t="str">
        <f t="shared" si="27"/>
        <v/>
      </c>
      <c r="AB175" s="8" t="str">
        <f t="shared" si="27"/>
        <v/>
      </c>
      <c r="AC175" s="8" t="str">
        <f t="shared" si="27"/>
        <v/>
      </c>
      <c r="AD175" s="8" t="str">
        <f t="shared" si="27"/>
        <v/>
      </c>
      <c r="AE175" s="8" t="str">
        <f t="shared" si="27"/>
        <v/>
      </c>
      <c r="AF175" s="8" t="str">
        <f t="shared" si="27"/>
        <v/>
      </c>
      <c r="AG175" s="8" t="str">
        <f t="shared" si="27"/>
        <v/>
      </c>
      <c r="AH175" s="8" t="str">
        <f t="shared" si="27"/>
        <v/>
      </c>
      <c r="AI175" s="8" t="str">
        <f t="shared" si="27"/>
        <v/>
      </c>
    </row>
    <row r="176" spans="1:35" ht="15.75" customHeight="1" x14ac:dyDescent="0.45">
      <c r="A176" s="8" t="str">
        <f t="shared" si="13"/>
        <v xml:space="preserve">  Small Crossover Trucks</v>
      </c>
      <c r="B176" s="8" t="str">
        <f t="shared" ref="B176:AI176" si="28">IF(B83=0,"",B43)</f>
        <v/>
      </c>
      <c r="C176" s="8" t="str">
        <f t="shared" si="28"/>
        <v/>
      </c>
      <c r="D176" s="8">
        <f t="shared" si="28"/>
        <v>1.703849509458024E-2</v>
      </c>
      <c r="E176" s="8">
        <f t="shared" si="28"/>
        <v>1.9709061617426134E-2</v>
      </c>
      <c r="F176" s="8">
        <f t="shared" si="28"/>
        <v>2.5928705586436906E-2</v>
      </c>
      <c r="G176" s="8">
        <f t="shared" si="28"/>
        <v>3.2502577924888608E-2</v>
      </c>
      <c r="H176" s="8">
        <f t="shared" si="28"/>
        <v>3.1397607255670354E-2</v>
      </c>
      <c r="I176" s="8">
        <f t="shared" si="28"/>
        <v>3.2314635658198615E-2</v>
      </c>
      <c r="J176" s="8">
        <f t="shared" si="28"/>
        <v>3.2984625058199962E-2</v>
      </c>
      <c r="K176" s="8">
        <f t="shared" si="28"/>
        <v>3.311520583990863E-2</v>
      </c>
      <c r="L176" s="8">
        <f t="shared" si="28"/>
        <v>3.2524028176919177E-2</v>
      </c>
      <c r="M176" s="8">
        <f t="shared" si="28"/>
        <v>3.0855461592426504E-2</v>
      </c>
      <c r="N176" s="8">
        <f t="shared" si="28"/>
        <v>3.0096377727186131E-2</v>
      </c>
      <c r="O176" s="8">
        <f t="shared" si="28"/>
        <v>2.9072778425925934E-2</v>
      </c>
      <c r="P176" s="8">
        <f t="shared" si="28"/>
        <v>2.7863819484133717E-2</v>
      </c>
      <c r="Q176" s="8">
        <f t="shared" si="28"/>
        <v>2.5471800087145974E-2</v>
      </c>
      <c r="R176" s="8">
        <f t="shared" si="28"/>
        <v>2.4601334750701982E-2</v>
      </c>
      <c r="S176" s="8">
        <f t="shared" si="28"/>
        <v>2.3920082453637657E-2</v>
      </c>
      <c r="T176" s="8">
        <f t="shared" si="28"/>
        <v>2.344999870466671E-2</v>
      </c>
      <c r="U176" s="8">
        <f t="shared" si="28"/>
        <v>2.3195152081218268E-2</v>
      </c>
      <c r="V176" s="8">
        <f t="shared" si="28"/>
        <v>2.2760044447663667E-2</v>
      </c>
      <c r="W176" s="8">
        <f t="shared" si="28"/>
        <v>2.2718027250591015E-2</v>
      </c>
      <c r="X176" s="8">
        <f t="shared" si="28"/>
        <v>2.2804806113514743E-2</v>
      </c>
      <c r="Y176" s="8">
        <f t="shared" si="28"/>
        <v>2.29949893852909E-2</v>
      </c>
      <c r="Z176" s="8">
        <f t="shared" si="28"/>
        <v>2.3301955605088735E-2</v>
      </c>
      <c r="AA176" s="8">
        <f t="shared" si="28"/>
        <v>2.3622099741824439E-2</v>
      </c>
      <c r="AB176" s="8">
        <f t="shared" si="28"/>
        <v>2.4059698472109113E-2</v>
      </c>
      <c r="AC176" s="8">
        <f t="shared" si="28"/>
        <v>2.4606199006849315E-2</v>
      </c>
      <c r="AD176" s="8">
        <f t="shared" si="28"/>
        <v>2.5187456841084324E-2</v>
      </c>
      <c r="AE176" s="8">
        <f t="shared" si="28"/>
        <v>2.5856924061745355E-2</v>
      </c>
      <c r="AF176" s="8">
        <f t="shared" si="28"/>
        <v>2.6647653257842952E-2</v>
      </c>
      <c r="AG176" s="8">
        <f t="shared" si="28"/>
        <v>2.7475141711478086E-2</v>
      </c>
      <c r="AH176" s="8">
        <f t="shared" si="28"/>
        <v>2.8418944890195554E-2</v>
      </c>
      <c r="AI176" s="8">
        <f t="shared" si="28"/>
        <v>2.9527799973779648E-2</v>
      </c>
    </row>
    <row r="177" spans="1:35" ht="15.75" customHeight="1" x14ac:dyDescent="0.45">
      <c r="A177" s="8" t="str">
        <f t="shared" si="13"/>
        <v xml:space="preserve">  Large Crossover Trucks</v>
      </c>
      <c r="B177" s="8" t="str">
        <f t="shared" ref="B177:AI177" si="29">IF(B84=0,"",B44)</f>
        <v/>
      </c>
      <c r="C177" s="8" t="str">
        <f t="shared" si="29"/>
        <v/>
      </c>
      <c r="D177" s="8">
        <f t="shared" si="29"/>
        <v>2.0526710110520732E-2</v>
      </c>
      <c r="E177" s="8">
        <f t="shared" si="29"/>
        <v>2.3769381121682524E-2</v>
      </c>
      <c r="F177" s="8">
        <f t="shared" si="29"/>
        <v>3.1164659366314618E-2</v>
      </c>
      <c r="G177" s="8">
        <f t="shared" si="29"/>
        <v>3.908631049267982E-2</v>
      </c>
      <c r="H177" s="8">
        <f t="shared" si="29"/>
        <v>3.7752085524284537E-2</v>
      </c>
      <c r="I177" s="8">
        <f t="shared" si="29"/>
        <v>3.8856256346640271E-2</v>
      </c>
      <c r="J177" s="8">
        <f t="shared" si="29"/>
        <v>3.9987898398461869E-2</v>
      </c>
      <c r="K177" s="8">
        <f t="shared" si="29"/>
        <v>3.9809766528239192E-2</v>
      </c>
      <c r="L177" s="8">
        <f t="shared" si="29"/>
        <v>3.9148414476868343E-2</v>
      </c>
      <c r="M177" s="8">
        <f t="shared" si="29"/>
        <v>3.7092825279521673E-2</v>
      </c>
      <c r="N177" s="8">
        <f t="shared" si="29"/>
        <v>3.6247264177938651E-2</v>
      </c>
      <c r="O177" s="8">
        <f t="shared" si="29"/>
        <v>3.4939932717864934E-2</v>
      </c>
      <c r="P177" s="8">
        <f t="shared" si="29"/>
        <v>3.351085204819277E-2</v>
      </c>
      <c r="Q177" s="8">
        <f t="shared" si="29"/>
        <v>3.0628679013959499E-2</v>
      </c>
      <c r="R177" s="8">
        <f t="shared" si="29"/>
        <v>2.9553252646277606E-2</v>
      </c>
      <c r="S177" s="8">
        <f t="shared" si="29"/>
        <v>2.8760827104136945E-2</v>
      </c>
      <c r="T177" s="8">
        <f t="shared" si="29"/>
        <v>2.818868962112514E-2</v>
      </c>
      <c r="U177" s="8">
        <f t="shared" si="29"/>
        <v>2.788325663432499E-2</v>
      </c>
      <c r="V177" s="8">
        <f t="shared" si="29"/>
        <v>2.7334839113549503E-2</v>
      </c>
      <c r="W177" s="8">
        <f t="shared" si="29"/>
        <v>2.7287901969267135E-2</v>
      </c>
      <c r="X177" s="8">
        <f t="shared" si="29"/>
        <v>2.7397454012865766E-2</v>
      </c>
      <c r="Y177" s="8">
        <f t="shared" si="29"/>
        <v>2.7623845150933055E-2</v>
      </c>
      <c r="Z177" s="8">
        <f t="shared" si="29"/>
        <v>2.7968079558477656E-2</v>
      </c>
      <c r="AA177" s="8">
        <f t="shared" si="29"/>
        <v>2.8370809281280964E-2</v>
      </c>
      <c r="AB177" s="8">
        <f t="shared" si="29"/>
        <v>2.8875164719055362E-2</v>
      </c>
      <c r="AC177" s="8">
        <f t="shared" si="29"/>
        <v>2.9523837275163788E-2</v>
      </c>
      <c r="AD177" s="8">
        <f t="shared" si="29"/>
        <v>3.0221745063769938E-2</v>
      </c>
      <c r="AE177" s="8">
        <f t="shared" si="29"/>
        <v>3.1025930393958054E-2</v>
      </c>
      <c r="AF177" s="8">
        <f t="shared" si="29"/>
        <v>3.1967970867365879E-2</v>
      </c>
      <c r="AG177" s="8">
        <f t="shared" si="29"/>
        <v>3.2959108884946083E-2</v>
      </c>
      <c r="AH177" s="8">
        <f t="shared" si="29"/>
        <v>3.4071208171410759E-2</v>
      </c>
      <c r="AI177" s="8">
        <f t="shared" si="29"/>
        <v>3.5394327229821249E-2</v>
      </c>
    </row>
    <row r="178" spans="1:35" ht="15.75" customHeight="1" x14ac:dyDescent="0.35"/>
    <row r="179" spans="1:35" ht="15.75" customHeight="1" x14ac:dyDescent="0.45">
      <c r="A179" s="8" t="str">
        <f t="shared" ref="A179:A195" si="30">A86</f>
        <v>200 Mile Electric Vehicle</v>
      </c>
    </row>
    <row r="180" spans="1:35" ht="15.75" customHeight="1" x14ac:dyDescent="0.45">
      <c r="A180" s="8" t="str">
        <f t="shared" si="30"/>
        <v xml:space="preserve">  Mini-compact Cars</v>
      </c>
      <c r="B180" s="8" t="str">
        <f t="shared" ref="B180:AI180" si="31">IF(B87=0,"",B29)</f>
        <v/>
      </c>
      <c r="C180" s="8" t="str">
        <f t="shared" si="31"/>
        <v/>
      </c>
      <c r="D180" s="8" t="str">
        <f t="shared" si="31"/>
        <v/>
      </c>
      <c r="E180" s="8" t="str">
        <f t="shared" si="31"/>
        <v/>
      </c>
      <c r="F180" s="8" t="str">
        <f t="shared" si="31"/>
        <v/>
      </c>
      <c r="G180" s="8" t="str">
        <f t="shared" si="31"/>
        <v/>
      </c>
      <c r="H180" s="8" t="str">
        <f t="shared" si="31"/>
        <v/>
      </c>
      <c r="I180" s="8" t="str">
        <f t="shared" si="31"/>
        <v/>
      </c>
      <c r="J180" s="8" t="str">
        <f t="shared" si="31"/>
        <v/>
      </c>
      <c r="K180" s="8" t="str">
        <f t="shared" si="31"/>
        <v/>
      </c>
      <c r="L180" s="8" t="str">
        <f t="shared" si="31"/>
        <v/>
      </c>
      <c r="M180" s="8" t="str">
        <f t="shared" si="31"/>
        <v/>
      </c>
      <c r="N180" s="8" t="str">
        <f t="shared" si="31"/>
        <v/>
      </c>
      <c r="O180" s="8" t="str">
        <f t="shared" si="31"/>
        <v/>
      </c>
      <c r="P180" s="8" t="str">
        <f t="shared" si="31"/>
        <v/>
      </c>
      <c r="Q180" s="8" t="str">
        <f t="shared" si="31"/>
        <v/>
      </c>
      <c r="R180" s="8" t="str">
        <f t="shared" si="31"/>
        <v/>
      </c>
      <c r="S180" s="8" t="str">
        <f t="shared" si="31"/>
        <v/>
      </c>
      <c r="T180" s="8" t="str">
        <f t="shared" si="31"/>
        <v/>
      </c>
      <c r="U180" s="8" t="str">
        <f t="shared" si="31"/>
        <v/>
      </c>
      <c r="V180" s="8" t="str">
        <f t="shared" si="31"/>
        <v/>
      </c>
      <c r="W180" s="8" t="str">
        <f t="shared" si="31"/>
        <v/>
      </c>
      <c r="X180" s="8" t="str">
        <f t="shared" si="31"/>
        <v/>
      </c>
      <c r="Y180" s="8" t="str">
        <f t="shared" si="31"/>
        <v/>
      </c>
      <c r="Z180" s="8" t="str">
        <f t="shared" si="31"/>
        <v/>
      </c>
      <c r="AA180" s="8" t="str">
        <f t="shared" si="31"/>
        <v/>
      </c>
      <c r="AB180" s="8" t="str">
        <f t="shared" si="31"/>
        <v/>
      </c>
      <c r="AC180" s="8" t="str">
        <f t="shared" si="31"/>
        <v/>
      </c>
      <c r="AD180" s="8" t="str">
        <f t="shared" si="31"/>
        <v/>
      </c>
      <c r="AE180" s="8" t="str">
        <f t="shared" si="31"/>
        <v/>
      </c>
      <c r="AF180" s="8" t="str">
        <f t="shared" si="31"/>
        <v/>
      </c>
      <c r="AG180" s="8" t="str">
        <f t="shared" si="31"/>
        <v/>
      </c>
      <c r="AH180" s="8" t="str">
        <f t="shared" si="31"/>
        <v/>
      </c>
      <c r="AI180" s="8" t="str">
        <f t="shared" si="31"/>
        <v/>
      </c>
    </row>
    <row r="181" spans="1:35" ht="15.75" customHeight="1" x14ac:dyDescent="0.45">
      <c r="A181" s="8" t="str">
        <f t="shared" si="30"/>
        <v xml:space="preserve">  Subcompact Cars</v>
      </c>
      <c r="B181" s="8" t="str">
        <f t="shared" ref="B181:AI181" si="32">IF(B88=0,"",B30)</f>
        <v/>
      </c>
      <c r="C181" s="8" t="str">
        <f t="shared" si="32"/>
        <v/>
      </c>
      <c r="D181" s="8" t="str">
        <f t="shared" si="32"/>
        <v/>
      </c>
      <c r="E181" s="8">
        <f t="shared" si="32"/>
        <v>3.9775866599899845E-2</v>
      </c>
      <c r="F181" s="8">
        <f t="shared" si="32"/>
        <v>3.788271742078933E-2</v>
      </c>
      <c r="G181" s="8">
        <f t="shared" si="32"/>
        <v>3.6558488712921708E-2</v>
      </c>
      <c r="H181" s="8">
        <f t="shared" si="32"/>
        <v>3.6740124921030758E-2</v>
      </c>
      <c r="I181" s="8">
        <f t="shared" si="32"/>
        <v>3.6533266655669187E-2</v>
      </c>
      <c r="J181" s="8">
        <f t="shared" si="32"/>
        <v>3.6401571647266685E-2</v>
      </c>
      <c r="K181" s="8">
        <f t="shared" si="32"/>
        <v>3.599937539555647E-2</v>
      </c>
      <c r="L181" s="8">
        <f t="shared" si="32"/>
        <v>3.6318745720386382E-2</v>
      </c>
      <c r="M181" s="8">
        <f t="shared" si="32"/>
        <v>3.6244628361733928E-2</v>
      </c>
      <c r="N181" s="8">
        <f t="shared" si="32"/>
        <v>3.6760718483520666E-2</v>
      </c>
      <c r="O181" s="8">
        <f t="shared" si="32"/>
        <v>3.6409055942265803E-2</v>
      </c>
      <c r="P181" s="8">
        <f t="shared" si="32"/>
        <v>3.6732694466315968E-2</v>
      </c>
      <c r="Q181" s="8">
        <f t="shared" si="32"/>
        <v>3.7046415658032759E-2</v>
      </c>
      <c r="R181" s="8">
        <f t="shared" si="32"/>
        <v>3.7066329534795481E-2</v>
      </c>
      <c r="S181" s="8">
        <f t="shared" si="32"/>
        <v>3.7165134878744642E-2</v>
      </c>
      <c r="T181" s="8">
        <f t="shared" si="32"/>
        <v>3.717304872425204E-2</v>
      </c>
      <c r="U181" s="8">
        <f t="shared" si="32"/>
        <v>3.7228153068174515E-2</v>
      </c>
      <c r="V181" s="8">
        <f t="shared" si="32"/>
        <v>3.708720154728147E-2</v>
      </c>
      <c r="W181" s="8">
        <f t="shared" si="32"/>
        <v>3.7183585976950359E-2</v>
      </c>
      <c r="X181" s="8">
        <f t="shared" si="32"/>
        <v>3.7163432114311744E-2</v>
      </c>
      <c r="Y181" s="8">
        <f t="shared" si="32"/>
        <v>3.7135093070801317E-2</v>
      </c>
      <c r="Z181" s="8">
        <f t="shared" si="32"/>
        <v>3.6978041706756469E-2</v>
      </c>
      <c r="AA181" s="8">
        <f t="shared" si="32"/>
        <v>3.6984760402649558E-2</v>
      </c>
      <c r="AB181" s="8">
        <f t="shared" si="32"/>
        <v>3.6749212991653082E-2</v>
      </c>
      <c r="AC181" s="8">
        <f t="shared" si="32"/>
        <v>3.6600787846932707E-2</v>
      </c>
      <c r="AD181" s="8">
        <f t="shared" si="32"/>
        <v>3.6522036257213515E-2</v>
      </c>
      <c r="AE181" s="8">
        <f t="shared" si="32"/>
        <v>3.6409624271982577E-2</v>
      </c>
      <c r="AF181" s="8">
        <f t="shared" si="32"/>
        <v>3.622637621960275E-2</v>
      </c>
      <c r="AG181" s="8">
        <f t="shared" si="32"/>
        <v>3.6130047041080936E-2</v>
      </c>
      <c r="AH181" s="8">
        <f t="shared" si="32"/>
        <v>3.5848736282685201E-2</v>
      </c>
      <c r="AI181" s="8">
        <f t="shared" si="32"/>
        <v>3.5624356070445298E-2</v>
      </c>
    </row>
    <row r="182" spans="1:35" ht="15.75" customHeight="1" x14ac:dyDescent="0.45">
      <c r="A182" s="8" t="str">
        <f t="shared" si="30"/>
        <v xml:space="preserve">  Compact Cars</v>
      </c>
      <c r="B182" s="8" t="str">
        <f t="shared" ref="B182:AI182" si="33">IF(B89=0,"",B31)</f>
        <v/>
      </c>
      <c r="C182" s="8">
        <f t="shared" si="33"/>
        <v>0.17344927339961203</v>
      </c>
      <c r="D182" s="8">
        <f t="shared" si="33"/>
        <v>0.16137640521997876</v>
      </c>
      <c r="E182" s="8">
        <f t="shared" si="33"/>
        <v>0.16043411120681017</v>
      </c>
      <c r="F182" s="8">
        <f t="shared" si="33"/>
        <v>0.15292883726514733</v>
      </c>
      <c r="G182" s="8">
        <f t="shared" si="33"/>
        <v>0.14786328415022279</v>
      </c>
      <c r="H182" s="8">
        <f t="shared" si="33"/>
        <v>0.14913033093456832</v>
      </c>
      <c r="I182" s="8">
        <f t="shared" si="33"/>
        <v>0.14758740398658304</v>
      </c>
      <c r="J182" s="8">
        <f t="shared" si="33"/>
        <v>0.14596913493660363</v>
      </c>
      <c r="K182" s="8">
        <f t="shared" si="33"/>
        <v>0.14524520430440196</v>
      </c>
      <c r="L182" s="8">
        <f t="shared" si="33"/>
        <v>0.14598134731875956</v>
      </c>
      <c r="M182" s="8">
        <f t="shared" si="33"/>
        <v>0.14608823282909816</v>
      </c>
      <c r="N182" s="8">
        <f t="shared" si="33"/>
        <v>0.14760423745475329</v>
      </c>
      <c r="O182" s="8">
        <f t="shared" si="33"/>
        <v>0.14659619597494558</v>
      </c>
      <c r="P182" s="8">
        <f t="shared" si="33"/>
        <v>0.14764119362463943</v>
      </c>
      <c r="Q182" s="8">
        <f t="shared" si="33"/>
        <v>0.14887474693375294</v>
      </c>
      <c r="R182" s="8">
        <f t="shared" si="33"/>
        <v>0.14899299811641498</v>
      </c>
      <c r="S182" s="8">
        <f t="shared" si="33"/>
        <v>0.14930638286733236</v>
      </c>
      <c r="T182" s="8">
        <f t="shared" si="33"/>
        <v>0.14929682775714187</v>
      </c>
      <c r="U182" s="8">
        <f t="shared" si="33"/>
        <v>0.14938798328728389</v>
      </c>
      <c r="V182" s="8">
        <f t="shared" si="33"/>
        <v>0.14898057706632967</v>
      </c>
      <c r="W182" s="8">
        <f t="shared" si="33"/>
        <v>0.14917624997813239</v>
      </c>
      <c r="X182" s="8">
        <f t="shared" si="33"/>
        <v>0.1489904740851645</v>
      </c>
      <c r="Y182" s="8">
        <f t="shared" si="33"/>
        <v>0.14876893352085624</v>
      </c>
      <c r="Z182" s="8">
        <f t="shared" si="33"/>
        <v>0.14818573072482361</v>
      </c>
      <c r="AA182" s="8">
        <f t="shared" si="33"/>
        <v>0.14805709016637977</v>
      </c>
      <c r="AB182" s="8">
        <f t="shared" si="33"/>
        <v>0.14723414786237782</v>
      </c>
      <c r="AC182" s="8">
        <f t="shared" si="33"/>
        <v>0.14662470546754022</v>
      </c>
      <c r="AD182" s="8">
        <f t="shared" si="33"/>
        <v>0.14623012953687989</v>
      </c>
      <c r="AE182" s="8">
        <f t="shared" si="33"/>
        <v>0.14571407917041526</v>
      </c>
      <c r="AF182" s="8">
        <f t="shared" si="33"/>
        <v>0.14497944268331167</v>
      </c>
      <c r="AG182" s="8">
        <f t="shared" si="33"/>
        <v>0.14447576906510168</v>
      </c>
      <c r="AH182" s="8">
        <f t="shared" si="33"/>
        <v>0.14342398201077999</v>
      </c>
      <c r="AI182" s="8">
        <f t="shared" si="33"/>
        <v>0.14249544998863786</v>
      </c>
    </row>
    <row r="183" spans="1:35" ht="15.75" customHeight="1" x14ac:dyDescent="0.45">
      <c r="A183" s="8" t="str">
        <f t="shared" si="30"/>
        <v xml:space="preserve">  Midsize Cars</v>
      </c>
      <c r="B183" s="8" t="str">
        <f t="shared" ref="B183:AI183" si="34">IF(B90=0,"",B32)</f>
        <v/>
      </c>
      <c r="C183" s="8">
        <f t="shared" si="34"/>
        <v>0.37505014201745873</v>
      </c>
      <c r="D183" s="8">
        <f t="shared" si="34"/>
        <v>0.37810026297130711</v>
      </c>
      <c r="E183" s="8">
        <f t="shared" si="34"/>
        <v>0.36720753862794187</v>
      </c>
      <c r="F183" s="8">
        <f t="shared" si="34"/>
        <v>0.35742622103390775</v>
      </c>
      <c r="G183" s="8">
        <f t="shared" si="34"/>
        <v>0.34430546907956716</v>
      </c>
      <c r="H183" s="8">
        <f t="shared" si="34"/>
        <v>0.34412648248901556</v>
      </c>
      <c r="I183" s="8">
        <f t="shared" si="34"/>
        <v>0.34074638939293961</v>
      </c>
      <c r="J183" s="8">
        <f t="shared" si="34"/>
        <v>0.33931583174080232</v>
      </c>
      <c r="K183" s="8">
        <f t="shared" si="34"/>
        <v>0.33684691566652819</v>
      </c>
      <c r="L183" s="8">
        <f t="shared" si="34"/>
        <v>0.3352645217447891</v>
      </c>
      <c r="M183" s="8">
        <f t="shared" si="34"/>
        <v>0.33879830295166918</v>
      </c>
      <c r="N183" s="8">
        <f t="shared" si="34"/>
        <v>0.33638175855210523</v>
      </c>
      <c r="O183" s="8">
        <f t="shared" si="34"/>
        <v>0.34058920213507632</v>
      </c>
      <c r="P183" s="8">
        <f t="shared" si="34"/>
        <v>0.34074255447310364</v>
      </c>
      <c r="Q183" s="8">
        <f t="shared" si="34"/>
        <v>0.34430931933349473</v>
      </c>
      <c r="R183" s="8">
        <f t="shared" si="34"/>
        <v>0.34568549457691433</v>
      </c>
      <c r="S183" s="8">
        <f t="shared" si="34"/>
        <v>0.34522059507845931</v>
      </c>
      <c r="T183" s="8">
        <f t="shared" si="34"/>
        <v>0.34551495891672862</v>
      </c>
      <c r="U183" s="8">
        <f t="shared" si="34"/>
        <v>0.34507237045942296</v>
      </c>
      <c r="V183" s="8">
        <f t="shared" si="34"/>
        <v>0.34638459654728143</v>
      </c>
      <c r="W183" s="8">
        <f t="shared" si="34"/>
        <v>0.34517943264834516</v>
      </c>
      <c r="X183" s="8">
        <f t="shared" si="34"/>
        <v>0.34440768146191508</v>
      </c>
      <c r="Y183" s="8">
        <f t="shared" si="34"/>
        <v>0.34363358782930853</v>
      </c>
      <c r="Z183" s="8">
        <f t="shared" si="34"/>
        <v>0.34323536297305968</v>
      </c>
      <c r="AA183" s="8">
        <f t="shared" si="34"/>
        <v>0.34165178943305691</v>
      </c>
      <c r="AB183" s="8">
        <f t="shared" si="34"/>
        <v>0.34139702387723936</v>
      </c>
      <c r="AC183" s="8">
        <f t="shared" si="34"/>
        <v>0.34033371950714714</v>
      </c>
      <c r="AD183" s="8">
        <f t="shared" si="34"/>
        <v>0.33872863019009747</v>
      </c>
      <c r="AE183" s="8">
        <f t="shared" si="34"/>
        <v>0.3371032730006156</v>
      </c>
      <c r="AF183" s="8">
        <f t="shared" si="34"/>
        <v>0.33565028775524408</v>
      </c>
      <c r="AG183" s="8">
        <f t="shared" si="34"/>
        <v>0.33358655811519033</v>
      </c>
      <c r="AH183" s="8">
        <f t="shared" si="34"/>
        <v>0.33245162780480203</v>
      </c>
      <c r="AI183" s="8">
        <f t="shared" si="34"/>
        <v>0.33047779795962068</v>
      </c>
    </row>
    <row r="184" spans="1:35" ht="15.75" customHeight="1" x14ac:dyDescent="0.45">
      <c r="A184" s="8" t="str">
        <f t="shared" si="30"/>
        <v xml:space="preserve">  Large Cars</v>
      </c>
      <c r="B184" s="8">
        <f t="shared" ref="B184:AI184" si="35">IF(B91=0,"",B33)</f>
        <v>9.305590202402958E-2</v>
      </c>
      <c r="C184" s="8">
        <f t="shared" si="35"/>
        <v>9.1592763870029098E-2</v>
      </c>
      <c r="D184" s="8">
        <f t="shared" si="35"/>
        <v>9.3029756837407024E-2</v>
      </c>
      <c r="E184" s="8">
        <f t="shared" si="35"/>
        <v>8.9102902353530286E-2</v>
      </c>
      <c r="F184" s="8">
        <f t="shared" si="35"/>
        <v>8.6974862679266268E-2</v>
      </c>
      <c r="G184" s="8">
        <f t="shared" si="35"/>
        <v>8.2586479773392743E-2</v>
      </c>
      <c r="H184" s="8">
        <f t="shared" si="35"/>
        <v>8.193705411233819E-2</v>
      </c>
      <c r="I184" s="8">
        <f t="shared" si="35"/>
        <v>8.1729519861431857E-2</v>
      </c>
      <c r="J184" s="8">
        <f t="shared" si="35"/>
        <v>8.0508191773020155E-2</v>
      </c>
      <c r="K184" s="8">
        <f t="shared" si="35"/>
        <v>8.0462603874584704E-2</v>
      </c>
      <c r="L184" s="8">
        <f t="shared" si="35"/>
        <v>7.972064162684292E-2</v>
      </c>
      <c r="M184" s="8">
        <f t="shared" si="35"/>
        <v>8.0606035215744887E-2</v>
      </c>
      <c r="N184" s="8">
        <f t="shared" si="35"/>
        <v>7.9544959146504085E-2</v>
      </c>
      <c r="O184" s="8">
        <f t="shared" si="35"/>
        <v>8.0594660746187374E-2</v>
      </c>
      <c r="P184" s="8">
        <f t="shared" si="35"/>
        <v>8.0389267515696583E-2</v>
      </c>
      <c r="Q184" s="8">
        <f t="shared" si="35"/>
        <v>8.1104835350601145E-2</v>
      </c>
      <c r="R184" s="8">
        <f t="shared" si="35"/>
        <v>8.133985084617136E-2</v>
      </c>
      <c r="S184" s="8">
        <f t="shared" si="35"/>
        <v>8.124017883024251E-2</v>
      </c>
      <c r="T184" s="8">
        <f t="shared" si="35"/>
        <v>8.1227249176740721E-2</v>
      </c>
      <c r="U184" s="8">
        <f t="shared" si="35"/>
        <v>8.0972781966201876E-2</v>
      </c>
      <c r="V184" s="8">
        <f t="shared" si="35"/>
        <v>8.1273455284181978E-2</v>
      </c>
      <c r="W184" s="8">
        <f t="shared" si="35"/>
        <v>8.0818915475177319E-2</v>
      </c>
      <c r="X184" s="8">
        <f t="shared" si="35"/>
        <v>8.0518929440965489E-2</v>
      </c>
      <c r="Y184" s="8">
        <f t="shared" si="35"/>
        <v>8.0232445238748645E-2</v>
      </c>
      <c r="Z184" s="8">
        <f t="shared" si="35"/>
        <v>8.0087050251229433E-2</v>
      </c>
      <c r="AA184" s="8">
        <f t="shared" si="35"/>
        <v>7.9583382452407023E-2</v>
      </c>
      <c r="AB184" s="8">
        <f t="shared" si="35"/>
        <v>7.9514517697475556E-2</v>
      </c>
      <c r="AC184" s="8">
        <f t="shared" si="35"/>
        <v>7.920421901727219E-2</v>
      </c>
      <c r="AD184" s="8">
        <f t="shared" si="35"/>
        <v>7.8734161214296092E-2</v>
      </c>
      <c r="AE184" s="8">
        <f t="shared" si="35"/>
        <v>7.8274100620294523E-2</v>
      </c>
      <c r="AF184" s="8">
        <f t="shared" si="35"/>
        <v>7.7883650511416366E-2</v>
      </c>
      <c r="AG184" s="8">
        <f t="shared" si="35"/>
        <v>7.7301086007915923E-2</v>
      </c>
      <c r="AH184" s="8">
        <f t="shared" si="35"/>
        <v>7.701834852599225E-2</v>
      </c>
      <c r="AI184" s="8">
        <f t="shared" si="35"/>
        <v>7.6510510480269175E-2</v>
      </c>
    </row>
    <row r="185" spans="1:35" ht="15.75" customHeight="1" x14ac:dyDescent="0.45">
      <c r="A185" s="8" t="str">
        <f t="shared" si="30"/>
        <v xml:space="preserve">  Two Seater Cars</v>
      </c>
      <c r="B185" s="8">
        <f t="shared" ref="B185:AI185" si="36">IF(B92=0,"",B34)</f>
        <v>9.7817899445471358E-3</v>
      </c>
      <c r="C185" s="8">
        <f t="shared" si="36"/>
        <v>9.9181996847720662E-3</v>
      </c>
      <c r="D185" s="8">
        <f t="shared" si="36"/>
        <v>9.7982363273113725E-3</v>
      </c>
      <c r="E185" s="8">
        <f t="shared" si="36"/>
        <v>9.6804733099649445E-3</v>
      </c>
      <c r="F185" s="8">
        <f t="shared" si="36"/>
        <v>9.3609582657031686E-3</v>
      </c>
      <c r="G185" s="8">
        <f t="shared" si="36"/>
        <v>9.0817317899427128E-3</v>
      </c>
      <c r="H185" s="8">
        <f t="shared" si="36"/>
        <v>9.0669400783754874E-3</v>
      </c>
      <c r="I185" s="8">
        <f t="shared" si="36"/>
        <v>8.9710994171340579E-3</v>
      </c>
      <c r="J185" s="8">
        <f t="shared" si="36"/>
        <v>9.0223637185616306E-3</v>
      </c>
      <c r="K185" s="8">
        <f t="shared" si="36"/>
        <v>8.911014178779068E-3</v>
      </c>
      <c r="L185" s="8">
        <f t="shared" si="36"/>
        <v>8.9096649273004581E-3</v>
      </c>
      <c r="M185" s="8">
        <f t="shared" si="36"/>
        <v>8.9944236711509713E-3</v>
      </c>
      <c r="N185" s="8">
        <f t="shared" si="36"/>
        <v>8.9949885844922851E-3</v>
      </c>
      <c r="O185" s="8">
        <f t="shared" si="36"/>
        <v>9.0488333605664491E-3</v>
      </c>
      <c r="P185" s="8">
        <f t="shared" si="36"/>
        <v>9.0878805684710684E-3</v>
      </c>
      <c r="Q185" s="8">
        <f t="shared" si="36"/>
        <v>9.1830990276769147E-3</v>
      </c>
      <c r="R185" s="8">
        <f t="shared" si="36"/>
        <v>9.2164001882067241E-3</v>
      </c>
      <c r="S185" s="8">
        <f t="shared" si="36"/>
        <v>9.2260121255349492E-3</v>
      </c>
      <c r="T185" s="8">
        <f t="shared" si="36"/>
        <v>9.2373271911933546E-3</v>
      </c>
      <c r="U185" s="8">
        <f t="shared" si="36"/>
        <v>9.2382300514039697E-3</v>
      </c>
      <c r="V185" s="8">
        <f t="shared" si="36"/>
        <v>9.2570603637036116E-3</v>
      </c>
      <c r="W185" s="8">
        <f t="shared" si="36"/>
        <v>9.2490092180851063E-3</v>
      </c>
      <c r="X185" s="8">
        <f t="shared" si="36"/>
        <v>9.2372918535807806E-3</v>
      </c>
      <c r="Y185" s="8">
        <f t="shared" si="36"/>
        <v>9.2255207601536788E-3</v>
      </c>
      <c r="Z185" s="8">
        <f t="shared" si="36"/>
        <v>9.209861136946761E-3</v>
      </c>
      <c r="AA185" s="8">
        <f t="shared" si="36"/>
        <v>9.18659776143535E-3</v>
      </c>
      <c r="AB185" s="8">
        <f t="shared" si="36"/>
        <v>9.1681817956026038E-3</v>
      </c>
      <c r="AC185" s="8">
        <f t="shared" si="36"/>
        <v>9.1411974493746297E-3</v>
      </c>
      <c r="AD185" s="8">
        <f t="shared" si="36"/>
        <v>9.1105920168759996E-3</v>
      </c>
      <c r="AE185" s="8">
        <f t="shared" si="36"/>
        <v>9.0769993134144616E-3</v>
      </c>
      <c r="AF185" s="8">
        <f t="shared" si="36"/>
        <v>9.04063526359755E-3</v>
      </c>
      <c r="AG185" s="8">
        <f t="shared" si="36"/>
        <v>8.9981720049133341E-3</v>
      </c>
      <c r="AH185" s="8">
        <f t="shared" si="36"/>
        <v>8.9568807826629245E-3</v>
      </c>
      <c r="AI185" s="8">
        <f t="shared" si="36"/>
        <v>8.9037198658392675E-3</v>
      </c>
    </row>
    <row r="186" spans="1:35" ht="15.75" customHeight="1" x14ac:dyDescent="0.45">
      <c r="A186" s="8" t="str">
        <f t="shared" si="30"/>
        <v xml:space="preserve">  Small Crossover Cars</v>
      </c>
      <c r="B186" s="8">
        <f t="shared" ref="B186:AI186" si="37">IF(B93=0,"",B35)</f>
        <v>0.17026093711645104</v>
      </c>
      <c r="C186" s="8">
        <f t="shared" si="37"/>
        <v>0.18551690965082443</v>
      </c>
      <c r="D186" s="8">
        <f t="shared" si="37"/>
        <v>0.17524479129436771</v>
      </c>
      <c r="E186" s="8">
        <f t="shared" si="37"/>
        <v>0.17952567951927889</v>
      </c>
      <c r="F186" s="8">
        <f t="shared" si="37"/>
        <v>0.17478820097832132</v>
      </c>
      <c r="G186" s="8">
        <f t="shared" si="37"/>
        <v>0.17257983599999999</v>
      </c>
      <c r="H186" s="8">
        <f t="shared" si="37"/>
        <v>0.17609579855124094</v>
      </c>
      <c r="I186" s="8">
        <f t="shared" si="37"/>
        <v>0.17728660581216318</v>
      </c>
      <c r="J186" s="8">
        <f t="shared" si="37"/>
        <v>0.17761110454895032</v>
      </c>
      <c r="K186" s="8">
        <f t="shared" si="37"/>
        <v>0.17935194717088868</v>
      </c>
      <c r="L186" s="8">
        <f t="shared" si="37"/>
        <v>0.18255048100050839</v>
      </c>
      <c r="M186" s="8">
        <f t="shared" si="37"/>
        <v>0.18371235387742901</v>
      </c>
      <c r="N186" s="8">
        <f t="shared" si="37"/>
        <v>0.18784245715374356</v>
      </c>
      <c r="O186" s="8">
        <f t="shared" si="37"/>
        <v>0.18695366682461875</v>
      </c>
      <c r="P186" s="8">
        <f t="shared" si="37"/>
        <v>0.18989319322416429</v>
      </c>
      <c r="Q186" s="8">
        <f t="shared" si="37"/>
        <v>0.19260346352779797</v>
      </c>
      <c r="R186" s="8">
        <f t="shared" si="37"/>
        <v>0.19375795762161344</v>
      </c>
      <c r="S186" s="8">
        <f t="shared" si="37"/>
        <v>0.19582714141226817</v>
      </c>
      <c r="T186" s="8">
        <f t="shared" si="37"/>
        <v>0.19689584645235361</v>
      </c>
      <c r="U186" s="8">
        <f t="shared" si="37"/>
        <v>0.19811696262867054</v>
      </c>
      <c r="V186" s="8">
        <f t="shared" si="37"/>
        <v>0.19819193413389222</v>
      </c>
      <c r="W186" s="8">
        <f t="shared" si="37"/>
        <v>0.19959731703427899</v>
      </c>
      <c r="X186" s="8">
        <f t="shared" si="37"/>
        <v>0.20022997299499032</v>
      </c>
      <c r="Y186" s="8">
        <f t="shared" si="37"/>
        <v>0.20054031893523605</v>
      </c>
      <c r="Z186" s="8">
        <f t="shared" si="37"/>
        <v>0.2004174793537524</v>
      </c>
      <c r="AA186" s="8">
        <f t="shared" si="37"/>
        <v>0.20120247423773013</v>
      </c>
      <c r="AB186" s="8">
        <f t="shared" si="37"/>
        <v>0.2005881249613192</v>
      </c>
      <c r="AC186" s="8">
        <f t="shared" si="37"/>
        <v>0.20042178846039313</v>
      </c>
      <c r="AD186" s="8">
        <f t="shared" si="37"/>
        <v>0.20066812521701177</v>
      </c>
      <c r="AE186" s="8">
        <f t="shared" si="37"/>
        <v>0.20067856915573656</v>
      </c>
      <c r="AF186" s="8">
        <f t="shared" si="37"/>
        <v>0.20027794850473363</v>
      </c>
      <c r="AG186" s="8">
        <f t="shared" si="37"/>
        <v>0.20032903897365903</v>
      </c>
      <c r="AH186" s="8">
        <f t="shared" si="37"/>
        <v>0.1992833800913181</v>
      </c>
      <c r="AI186" s="8">
        <f t="shared" si="37"/>
        <v>0.19857751058252848</v>
      </c>
    </row>
    <row r="187" spans="1:35" ht="15.75" customHeight="1" x14ac:dyDescent="0.45">
      <c r="A187" s="8" t="str">
        <f t="shared" si="30"/>
        <v xml:space="preserve">  Large Crossover Cars</v>
      </c>
      <c r="B187" s="8">
        <f t="shared" ref="B187:AI187" si="38">IF(B94=0,"",B36)</f>
        <v>5.9697846219963033E-2</v>
      </c>
      <c r="C187" s="8">
        <f t="shared" si="38"/>
        <v>6.4621483428709978E-2</v>
      </c>
      <c r="D187" s="8">
        <f t="shared" si="38"/>
        <v>6.787917490329437E-2</v>
      </c>
      <c r="E187" s="8">
        <f t="shared" si="38"/>
        <v>6.8098027000500744E-2</v>
      </c>
      <c r="F187" s="8">
        <f t="shared" si="38"/>
        <v>6.8815585480822672E-2</v>
      </c>
      <c r="G187" s="8">
        <f t="shared" si="38"/>
        <v>6.7691472954805862E-2</v>
      </c>
      <c r="H187" s="8">
        <f t="shared" si="38"/>
        <v>6.8245743498396863E-2</v>
      </c>
      <c r="I187" s="8">
        <f t="shared" si="38"/>
        <v>6.8669727581656209E-2</v>
      </c>
      <c r="J187" s="8">
        <f t="shared" si="38"/>
        <v>6.9232911968405739E-2</v>
      </c>
      <c r="K187" s="8">
        <f t="shared" si="38"/>
        <v>7.111132841050663E-2</v>
      </c>
      <c r="L187" s="8">
        <f t="shared" si="38"/>
        <v>7.1578113236400606E-2</v>
      </c>
      <c r="M187" s="8">
        <f t="shared" si="38"/>
        <v>7.3066502433482811E-2</v>
      </c>
      <c r="N187" s="8">
        <f t="shared" si="38"/>
        <v>7.3296022731948934E-2</v>
      </c>
      <c r="O187" s="8">
        <f t="shared" si="38"/>
        <v>7.474434664488018E-2</v>
      </c>
      <c r="P187" s="8">
        <f t="shared" si="38"/>
        <v>7.5440956365179029E-2</v>
      </c>
      <c r="Q187" s="8">
        <f t="shared" si="38"/>
        <v>7.6818409101912358E-2</v>
      </c>
      <c r="R187" s="8">
        <f t="shared" si="38"/>
        <v>7.7687988866965166E-2</v>
      </c>
      <c r="S187" s="8">
        <f t="shared" si="38"/>
        <v>7.8399742681883017E-2</v>
      </c>
      <c r="T187" s="8">
        <f t="shared" si="38"/>
        <v>7.9022353717836155E-2</v>
      </c>
      <c r="U187" s="8">
        <f t="shared" si="38"/>
        <v>7.9419096431279312E-2</v>
      </c>
      <c r="V187" s="8">
        <f t="shared" si="38"/>
        <v>8.016224671310565E-2</v>
      </c>
      <c r="W187" s="8">
        <f t="shared" si="38"/>
        <v>8.035448359397164E-2</v>
      </c>
      <c r="X187" s="8">
        <f t="shared" si="38"/>
        <v>8.0609002787771833E-2</v>
      </c>
      <c r="Y187" s="8">
        <f t="shared" si="38"/>
        <v>8.0849859879253569E-2</v>
      </c>
      <c r="Z187" s="8">
        <f t="shared" si="38"/>
        <v>8.1141533776993804E-2</v>
      </c>
      <c r="AA187" s="8">
        <f t="shared" si="38"/>
        <v>8.1169003945131157E-2</v>
      </c>
      <c r="AB187" s="8">
        <f t="shared" si="38"/>
        <v>8.1456351913680766E-2</v>
      </c>
      <c r="AC187" s="8">
        <f t="shared" si="38"/>
        <v>8.1554730058070291E-2</v>
      </c>
      <c r="AD187" s="8">
        <f t="shared" si="38"/>
        <v>8.1526102391251618E-2</v>
      </c>
      <c r="AE187" s="8">
        <f t="shared" si="38"/>
        <v>8.1474700127846966E-2</v>
      </c>
      <c r="AF187" s="8">
        <f t="shared" si="38"/>
        <v>8.144154942222015E-2</v>
      </c>
      <c r="AG187" s="8">
        <f t="shared" si="38"/>
        <v>8.1262987941858877E-2</v>
      </c>
      <c r="AH187" s="8">
        <f t="shared" si="38"/>
        <v>8.1266253554278592E-2</v>
      </c>
      <c r="AI187" s="8">
        <f t="shared" si="38"/>
        <v>8.1094661215749667E-2</v>
      </c>
    </row>
    <row r="188" spans="1:35" ht="15.75" customHeight="1" x14ac:dyDescent="0.45">
      <c r="A188" s="8" t="str">
        <f t="shared" si="30"/>
        <v xml:space="preserve">  Small Pickup</v>
      </c>
      <c r="B188" s="8" t="str">
        <f t="shared" ref="B188:AI188" si="39">IF(B95=0,"",B37)</f>
        <v/>
      </c>
      <c r="C188" s="8" t="str">
        <f t="shared" si="39"/>
        <v/>
      </c>
      <c r="D188" s="8">
        <f t="shared" si="39"/>
        <v>4.1097719426142418E-3</v>
      </c>
      <c r="E188" s="8">
        <f t="shared" si="39"/>
        <v>4.639252203304957E-3</v>
      </c>
      <c r="F188" s="8">
        <f t="shared" si="39"/>
        <v>6.1438744302390212E-3</v>
      </c>
      <c r="G188" s="8">
        <f t="shared" si="39"/>
        <v>7.721270176957353E-3</v>
      </c>
      <c r="H188" s="8">
        <f t="shared" si="39"/>
        <v>7.4522047678422989E-3</v>
      </c>
      <c r="I188" s="8">
        <f t="shared" si="39"/>
        <v>7.6693427999560103E-3</v>
      </c>
      <c r="J188" s="8">
        <f t="shared" si="39"/>
        <v>7.7010175192267737E-3</v>
      </c>
      <c r="K188" s="8">
        <f t="shared" si="39"/>
        <v>7.8343446584302305E-3</v>
      </c>
      <c r="L188" s="8">
        <f t="shared" si="39"/>
        <v>7.6382781891204893E-3</v>
      </c>
      <c r="M188" s="8">
        <f t="shared" si="39"/>
        <v>7.2586024135525666E-3</v>
      </c>
      <c r="N188" s="8">
        <f t="shared" si="39"/>
        <v>7.0207417984377981E-3</v>
      </c>
      <c r="O188" s="8">
        <f t="shared" si="39"/>
        <v>6.820888611111112E-3</v>
      </c>
      <c r="P188" s="8">
        <f t="shared" si="39"/>
        <v>6.5066302596300694E-3</v>
      </c>
      <c r="Q188" s="8">
        <f t="shared" si="39"/>
        <v>5.9447766255144047E-3</v>
      </c>
      <c r="R188" s="8">
        <f t="shared" si="39"/>
        <v>5.7360935782044473E-3</v>
      </c>
      <c r="S188" s="8">
        <f t="shared" si="39"/>
        <v>5.5723644793152635E-3</v>
      </c>
      <c r="T188" s="8">
        <f t="shared" si="39"/>
        <v>5.4578468298777591E-3</v>
      </c>
      <c r="U188" s="8">
        <f t="shared" si="39"/>
        <v>5.3855461877530021E-3</v>
      </c>
      <c r="V188" s="8">
        <f t="shared" si="39"/>
        <v>5.2921269109850819E-3</v>
      </c>
      <c r="W188" s="8">
        <f t="shared" si="39"/>
        <v>5.260763937943262E-3</v>
      </c>
      <c r="X188" s="8">
        <f t="shared" si="39"/>
        <v>5.2728513862006143E-3</v>
      </c>
      <c r="Y188" s="8">
        <f t="shared" si="39"/>
        <v>5.3081271844127344E-3</v>
      </c>
      <c r="Z188" s="8">
        <f t="shared" si="39"/>
        <v>5.3765528682916406E-3</v>
      </c>
      <c r="AA188" s="8">
        <f t="shared" si="39"/>
        <v>5.4339772857664431E-3</v>
      </c>
      <c r="AB188" s="8">
        <f t="shared" si="39"/>
        <v>5.5320486319218225E-3</v>
      </c>
      <c r="AC188" s="8">
        <f t="shared" si="39"/>
        <v>5.6522566974389517E-3</v>
      </c>
      <c r="AD188" s="8">
        <f t="shared" si="39"/>
        <v>5.7543063197711061E-3</v>
      </c>
      <c r="AE188" s="8">
        <f t="shared" si="39"/>
        <v>5.9163001231118915E-3</v>
      </c>
      <c r="AF188" s="8">
        <f t="shared" si="39"/>
        <v>6.0926611425654335E-3</v>
      </c>
      <c r="AG188" s="8">
        <f t="shared" si="39"/>
        <v>6.2680660297529675E-3</v>
      </c>
      <c r="AH188" s="8">
        <f t="shared" si="39"/>
        <v>6.4896901848634676E-3</v>
      </c>
      <c r="AI188" s="8">
        <f t="shared" si="39"/>
        <v>6.7400351981820534E-3</v>
      </c>
    </row>
    <row r="189" spans="1:35" ht="15.75" customHeight="1" x14ac:dyDescent="0.45">
      <c r="A189" s="8" t="str">
        <f t="shared" si="30"/>
        <v xml:space="preserve">  Large Pickup</v>
      </c>
      <c r="B189" s="8" t="str">
        <f t="shared" ref="B189:AI189" si="40">IF(B96=0,"",B38)</f>
        <v/>
      </c>
      <c r="C189" s="8" t="str">
        <f t="shared" si="40"/>
        <v/>
      </c>
      <c r="D189" s="8" t="str">
        <f t="shared" si="40"/>
        <v/>
      </c>
      <c r="E189" s="8" t="str">
        <f t="shared" si="40"/>
        <v/>
      </c>
      <c r="F189" s="8" t="str">
        <f t="shared" si="40"/>
        <v/>
      </c>
      <c r="G189" s="8" t="str">
        <f t="shared" si="40"/>
        <v/>
      </c>
      <c r="H189" s="8" t="str">
        <f t="shared" si="40"/>
        <v/>
      </c>
      <c r="I189" s="8" t="str">
        <f t="shared" si="40"/>
        <v/>
      </c>
      <c r="J189" s="8" t="str">
        <f t="shared" si="40"/>
        <v/>
      </c>
      <c r="K189" s="8" t="str">
        <f t="shared" si="40"/>
        <v/>
      </c>
      <c r="L189" s="8" t="str">
        <f t="shared" si="40"/>
        <v/>
      </c>
      <c r="M189" s="8" t="str">
        <f t="shared" si="40"/>
        <v/>
      </c>
      <c r="N189" s="8" t="str">
        <f t="shared" si="40"/>
        <v/>
      </c>
      <c r="O189" s="8" t="str">
        <f t="shared" si="40"/>
        <v/>
      </c>
      <c r="P189" s="8" t="str">
        <f t="shared" si="40"/>
        <v/>
      </c>
      <c r="Q189" s="8" t="str">
        <f t="shared" si="40"/>
        <v/>
      </c>
      <c r="R189" s="8" t="str">
        <f t="shared" si="40"/>
        <v/>
      </c>
      <c r="S189" s="8" t="str">
        <f t="shared" si="40"/>
        <v/>
      </c>
      <c r="T189" s="8" t="str">
        <f t="shared" si="40"/>
        <v/>
      </c>
      <c r="U189" s="8" t="str">
        <f t="shared" si="40"/>
        <v/>
      </c>
      <c r="V189" s="8" t="str">
        <f t="shared" si="40"/>
        <v/>
      </c>
      <c r="W189" s="8" t="str">
        <f t="shared" si="40"/>
        <v/>
      </c>
      <c r="X189" s="8" t="str">
        <f t="shared" si="40"/>
        <v/>
      </c>
      <c r="Y189" s="8" t="str">
        <f t="shared" si="40"/>
        <v/>
      </c>
      <c r="Z189" s="8" t="str">
        <f t="shared" si="40"/>
        <v/>
      </c>
      <c r="AA189" s="8" t="str">
        <f t="shared" si="40"/>
        <v/>
      </c>
      <c r="AB189" s="8" t="str">
        <f t="shared" si="40"/>
        <v/>
      </c>
      <c r="AC189" s="8" t="str">
        <f t="shared" si="40"/>
        <v/>
      </c>
      <c r="AD189" s="8" t="str">
        <f t="shared" si="40"/>
        <v/>
      </c>
      <c r="AE189" s="8" t="str">
        <f t="shared" si="40"/>
        <v/>
      </c>
      <c r="AF189" s="8" t="str">
        <f t="shared" si="40"/>
        <v/>
      </c>
      <c r="AG189" s="8" t="str">
        <f t="shared" si="40"/>
        <v/>
      </c>
      <c r="AH189" s="8" t="str">
        <f t="shared" si="40"/>
        <v/>
      </c>
      <c r="AI189" s="8" t="str">
        <f t="shared" si="40"/>
        <v/>
      </c>
    </row>
    <row r="190" spans="1:35" ht="15.75" customHeight="1" x14ac:dyDescent="0.45">
      <c r="A190" s="8" t="str">
        <f t="shared" si="30"/>
        <v xml:space="preserve">  Small Van</v>
      </c>
      <c r="B190" s="8" t="str">
        <f t="shared" ref="B190:AI190" si="41">IF(B97=0,"",B39)</f>
        <v/>
      </c>
      <c r="C190" s="8" t="str">
        <f t="shared" si="41"/>
        <v/>
      </c>
      <c r="D190" s="8" t="str">
        <f t="shared" si="41"/>
        <v/>
      </c>
      <c r="E190" s="8">
        <f t="shared" si="41"/>
        <v>1.1193155483224836E-3</v>
      </c>
      <c r="F190" s="8">
        <f t="shared" si="41"/>
        <v>1.4425003057254029E-3</v>
      </c>
      <c r="G190" s="8">
        <f t="shared" si="41"/>
        <v>1.8542220343730109E-3</v>
      </c>
      <c r="H190" s="8">
        <f t="shared" si="41"/>
        <v>1.800608063175395E-3</v>
      </c>
      <c r="I190" s="8">
        <f t="shared" si="41"/>
        <v>1.8548107423292644E-3</v>
      </c>
      <c r="J190" s="8">
        <f t="shared" si="41"/>
        <v>1.8314619257950534E-3</v>
      </c>
      <c r="K190" s="8">
        <f t="shared" si="41"/>
        <v>1.9256224615863779E-3</v>
      </c>
      <c r="L190" s="8">
        <f t="shared" si="41"/>
        <v>1.902181902389426E-3</v>
      </c>
      <c r="M190" s="8">
        <f t="shared" si="41"/>
        <v>1.7890571918285998E-3</v>
      </c>
      <c r="N190" s="8">
        <f t="shared" si="41"/>
        <v>1.7627669899028385E-3</v>
      </c>
      <c r="O190" s="8">
        <f t="shared" si="41"/>
        <v>1.6840896840958608E-3</v>
      </c>
      <c r="P190" s="8">
        <f t="shared" si="41"/>
        <v>1.6200961547598843E-3</v>
      </c>
      <c r="Q190" s="8">
        <f t="shared" si="41"/>
        <v>1.4781094020818205E-3</v>
      </c>
      <c r="R190" s="8">
        <f t="shared" si="41"/>
        <v>1.4179399635728921E-3</v>
      </c>
      <c r="S190" s="8">
        <f t="shared" si="41"/>
        <v>1.3887940085592011E-3</v>
      </c>
      <c r="T190" s="8">
        <f t="shared" si="41"/>
        <v>1.3615002458296748E-3</v>
      </c>
      <c r="U190" s="8">
        <f t="shared" si="41"/>
        <v>1.3476856570070034E-3</v>
      </c>
      <c r="V190" s="8">
        <f t="shared" si="41"/>
        <v>1.3160375884601161E-3</v>
      </c>
      <c r="W190" s="8">
        <f t="shared" si="41"/>
        <v>1.3153965502364063E-3</v>
      </c>
      <c r="X190" s="8">
        <f t="shared" si="41"/>
        <v>1.3225072008425367E-3</v>
      </c>
      <c r="Y190" s="8">
        <f t="shared" si="41"/>
        <v>1.3336224753018667E-3</v>
      </c>
      <c r="Z190" s="8">
        <f t="shared" si="41"/>
        <v>1.343727801475305E-3</v>
      </c>
      <c r="AA190" s="8">
        <f t="shared" si="41"/>
        <v>1.369641806185782E-3</v>
      </c>
      <c r="AB190" s="8">
        <f t="shared" si="41"/>
        <v>1.3899914179560254E-3</v>
      </c>
      <c r="AC190" s="8">
        <f t="shared" si="41"/>
        <v>1.4201269967242408E-3</v>
      </c>
      <c r="AD190" s="8">
        <f t="shared" si="41"/>
        <v>1.4548170447601955E-3</v>
      </c>
      <c r="AE190" s="8">
        <f t="shared" si="41"/>
        <v>1.4994996836971452E-3</v>
      </c>
      <c r="AF190" s="8">
        <f t="shared" si="41"/>
        <v>1.5441480392611841E-3</v>
      </c>
      <c r="AG190" s="8">
        <f t="shared" si="41"/>
        <v>1.5944164159956324E-3</v>
      </c>
      <c r="AH190" s="8">
        <f t="shared" si="41"/>
        <v>1.644327907701902E-3</v>
      </c>
      <c r="AI190" s="8">
        <f t="shared" si="41"/>
        <v>1.7081289638596333E-3</v>
      </c>
    </row>
    <row r="191" spans="1:35" ht="15.75" customHeight="1" x14ac:dyDescent="0.45">
      <c r="A191" s="8" t="str">
        <f t="shared" si="30"/>
        <v xml:space="preserve">  Large Van</v>
      </c>
      <c r="B191" s="8" t="str">
        <f t="shared" ref="B191:AI191" si="42">IF(B98=0,"",B40)</f>
        <v/>
      </c>
      <c r="C191" s="8" t="str">
        <f t="shared" si="42"/>
        <v/>
      </c>
      <c r="D191" s="8" t="str">
        <f t="shared" si="42"/>
        <v/>
      </c>
      <c r="E191" s="8" t="str">
        <f t="shared" si="42"/>
        <v/>
      </c>
      <c r="F191" s="8" t="str">
        <f t="shared" si="42"/>
        <v/>
      </c>
      <c r="G191" s="8" t="str">
        <f t="shared" si="42"/>
        <v/>
      </c>
      <c r="H191" s="8" t="str">
        <f t="shared" si="42"/>
        <v/>
      </c>
      <c r="I191" s="8" t="str">
        <f t="shared" si="42"/>
        <v/>
      </c>
      <c r="J191" s="8" t="str">
        <f t="shared" si="42"/>
        <v/>
      </c>
      <c r="K191" s="8" t="str">
        <f t="shared" si="42"/>
        <v/>
      </c>
      <c r="L191" s="8" t="str">
        <f t="shared" si="42"/>
        <v/>
      </c>
      <c r="M191" s="8" t="str">
        <f t="shared" si="42"/>
        <v/>
      </c>
      <c r="N191" s="8" t="str">
        <f t="shared" si="42"/>
        <v/>
      </c>
      <c r="O191" s="8" t="str">
        <f t="shared" si="42"/>
        <v/>
      </c>
      <c r="P191" s="8" t="str">
        <f t="shared" si="42"/>
        <v/>
      </c>
      <c r="Q191" s="8" t="str">
        <f t="shared" si="42"/>
        <v/>
      </c>
      <c r="R191" s="8" t="str">
        <f t="shared" si="42"/>
        <v/>
      </c>
      <c r="S191" s="8" t="str">
        <f t="shared" si="42"/>
        <v/>
      </c>
      <c r="T191" s="8" t="str">
        <f t="shared" si="42"/>
        <v/>
      </c>
      <c r="U191" s="8" t="str">
        <f t="shared" si="42"/>
        <v/>
      </c>
      <c r="V191" s="8" t="str">
        <f t="shared" si="42"/>
        <v/>
      </c>
      <c r="W191" s="8" t="str">
        <f t="shared" si="42"/>
        <v/>
      </c>
      <c r="X191" s="8" t="str">
        <f t="shared" si="42"/>
        <v/>
      </c>
      <c r="Y191" s="8" t="str">
        <f t="shared" si="42"/>
        <v/>
      </c>
      <c r="Z191" s="8" t="str">
        <f t="shared" si="42"/>
        <v/>
      </c>
      <c r="AA191" s="8" t="str">
        <f t="shared" si="42"/>
        <v/>
      </c>
      <c r="AB191" s="8" t="str">
        <f t="shared" si="42"/>
        <v/>
      </c>
      <c r="AC191" s="8" t="str">
        <f t="shared" si="42"/>
        <v/>
      </c>
      <c r="AD191" s="8" t="str">
        <f t="shared" si="42"/>
        <v/>
      </c>
      <c r="AE191" s="8" t="str">
        <f t="shared" si="42"/>
        <v/>
      </c>
      <c r="AF191" s="8" t="str">
        <f t="shared" si="42"/>
        <v/>
      </c>
      <c r="AG191" s="8" t="str">
        <f t="shared" si="42"/>
        <v/>
      </c>
      <c r="AH191" s="8" t="str">
        <f t="shared" si="42"/>
        <v/>
      </c>
      <c r="AI191" s="8" t="str">
        <f t="shared" si="42"/>
        <v/>
      </c>
    </row>
    <row r="192" spans="1:35" ht="15.75" customHeight="1" x14ac:dyDescent="0.45">
      <c r="A192" s="8" t="str">
        <f t="shared" si="30"/>
        <v xml:space="preserve">  Small Utility</v>
      </c>
      <c r="B192" s="8" t="str">
        <f t="shared" ref="B192:AI192" si="43">IF(B99=0,"",B41)</f>
        <v/>
      </c>
      <c r="C192" s="8" t="str">
        <f t="shared" si="43"/>
        <v/>
      </c>
      <c r="D192" s="8" t="str">
        <f t="shared" si="43"/>
        <v/>
      </c>
      <c r="E192" s="8" t="str">
        <f t="shared" si="43"/>
        <v/>
      </c>
      <c r="F192" s="8" t="str">
        <f t="shared" si="43"/>
        <v/>
      </c>
      <c r="G192" s="8" t="str">
        <f t="shared" si="43"/>
        <v/>
      </c>
      <c r="H192" s="8" t="str">
        <f t="shared" si="43"/>
        <v/>
      </c>
      <c r="I192" s="8" t="str">
        <f t="shared" si="43"/>
        <v/>
      </c>
      <c r="J192" s="8" t="str">
        <f t="shared" si="43"/>
        <v/>
      </c>
      <c r="K192" s="8" t="str">
        <f t="shared" si="43"/>
        <v/>
      </c>
      <c r="L192" s="8" t="str">
        <f t="shared" si="43"/>
        <v/>
      </c>
      <c r="M192" s="8" t="str">
        <f t="shared" si="43"/>
        <v/>
      </c>
      <c r="N192" s="8" t="str">
        <f t="shared" si="43"/>
        <v/>
      </c>
      <c r="O192" s="8" t="str">
        <f t="shared" si="43"/>
        <v/>
      </c>
      <c r="P192" s="8" t="str">
        <f t="shared" si="43"/>
        <v/>
      </c>
      <c r="Q192" s="8" t="str">
        <f t="shared" si="43"/>
        <v/>
      </c>
      <c r="R192" s="8" t="str">
        <f t="shared" si="43"/>
        <v/>
      </c>
      <c r="S192" s="8" t="str">
        <f t="shared" si="43"/>
        <v/>
      </c>
      <c r="T192" s="8" t="str">
        <f t="shared" si="43"/>
        <v/>
      </c>
      <c r="U192" s="8" t="str">
        <f t="shared" si="43"/>
        <v/>
      </c>
      <c r="V192" s="8" t="str">
        <f t="shared" si="43"/>
        <v/>
      </c>
      <c r="W192" s="8" t="str">
        <f t="shared" si="43"/>
        <v/>
      </c>
      <c r="X192" s="8" t="str">
        <f t="shared" si="43"/>
        <v/>
      </c>
      <c r="Y192" s="8" t="str">
        <f t="shared" si="43"/>
        <v/>
      </c>
      <c r="Z192" s="8" t="str">
        <f t="shared" si="43"/>
        <v/>
      </c>
      <c r="AA192" s="8" t="str">
        <f t="shared" si="43"/>
        <v/>
      </c>
      <c r="AB192" s="8" t="str">
        <f t="shared" si="43"/>
        <v/>
      </c>
      <c r="AC192" s="8" t="str">
        <f t="shared" si="43"/>
        <v/>
      </c>
      <c r="AD192" s="8" t="str">
        <f t="shared" si="43"/>
        <v/>
      </c>
      <c r="AE192" s="8" t="str">
        <f t="shared" si="43"/>
        <v/>
      </c>
      <c r="AF192" s="8" t="str">
        <f t="shared" si="43"/>
        <v/>
      </c>
      <c r="AG192" s="8" t="str">
        <f t="shared" si="43"/>
        <v/>
      </c>
      <c r="AH192" s="8" t="str">
        <f t="shared" si="43"/>
        <v/>
      </c>
      <c r="AI192" s="8" t="str">
        <f t="shared" si="43"/>
        <v/>
      </c>
    </row>
    <row r="193" spans="1:35" ht="15.75" customHeight="1" x14ac:dyDescent="0.45">
      <c r="A193" s="8" t="str">
        <f t="shared" si="30"/>
        <v xml:space="preserve">  Large Utility</v>
      </c>
      <c r="B193" s="8" t="str">
        <f t="shared" ref="B193:AI193" si="44">IF(B100=0,"",B42)</f>
        <v/>
      </c>
      <c r="C193" s="8" t="str">
        <f t="shared" si="44"/>
        <v/>
      </c>
      <c r="D193" s="8" t="str">
        <f t="shared" si="44"/>
        <v/>
      </c>
      <c r="E193" s="8" t="str">
        <f t="shared" si="44"/>
        <v/>
      </c>
      <c r="F193" s="8" t="str">
        <f t="shared" si="44"/>
        <v/>
      </c>
      <c r="G193" s="8" t="str">
        <f t="shared" si="44"/>
        <v/>
      </c>
      <c r="H193" s="8" t="str">
        <f t="shared" si="44"/>
        <v/>
      </c>
      <c r="I193" s="8" t="str">
        <f t="shared" si="44"/>
        <v/>
      </c>
      <c r="J193" s="8" t="str">
        <f t="shared" si="44"/>
        <v/>
      </c>
      <c r="K193" s="8" t="str">
        <f t="shared" si="44"/>
        <v/>
      </c>
      <c r="L193" s="8" t="str">
        <f t="shared" si="44"/>
        <v/>
      </c>
      <c r="M193" s="8" t="str">
        <f t="shared" si="44"/>
        <v/>
      </c>
      <c r="N193" s="8" t="str">
        <f t="shared" si="44"/>
        <v/>
      </c>
      <c r="O193" s="8" t="str">
        <f t="shared" si="44"/>
        <v/>
      </c>
      <c r="P193" s="8" t="str">
        <f t="shared" si="44"/>
        <v/>
      </c>
      <c r="Q193" s="8" t="str">
        <f t="shared" si="44"/>
        <v/>
      </c>
      <c r="R193" s="8" t="str">
        <f t="shared" si="44"/>
        <v/>
      </c>
      <c r="S193" s="8" t="str">
        <f t="shared" si="44"/>
        <v/>
      </c>
      <c r="T193" s="8" t="str">
        <f t="shared" si="44"/>
        <v/>
      </c>
      <c r="U193" s="8" t="str">
        <f t="shared" si="44"/>
        <v/>
      </c>
      <c r="V193" s="8" t="str">
        <f t="shared" si="44"/>
        <v/>
      </c>
      <c r="W193" s="8" t="str">
        <f t="shared" si="44"/>
        <v/>
      </c>
      <c r="X193" s="8" t="str">
        <f t="shared" si="44"/>
        <v/>
      </c>
      <c r="Y193" s="8" t="str">
        <f t="shared" si="44"/>
        <v/>
      </c>
      <c r="Z193" s="8" t="str">
        <f t="shared" si="44"/>
        <v/>
      </c>
      <c r="AA193" s="8" t="str">
        <f t="shared" si="44"/>
        <v/>
      </c>
      <c r="AB193" s="8" t="str">
        <f t="shared" si="44"/>
        <v/>
      </c>
      <c r="AC193" s="8" t="str">
        <f t="shared" si="44"/>
        <v/>
      </c>
      <c r="AD193" s="8" t="str">
        <f t="shared" si="44"/>
        <v/>
      </c>
      <c r="AE193" s="8" t="str">
        <f t="shared" si="44"/>
        <v/>
      </c>
      <c r="AF193" s="8" t="str">
        <f t="shared" si="44"/>
        <v/>
      </c>
      <c r="AG193" s="8" t="str">
        <f t="shared" si="44"/>
        <v/>
      </c>
      <c r="AH193" s="8" t="str">
        <f t="shared" si="44"/>
        <v/>
      </c>
      <c r="AI193" s="8" t="str">
        <f t="shared" si="44"/>
        <v/>
      </c>
    </row>
    <row r="194" spans="1:35" ht="15.75" customHeight="1" x14ac:dyDescent="0.45">
      <c r="A194" s="8" t="str">
        <f t="shared" si="30"/>
        <v xml:space="preserve">  Small Crossover Trucks</v>
      </c>
      <c r="B194" s="8" t="str">
        <f t="shared" ref="B194:AI194" si="45">IF(B101=0,"",B43)</f>
        <v/>
      </c>
      <c r="C194" s="8" t="str">
        <f t="shared" si="45"/>
        <v/>
      </c>
      <c r="D194" s="8">
        <f t="shared" si="45"/>
        <v>1.703849509458024E-2</v>
      </c>
      <c r="E194" s="8">
        <f t="shared" si="45"/>
        <v>1.9709061617426134E-2</v>
      </c>
      <c r="F194" s="8">
        <f t="shared" si="45"/>
        <v>2.5928705586436906E-2</v>
      </c>
      <c r="G194" s="8">
        <f t="shared" si="45"/>
        <v>3.2502577924888608E-2</v>
      </c>
      <c r="H194" s="8">
        <f t="shared" si="45"/>
        <v>3.1397607255670354E-2</v>
      </c>
      <c r="I194" s="8">
        <f t="shared" si="45"/>
        <v>3.2314635658198615E-2</v>
      </c>
      <c r="J194" s="8">
        <f t="shared" si="45"/>
        <v>3.2984625058199962E-2</v>
      </c>
      <c r="K194" s="8">
        <f t="shared" si="45"/>
        <v>3.311520583990863E-2</v>
      </c>
      <c r="L194" s="8">
        <f t="shared" si="45"/>
        <v>3.2524028176919177E-2</v>
      </c>
      <c r="M194" s="8">
        <f t="shared" si="45"/>
        <v>3.0855461592426504E-2</v>
      </c>
      <c r="N194" s="8">
        <f t="shared" si="45"/>
        <v>3.0096377727186131E-2</v>
      </c>
      <c r="O194" s="8">
        <f t="shared" si="45"/>
        <v>2.9072778425925934E-2</v>
      </c>
      <c r="P194" s="8">
        <f t="shared" si="45"/>
        <v>2.7863819484133717E-2</v>
      </c>
      <c r="Q194" s="8">
        <f t="shared" si="45"/>
        <v>2.5471800087145974E-2</v>
      </c>
      <c r="R194" s="8">
        <f t="shared" si="45"/>
        <v>2.4601334750701982E-2</v>
      </c>
      <c r="S194" s="8">
        <f t="shared" si="45"/>
        <v>2.3920082453637657E-2</v>
      </c>
      <c r="T194" s="8">
        <f t="shared" si="45"/>
        <v>2.344999870466671E-2</v>
      </c>
      <c r="U194" s="8">
        <f t="shared" si="45"/>
        <v>2.3195152081218268E-2</v>
      </c>
      <c r="V194" s="8">
        <f t="shared" si="45"/>
        <v>2.2760044447663667E-2</v>
      </c>
      <c r="W194" s="8">
        <f t="shared" si="45"/>
        <v>2.2718027250591015E-2</v>
      </c>
      <c r="X194" s="8">
        <f t="shared" si="45"/>
        <v>2.2804806113514743E-2</v>
      </c>
      <c r="Y194" s="8">
        <f t="shared" si="45"/>
        <v>2.29949893852909E-2</v>
      </c>
      <c r="Z194" s="8">
        <f t="shared" si="45"/>
        <v>2.3301955605088735E-2</v>
      </c>
      <c r="AA194" s="8">
        <f t="shared" si="45"/>
        <v>2.3622099741824439E-2</v>
      </c>
      <c r="AB194" s="8">
        <f t="shared" si="45"/>
        <v>2.4059698472109113E-2</v>
      </c>
      <c r="AC194" s="8">
        <f t="shared" si="45"/>
        <v>2.4606199006849315E-2</v>
      </c>
      <c r="AD194" s="8">
        <f t="shared" si="45"/>
        <v>2.5187456841084324E-2</v>
      </c>
      <c r="AE194" s="8">
        <f t="shared" si="45"/>
        <v>2.5856924061745355E-2</v>
      </c>
      <c r="AF194" s="8">
        <f t="shared" si="45"/>
        <v>2.6647653257842952E-2</v>
      </c>
      <c r="AG194" s="8">
        <f t="shared" si="45"/>
        <v>2.7475141711478086E-2</v>
      </c>
      <c r="AH194" s="8">
        <f t="shared" si="45"/>
        <v>2.8418944890195554E-2</v>
      </c>
      <c r="AI194" s="8">
        <f t="shared" si="45"/>
        <v>2.9527799973779648E-2</v>
      </c>
    </row>
    <row r="195" spans="1:35" ht="15.75" customHeight="1" x14ac:dyDescent="0.45">
      <c r="A195" s="8" t="str">
        <f t="shared" si="30"/>
        <v xml:space="preserve">  Large Crossover Trucks</v>
      </c>
      <c r="B195" s="8" t="str">
        <f t="shared" ref="B195:AI195" si="46">IF(B102=0,"",B44)</f>
        <v/>
      </c>
      <c r="C195" s="8" t="str">
        <f t="shared" si="46"/>
        <v/>
      </c>
      <c r="D195" s="8">
        <f t="shared" si="46"/>
        <v>2.0526710110520732E-2</v>
      </c>
      <c r="E195" s="8">
        <f t="shared" si="46"/>
        <v>2.3769381121682524E-2</v>
      </c>
      <c r="F195" s="8">
        <f t="shared" si="46"/>
        <v>3.1164659366314618E-2</v>
      </c>
      <c r="G195" s="8">
        <f t="shared" si="46"/>
        <v>3.908631049267982E-2</v>
      </c>
      <c r="H195" s="8">
        <f t="shared" si="46"/>
        <v>3.7752085524284537E-2</v>
      </c>
      <c r="I195" s="8">
        <f t="shared" si="46"/>
        <v>3.8856256346640271E-2</v>
      </c>
      <c r="J195" s="8">
        <f t="shared" si="46"/>
        <v>3.9987898398461869E-2</v>
      </c>
      <c r="K195" s="8">
        <f t="shared" si="46"/>
        <v>3.9809766528239192E-2</v>
      </c>
      <c r="L195" s="8">
        <f t="shared" si="46"/>
        <v>3.9148414476868343E-2</v>
      </c>
      <c r="M195" s="8">
        <f t="shared" si="46"/>
        <v>3.7092825279521673E-2</v>
      </c>
      <c r="N195" s="8">
        <f t="shared" si="46"/>
        <v>3.6247264177938651E-2</v>
      </c>
      <c r="O195" s="8">
        <f t="shared" si="46"/>
        <v>3.4939932717864934E-2</v>
      </c>
      <c r="P195" s="8">
        <f t="shared" si="46"/>
        <v>3.351085204819277E-2</v>
      </c>
      <c r="Q195" s="8">
        <f t="shared" si="46"/>
        <v>3.0628679013959499E-2</v>
      </c>
      <c r="R195" s="8">
        <f t="shared" si="46"/>
        <v>2.9553252646277606E-2</v>
      </c>
      <c r="S195" s="8">
        <f t="shared" si="46"/>
        <v>2.8760827104136945E-2</v>
      </c>
      <c r="T195" s="8">
        <f t="shared" si="46"/>
        <v>2.818868962112514E-2</v>
      </c>
      <c r="U195" s="8">
        <f t="shared" si="46"/>
        <v>2.788325663432499E-2</v>
      </c>
      <c r="V195" s="8">
        <f t="shared" si="46"/>
        <v>2.7334839113549503E-2</v>
      </c>
      <c r="W195" s="8">
        <f t="shared" si="46"/>
        <v>2.7287901969267135E-2</v>
      </c>
      <c r="X195" s="8">
        <f t="shared" si="46"/>
        <v>2.7397454012865766E-2</v>
      </c>
      <c r="Y195" s="8">
        <f t="shared" si="46"/>
        <v>2.7623845150933055E-2</v>
      </c>
      <c r="Z195" s="8">
        <f t="shared" si="46"/>
        <v>2.7968079558477656E-2</v>
      </c>
      <c r="AA195" s="8">
        <f t="shared" si="46"/>
        <v>2.8370809281280964E-2</v>
      </c>
      <c r="AB195" s="8">
        <f t="shared" si="46"/>
        <v>2.8875164719055362E-2</v>
      </c>
      <c r="AC195" s="8">
        <f t="shared" si="46"/>
        <v>2.9523837275163788E-2</v>
      </c>
      <c r="AD195" s="8">
        <f t="shared" si="46"/>
        <v>3.0221745063769938E-2</v>
      </c>
      <c r="AE195" s="8">
        <f t="shared" si="46"/>
        <v>3.1025930393958054E-2</v>
      </c>
      <c r="AF195" s="8">
        <f t="shared" si="46"/>
        <v>3.1967970867365879E-2</v>
      </c>
      <c r="AG195" s="8">
        <f t="shared" si="46"/>
        <v>3.2959108884946083E-2</v>
      </c>
      <c r="AH195" s="8">
        <f t="shared" si="46"/>
        <v>3.4071208171410759E-2</v>
      </c>
      <c r="AI195" s="8">
        <f t="shared" si="46"/>
        <v>3.5394327229821249E-2</v>
      </c>
    </row>
    <row r="196" spans="1:35" ht="15.75" customHeight="1" x14ac:dyDescent="0.35"/>
    <row r="197" spans="1:35" ht="15.75" customHeight="1" x14ac:dyDescent="0.45">
      <c r="A197" s="8" t="str">
        <f t="shared" ref="A197:A213" si="47">A104</f>
        <v>300 Mile Electric Vehicle</v>
      </c>
    </row>
    <row r="198" spans="1:35" ht="15.75" customHeight="1" x14ac:dyDescent="0.45">
      <c r="A198" s="8" t="str">
        <f t="shared" si="47"/>
        <v xml:space="preserve">  Mini-compact Cars</v>
      </c>
      <c r="B198" s="8" t="str">
        <f t="shared" ref="B198:AI198" si="48">IF(B105=0,"",B29)</f>
        <v/>
      </c>
      <c r="C198" s="8" t="str">
        <f t="shared" si="48"/>
        <v/>
      </c>
      <c r="D198" s="8" t="str">
        <f t="shared" si="48"/>
        <v/>
      </c>
      <c r="E198" s="8" t="str">
        <f t="shared" si="48"/>
        <v/>
      </c>
      <c r="F198" s="8" t="str">
        <f t="shared" si="48"/>
        <v/>
      </c>
      <c r="G198" s="8" t="str">
        <f t="shared" si="48"/>
        <v/>
      </c>
      <c r="H198" s="8" t="str">
        <f t="shared" si="48"/>
        <v/>
      </c>
      <c r="I198" s="8" t="str">
        <f t="shared" si="48"/>
        <v/>
      </c>
      <c r="J198" s="8" t="str">
        <f t="shared" si="48"/>
        <v/>
      </c>
      <c r="K198" s="8" t="str">
        <f t="shared" si="48"/>
        <v/>
      </c>
      <c r="L198" s="8" t="str">
        <f t="shared" si="48"/>
        <v/>
      </c>
      <c r="M198" s="8" t="str">
        <f t="shared" si="48"/>
        <v/>
      </c>
      <c r="N198" s="8" t="str">
        <f t="shared" si="48"/>
        <v/>
      </c>
      <c r="O198" s="8" t="str">
        <f t="shared" si="48"/>
        <v/>
      </c>
      <c r="P198" s="8" t="str">
        <f t="shared" si="48"/>
        <v/>
      </c>
      <c r="Q198" s="8" t="str">
        <f t="shared" si="48"/>
        <v/>
      </c>
      <c r="R198" s="8" t="str">
        <f t="shared" si="48"/>
        <v/>
      </c>
      <c r="S198" s="8" t="str">
        <f t="shared" si="48"/>
        <v/>
      </c>
      <c r="T198" s="8" t="str">
        <f t="shared" si="48"/>
        <v/>
      </c>
      <c r="U198" s="8" t="str">
        <f t="shared" si="48"/>
        <v/>
      </c>
      <c r="V198" s="8" t="str">
        <f t="shared" si="48"/>
        <v/>
      </c>
      <c r="W198" s="8" t="str">
        <f t="shared" si="48"/>
        <v/>
      </c>
      <c r="X198" s="8" t="str">
        <f t="shared" si="48"/>
        <v/>
      </c>
      <c r="Y198" s="8" t="str">
        <f t="shared" si="48"/>
        <v/>
      </c>
      <c r="Z198" s="8" t="str">
        <f t="shared" si="48"/>
        <v/>
      </c>
      <c r="AA198" s="8" t="str">
        <f t="shared" si="48"/>
        <v/>
      </c>
      <c r="AB198" s="8" t="str">
        <f t="shared" si="48"/>
        <v/>
      </c>
      <c r="AC198" s="8" t="str">
        <f t="shared" si="48"/>
        <v/>
      </c>
      <c r="AD198" s="8" t="str">
        <f t="shared" si="48"/>
        <v/>
      </c>
      <c r="AE198" s="8" t="str">
        <f t="shared" si="48"/>
        <v/>
      </c>
      <c r="AF198" s="8" t="str">
        <f t="shared" si="48"/>
        <v/>
      </c>
      <c r="AG198" s="8" t="str">
        <f t="shared" si="48"/>
        <v/>
      </c>
      <c r="AH198" s="8" t="str">
        <f t="shared" si="48"/>
        <v/>
      </c>
      <c r="AI198" s="8" t="str">
        <f t="shared" si="48"/>
        <v/>
      </c>
    </row>
    <row r="199" spans="1:35" ht="15.75" customHeight="1" x14ac:dyDescent="0.45">
      <c r="A199" s="8" t="str">
        <f t="shared" si="47"/>
        <v xml:space="preserve">  Subcompact Cars</v>
      </c>
      <c r="B199" s="8" t="str">
        <f t="shared" ref="B199:AI199" si="49">IF(B106=0,"",B30)</f>
        <v/>
      </c>
      <c r="C199" s="8" t="str">
        <f t="shared" si="49"/>
        <v/>
      </c>
      <c r="D199" s="8" t="str">
        <f t="shared" si="49"/>
        <v/>
      </c>
      <c r="E199" s="8">
        <f t="shared" si="49"/>
        <v>3.9775866599899845E-2</v>
      </c>
      <c r="F199" s="8">
        <f t="shared" si="49"/>
        <v>3.788271742078933E-2</v>
      </c>
      <c r="G199" s="8">
        <f t="shared" si="49"/>
        <v>3.6558488712921708E-2</v>
      </c>
      <c r="H199" s="8">
        <f t="shared" si="49"/>
        <v>3.6740124921030758E-2</v>
      </c>
      <c r="I199" s="8">
        <f t="shared" si="49"/>
        <v>3.6533266655669187E-2</v>
      </c>
      <c r="J199" s="8">
        <f t="shared" si="49"/>
        <v>3.6401571647266685E-2</v>
      </c>
      <c r="K199" s="8">
        <f t="shared" si="49"/>
        <v>3.599937539555647E-2</v>
      </c>
      <c r="L199" s="8">
        <f t="shared" si="49"/>
        <v>3.6318745720386382E-2</v>
      </c>
      <c r="M199" s="8">
        <f t="shared" si="49"/>
        <v>3.6244628361733928E-2</v>
      </c>
      <c r="N199" s="8">
        <f t="shared" si="49"/>
        <v>3.6760718483520666E-2</v>
      </c>
      <c r="O199" s="8">
        <f t="shared" si="49"/>
        <v>3.6409055942265803E-2</v>
      </c>
      <c r="P199" s="8">
        <f t="shared" si="49"/>
        <v>3.6732694466315968E-2</v>
      </c>
      <c r="Q199" s="8">
        <f t="shared" si="49"/>
        <v>3.7046415658032759E-2</v>
      </c>
      <c r="R199" s="8">
        <f t="shared" si="49"/>
        <v>3.7066329534795481E-2</v>
      </c>
      <c r="S199" s="8">
        <f t="shared" si="49"/>
        <v>3.7165134878744642E-2</v>
      </c>
      <c r="T199" s="8">
        <f t="shared" si="49"/>
        <v>3.717304872425204E-2</v>
      </c>
      <c r="U199" s="8">
        <f t="shared" si="49"/>
        <v>3.7228153068174515E-2</v>
      </c>
      <c r="V199" s="8">
        <f t="shared" si="49"/>
        <v>3.708720154728147E-2</v>
      </c>
      <c r="W199" s="8">
        <f t="shared" si="49"/>
        <v>3.7183585976950359E-2</v>
      </c>
      <c r="X199" s="8">
        <f t="shared" si="49"/>
        <v>3.7163432114311744E-2</v>
      </c>
      <c r="Y199" s="8">
        <f t="shared" si="49"/>
        <v>3.7135093070801317E-2</v>
      </c>
      <c r="Z199" s="8">
        <f t="shared" si="49"/>
        <v>3.6978041706756469E-2</v>
      </c>
      <c r="AA199" s="8">
        <f t="shared" si="49"/>
        <v>3.6984760402649558E-2</v>
      </c>
      <c r="AB199" s="8">
        <f t="shared" si="49"/>
        <v>3.6749212991653082E-2</v>
      </c>
      <c r="AC199" s="8">
        <f t="shared" si="49"/>
        <v>3.6600787846932707E-2</v>
      </c>
      <c r="AD199" s="8">
        <f t="shared" si="49"/>
        <v>3.6522036257213515E-2</v>
      </c>
      <c r="AE199" s="8">
        <f t="shared" si="49"/>
        <v>3.6409624271982577E-2</v>
      </c>
      <c r="AF199" s="8">
        <f t="shared" si="49"/>
        <v>3.622637621960275E-2</v>
      </c>
      <c r="AG199" s="8">
        <f t="shared" si="49"/>
        <v>3.6130047041080936E-2</v>
      </c>
      <c r="AH199" s="8">
        <f t="shared" si="49"/>
        <v>3.5848736282685201E-2</v>
      </c>
      <c r="AI199" s="8">
        <f t="shared" si="49"/>
        <v>3.5624356070445298E-2</v>
      </c>
    </row>
    <row r="200" spans="1:35" ht="15.75" customHeight="1" x14ac:dyDescent="0.45">
      <c r="A200" s="8" t="str">
        <f t="shared" si="47"/>
        <v xml:space="preserve">  Compact Cars</v>
      </c>
      <c r="B200" s="8" t="str">
        <f t="shared" ref="B200:AI200" si="50">IF(B107=0,"",B31)</f>
        <v/>
      </c>
      <c r="C200" s="8" t="str">
        <f t="shared" si="50"/>
        <v/>
      </c>
      <c r="D200" s="8" t="str">
        <f t="shared" si="50"/>
        <v/>
      </c>
      <c r="E200" s="8">
        <f t="shared" si="50"/>
        <v>0.16043411120681017</v>
      </c>
      <c r="F200" s="8">
        <f t="shared" si="50"/>
        <v>0.15292883726514733</v>
      </c>
      <c r="G200" s="8">
        <f t="shared" si="50"/>
        <v>0.14786328415022279</v>
      </c>
      <c r="H200" s="8">
        <f t="shared" si="50"/>
        <v>0.14913033093456832</v>
      </c>
      <c r="I200" s="8">
        <f t="shared" si="50"/>
        <v>0.14758740398658304</v>
      </c>
      <c r="J200" s="8">
        <f t="shared" si="50"/>
        <v>0.14596913493660363</v>
      </c>
      <c r="K200" s="8">
        <f t="shared" si="50"/>
        <v>0.14524520430440196</v>
      </c>
      <c r="L200" s="8">
        <f t="shared" si="50"/>
        <v>0.14598134731875956</v>
      </c>
      <c r="M200" s="8">
        <f t="shared" si="50"/>
        <v>0.14608823282909816</v>
      </c>
      <c r="N200" s="8">
        <f t="shared" si="50"/>
        <v>0.14760423745475329</v>
      </c>
      <c r="O200" s="8">
        <f t="shared" si="50"/>
        <v>0.14659619597494558</v>
      </c>
      <c r="P200" s="8">
        <f t="shared" si="50"/>
        <v>0.14764119362463943</v>
      </c>
      <c r="Q200" s="8">
        <f t="shared" si="50"/>
        <v>0.14887474693375294</v>
      </c>
      <c r="R200" s="8">
        <f t="shared" si="50"/>
        <v>0.14899299811641498</v>
      </c>
      <c r="S200" s="8">
        <f t="shared" si="50"/>
        <v>0.14930638286733236</v>
      </c>
      <c r="T200" s="8">
        <f t="shared" si="50"/>
        <v>0.14929682775714187</v>
      </c>
      <c r="U200" s="8">
        <f t="shared" si="50"/>
        <v>0.14938798328728389</v>
      </c>
      <c r="V200" s="8">
        <f t="shared" si="50"/>
        <v>0.14898057706632967</v>
      </c>
      <c r="W200" s="8">
        <f t="shared" si="50"/>
        <v>0.14917624997813239</v>
      </c>
      <c r="X200" s="8">
        <f t="shared" si="50"/>
        <v>0.1489904740851645</v>
      </c>
      <c r="Y200" s="8">
        <f t="shared" si="50"/>
        <v>0.14876893352085624</v>
      </c>
      <c r="Z200" s="8">
        <f t="shared" si="50"/>
        <v>0.14818573072482361</v>
      </c>
      <c r="AA200" s="8">
        <f t="shared" si="50"/>
        <v>0.14805709016637977</v>
      </c>
      <c r="AB200" s="8">
        <f t="shared" si="50"/>
        <v>0.14723414786237782</v>
      </c>
      <c r="AC200" s="8">
        <f t="shared" si="50"/>
        <v>0.14662470546754022</v>
      </c>
      <c r="AD200" s="8">
        <f t="shared" si="50"/>
        <v>0.14623012953687989</v>
      </c>
      <c r="AE200" s="8">
        <f t="shared" si="50"/>
        <v>0.14571407917041526</v>
      </c>
      <c r="AF200" s="8">
        <f t="shared" si="50"/>
        <v>0.14497944268331167</v>
      </c>
      <c r="AG200" s="8">
        <f t="shared" si="50"/>
        <v>0.14447576906510168</v>
      </c>
      <c r="AH200" s="8">
        <f t="shared" si="50"/>
        <v>0.14342398201077999</v>
      </c>
      <c r="AI200" s="8">
        <f t="shared" si="50"/>
        <v>0.14249544998863786</v>
      </c>
    </row>
    <row r="201" spans="1:35" ht="15.75" customHeight="1" x14ac:dyDescent="0.45">
      <c r="A201" s="8" t="str">
        <f t="shared" si="47"/>
        <v xml:space="preserve">  Midsize Cars</v>
      </c>
      <c r="B201" s="8">
        <f t="shared" ref="B201:AI201" si="51">IF(B108=0,"",B32)</f>
        <v>0.37673758085951942</v>
      </c>
      <c r="C201" s="8">
        <f t="shared" si="51"/>
        <v>0.37505014201745873</v>
      </c>
      <c r="D201" s="8">
        <f t="shared" si="51"/>
        <v>0.37810026297130711</v>
      </c>
      <c r="E201" s="8">
        <f t="shared" si="51"/>
        <v>0.36720753862794187</v>
      </c>
      <c r="F201" s="8">
        <f t="shared" si="51"/>
        <v>0.35742622103390775</v>
      </c>
      <c r="G201" s="8">
        <f t="shared" si="51"/>
        <v>0.34430546907956716</v>
      </c>
      <c r="H201" s="8">
        <f t="shared" si="51"/>
        <v>0.34412648248901556</v>
      </c>
      <c r="I201" s="8">
        <f t="shared" si="51"/>
        <v>0.34074638939293961</v>
      </c>
      <c r="J201" s="8">
        <f t="shared" si="51"/>
        <v>0.33931583174080232</v>
      </c>
      <c r="K201" s="8">
        <f t="shared" si="51"/>
        <v>0.33684691566652819</v>
      </c>
      <c r="L201" s="8">
        <f t="shared" si="51"/>
        <v>0.3352645217447891</v>
      </c>
      <c r="M201" s="8">
        <f t="shared" si="51"/>
        <v>0.33879830295166918</v>
      </c>
      <c r="N201" s="8">
        <f t="shared" si="51"/>
        <v>0.33638175855210523</v>
      </c>
      <c r="O201" s="8">
        <f t="shared" si="51"/>
        <v>0.34058920213507632</v>
      </c>
      <c r="P201" s="8">
        <f t="shared" si="51"/>
        <v>0.34074255447310364</v>
      </c>
      <c r="Q201" s="8">
        <f t="shared" si="51"/>
        <v>0.34430931933349473</v>
      </c>
      <c r="R201" s="8">
        <f t="shared" si="51"/>
        <v>0.34568549457691433</v>
      </c>
      <c r="S201" s="8">
        <f t="shared" si="51"/>
        <v>0.34522059507845931</v>
      </c>
      <c r="T201" s="8">
        <f t="shared" si="51"/>
        <v>0.34551495891672862</v>
      </c>
      <c r="U201" s="8">
        <f t="shared" si="51"/>
        <v>0.34507237045942296</v>
      </c>
      <c r="V201" s="8">
        <f t="shared" si="51"/>
        <v>0.34638459654728143</v>
      </c>
      <c r="W201" s="8">
        <f t="shared" si="51"/>
        <v>0.34517943264834516</v>
      </c>
      <c r="X201" s="8">
        <f t="shared" si="51"/>
        <v>0.34440768146191508</v>
      </c>
      <c r="Y201" s="8">
        <f t="shared" si="51"/>
        <v>0.34363358782930853</v>
      </c>
      <c r="Z201" s="8">
        <f t="shared" si="51"/>
        <v>0.34323536297305968</v>
      </c>
      <c r="AA201" s="8">
        <f t="shared" si="51"/>
        <v>0.34165178943305691</v>
      </c>
      <c r="AB201" s="8">
        <f t="shared" si="51"/>
        <v>0.34139702387723936</v>
      </c>
      <c r="AC201" s="8">
        <f t="shared" si="51"/>
        <v>0.34033371950714714</v>
      </c>
      <c r="AD201" s="8">
        <f t="shared" si="51"/>
        <v>0.33872863019009747</v>
      </c>
      <c r="AE201" s="8">
        <f t="shared" si="51"/>
        <v>0.3371032730006156</v>
      </c>
      <c r="AF201" s="8">
        <f t="shared" si="51"/>
        <v>0.33565028775524408</v>
      </c>
      <c r="AG201" s="8">
        <f t="shared" si="51"/>
        <v>0.33358655811519033</v>
      </c>
      <c r="AH201" s="8">
        <f t="shared" si="51"/>
        <v>0.33245162780480203</v>
      </c>
      <c r="AI201" s="8">
        <f t="shared" si="51"/>
        <v>0.33047779795962068</v>
      </c>
    </row>
    <row r="202" spans="1:35" ht="15.75" customHeight="1" x14ac:dyDescent="0.45">
      <c r="A202" s="8" t="str">
        <f t="shared" si="47"/>
        <v xml:space="preserve">  Large Cars</v>
      </c>
      <c r="B202" s="8">
        <f t="shared" ref="B202:AI202" si="52">IF(B109=0,"",B33)</f>
        <v>9.305590202402958E-2</v>
      </c>
      <c r="C202" s="8">
        <f t="shared" si="52"/>
        <v>9.1592763870029098E-2</v>
      </c>
      <c r="D202" s="8">
        <f t="shared" si="52"/>
        <v>9.3029756837407024E-2</v>
      </c>
      <c r="E202" s="8">
        <f t="shared" si="52"/>
        <v>8.9102902353530286E-2</v>
      </c>
      <c r="F202" s="8">
        <f t="shared" si="52"/>
        <v>8.6974862679266268E-2</v>
      </c>
      <c r="G202" s="8">
        <f t="shared" si="52"/>
        <v>8.2586479773392743E-2</v>
      </c>
      <c r="H202" s="8">
        <f t="shared" si="52"/>
        <v>8.193705411233819E-2</v>
      </c>
      <c r="I202" s="8">
        <f t="shared" si="52"/>
        <v>8.1729519861431857E-2</v>
      </c>
      <c r="J202" s="8">
        <f t="shared" si="52"/>
        <v>8.0508191773020155E-2</v>
      </c>
      <c r="K202" s="8">
        <f t="shared" si="52"/>
        <v>8.0462603874584704E-2</v>
      </c>
      <c r="L202" s="8">
        <f t="shared" si="52"/>
        <v>7.972064162684292E-2</v>
      </c>
      <c r="M202" s="8">
        <f t="shared" si="52"/>
        <v>8.0606035215744887E-2</v>
      </c>
      <c r="N202" s="8">
        <f t="shared" si="52"/>
        <v>7.9544959146504085E-2</v>
      </c>
      <c r="O202" s="8">
        <f t="shared" si="52"/>
        <v>8.0594660746187374E-2</v>
      </c>
      <c r="P202" s="8">
        <f t="shared" si="52"/>
        <v>8.0389267515696583E-2</v>
      </c>
      <c r="Q202" s="8">
        <f t="shared" si="52"/>
        <v>8.1104835350601145E-2</v>
      </c>
      <c r="R202" s="8">
        <f t="shared" si="52"/>
        <v>8.133985084617136E-2</v>
      </c>
      <c r="S202" s="8">
        <f t="shared" si="52"/>
        <v>8.124017883024251E-2</v>
      </c>
      <c r="T202" s="8">
        <f t="shared" si="52"/>
        <v>8.1227249176740721E-2</v>
      </c>
      <c r="U202" s="8">
        <f t="shared" si="52"/>
        <v>8.0972781966201876E-2</v>
      </c>
      <c r="V202" s="8">
        <f t="shared" si="52"/>
        <v>8.1273455284181978E-2</v>
      </c>
      <c r="W202" s="8">
        <f t="shared" si="52"/>
        <v>8.0818915475177319E-2</v>
      </c>
      <c r="X202" s="8">
        <f t="shared" si="52"/>
        <v>8.0518929440965489E-2</v>
      </c>
      <c r="Y202" s="8">
        <f t="shared" si="52"/>
        <v>8.0232445238748645E-2</v>
      </c>
      <c r="Z202" s="8">
        <f t="shared" si="52"/>
        <v>8.0087050251229433E-2</v>
      </c>
      <c r="AA202" s="8">
        <f t="shared" si="52"/>
        <v>7.9583382452407023E-2</v>
      </c>
      <c r="AB202" s="8">
        <f t="shared" si="52"/>
        <v>7.9514517697475556E-2</v>
      </c>
      <c r="AC202" s="8">
        <f t="shared" si="52"/>
        <v>7.920421901727219E-2</v>
      </c>
      <c r="AD202" s="8">
        <f t="shared" si="52"/>
        <v>7.8734161214296092E-2</v>
      </c>
      <c r="AE202" s="8">
        <f t="shared" si="52"/>
        <v>7.8274100620294523E-2</v>
      </c>
      <c r="AF202" s="8">
        <f t="shared" si="52"/>
        <v>7.7883650511416366E-2</v>
      </c>
      <c r="AG202" s="8">
        <f t="shared" si="52"/>
        <v>7.7301086007915923E-2</v>
      </c>
      <c r="AH202" s="8">
        <f t="shared" si="52"/>
        <v>7.701834852599225E-2</v>
      </c>
      <c r="AI202" s="8">
        <f t="shared" si="52"/>
        <v>7.6510510480269175E-2</v>
      </c>
    </row>
    <row r="203" spans="1:35" ht="15.75" customHeight="1" x14ac:dyDescent="0.45">
      <c r="A203" s="8" t="str">
        <f t="shared" si="47"/>
        <v xml:space="preserve">  Two Seater Cars</v>
      </c>
      <c r="B203" s="8" t="str">
        <f t="shared" ref="B203:AI203" si="53">IF(B110=0,"",B34)</f>
        <v/>
      </c>
      <c r="C203" s="8" t="str">
        <f t="shared" si="53"/>
        <v/>
      </c>
      <c r="D203" s="8" t="str">
        <f t="shared" si="53"/>
        <v/>
      </c>
      <c r="E203" s="8">
        <f t="shared" si="53"/>
        <v>9.6804733099649445E-3</v>
      </c>
      <c r="F203" s="8">
        <f t="shared" si="53"/>
        <v>9.3609582657031686E-3</v>
      </c>
      <c r="G203" s="8">
        <f t="shared" si="53"/>
        <v>9.0817317899427128E-3</v>
      </c>
      <c r="H203" s="8">
        <f t="shared" si="53"/>
        <v>9.0669400783754874E-3</v>
      </c>
      <c r="I203" s="8">
        <f t="shared" si="53"/>
        <v>8.9710994171340579E-3</v>
      </c>
      <c r="J203" s="8">
        <f t="shared" si="53"/>
        <v>9.0223637185616306E-3</v>
      </c>
      <c r="K203" s="8">
        <f t="shared" si="53"/>
        <v>8.911014178779068E-3</v>
      </c>
      <c r="L203" s="8">
        <f t="shared" si="53"/>
        <v>8.9096649273004581E-3</v>
      </c>
      <c r="M203" s="8">
        <f t="shared" si="53"/>
        <v>8.9944236711509713E-3</v>
      </c>
      <c r="N203" s="8">
        <f t="shared" si="53"/>
        <v>8.9949885844922851E-3</v>
      </c>
      <c r="O203" s="8">
        <f t="shared" si="53"/>
        <v>9.0488333605664491E-3</v>
      </c>
      <c r="P203" s="8">
        <f t="shared" si="53"/>
        <v>9.0878805684710684E-3</v>
      </c>
      <c r="Q203" s="8">
        <f t="shared" si="53"/>
        <v>9.1830990276769147E-3</v>
      </c>
      <c r="R203" s="8">
        <f t="shared" si="53"/>
        <v>9.2164001882067241E-3</v>
      </c>
      <c r="S203" s="8">
        <f t="shared" si="53"/>
        <v>9.2260121255349492E-3</v>
      </c>
      <c r="T203" s="8">
        <f t="shared" si="53"/>
        <v>9.2373271911933546E-3</v>
      </c>
      <c r="U203" s="8">
        <f t="shared" si="53"/>
        <v>9.2382300514039697E-3</v>
      </c>
      <c r="V203" s="8">
        <f t="shared" si="53"/>
        <v>9.2570603637036116E-3</v>
      </c>
      <c r="W203" s="8">
        <f t="shared" si="53"/>
        <v>9.2490092180851063E-3</v>
      </c>
      <c r="X203" s="8">
        <f t="shared" si="53"/>
        <v>9.2372918535807806E-3</v>
      </c>
      <c r="Y203" s="8">
        <f t="shared" si="53"/>
        <v>9.2255207601536788E-3</v>
      </c>
      <c r="Z203" s="8">
        <f t="shared" si="53"/>
        <v>9.209861136946761E-3</v>
      </c>
      <c r="AA203" s="8">
        <f t="shared" si="53"/>
        <v>9.18659776143535E-3</v>
      </c>
      <c r="AB203" s="8">
        <f t="shared" si="53"/>
        <v>9.1681817956026038E-3</v>
      </c>
      <c r="AC203" s="8">
        <f t="shared" si="53"/>
        <v>9.1411974493746297E-3</v>
      </c>
      <c r="AD203" s="8">
        <f t="shared" si="53"/>
        <v>9.1105920168759996E-3</v>
      </c>
      <c r="AE203" s="8">
        <f t="shared" si="53"/>
        <v>9.0769993134144616E-3</v>
      </c>
      <c r="AF203" s="8">
        <f t="shared" si="53"/>
        <v>9.04063526359755E-3</v>
      </c>
      <c r="AG203" s="8">
        <f t="shared" si="53"/>
        <v>8.9981720049133341E-3</v>
      </c>
      <c r="AH203" s="8">
        <f t="shared" si="53"/>
        <v>8.9568807826629245E-3</v>
      </c>
      <c r="AI203" s="8">
        <f t="shared" si="53"/>
        <v>8.9037198658392675E-3</v>
      </c>
    </row>
    <row r="204" spans="1:35" ht="15.75" customHeight="1" x14ac:dyDescent="0.45">
      <c r="A204" s="8" t="str">
        <f t="shared" si="47"/>
        <v xml:space="preserve">  Small Crossover Cars</v>
      </c>
      <c r="B204" s="8" t="str">
        <f t="shared" ref="B204:AI204" si="54">IF(B111=0,"",B35)</f>
        <v/>
      </c>
      <c r="C204" s="8">
        <f t="shared" si="54"/>
        <v>0.18551690965082443</v>
      </c>
      <c r="D204" s="8">
        <f t="shared" si="54"/>
        <v>0.17524479129436771</v>
      </c>
      <c r="E204" s="8">
        <f t="shared" si="54"/>
        <v>0.17952567951927889</v>
      </c>
      <c r="F204" s="8">
        <f t="shared" si="54"/>
        <v>0.17478820097832132</v>
      </c>
      <c r="G204" s="8">
        <f t="shared" si="54"/>
        <v>0.17257983599999999</v>
      </c>
      <c r="H204" s="8">
        <f t="shared" si="54"/>
        <v>0.17609579855124094</v>
      </c>
      <c r="I204" s="8">
        <f t="shared" si="54"/>
        <v>0.17728660581216318</v>
      </c>
      <c r="J204" s="8">
        <f t="shared" si="54"/>
        <v>0.17761110454895032</v>
      </c>
      <c r="K204" s="8">
        <f t="shared" si="54"/>
        <v>0.17935194717088868</v>
      </c>
      <c r="L204" s="8">
        <f t="shared" si="54"/>
        <v>0.18255048100050839</v>
      </c>
      <c r="M204" s="8">
        <f t="shared" si="54"/>
        <v>0.18371235387742901</v>
      </c>
      <c r="N204" s="8">
        <f t="shared" si="54"/>
        <v>0.18784245715374356</v>
      </c>
      <c r="O204" s="8">
        <f t="shared" si="54"/>
        <v>0.18695366682461875</v>
      </c>
      <c r="P204" s="8">
        <f t="shared" si="54"/>
        <v>0.18989319322416429</v>
      </c>
      <c r="Q204" s="8">
        <f t="shared" si="54"/>
        <v>0.19260346352779797</v>
      </c>
      <c r="R204" s="8">
        <f t="shared" si="54"/>
        <v>0.19375795762161344</v>
      </c>
      <c r="S204" s="8">
        <f t="shared" si="54"/>
        <v>0.19582714141226817</v>
      </c>
      <c r="T204" s="8">
        <f t="shared" si="54"/>
        <v>0.19689584645235361</v>
      </c>
      <c r="U204" s="8">
        <f t="shared" si="54"/>
        <v>0.19811696262867054</v>
      </c>
      <c r="V204" s="8">
        <f t="shared" si="54"/>
        <v>0.19819193413389222</v>
      </c>
      <c r="W204" s="8">
        <f t="shared" si="54"/>
        <v>0.19959731703427899</v>
      </c>
      <c r="X204" s="8">
        <f t="shared" si="54"/>
        <v>0.20022997299499032</v>
      </c>
      <c r="Y204" s="8">
        <f t="shared" si="54"/>
        <v>0.20054031893523605</v>
      </c>
      <c r="Z204" s="8">
        <f t="shared" si="54"/>
        <v>0.2004174793537524</v>
      </c>
      <c r="AA204" s="8">
        <f t="shared" si="54"/>
        <v>0.20120247423773013</v>
      </c>
      <c r="AB204" s="8">
        <f t="shared" si="54"/>
        <v>0.2005881249613192</v>
      </c>
      <c r="AC204" s="8">
        <f t="shared" si="54"/>
        <v>0.20042178846039313</v>
      </c>
      <c r="AD204" s="8">
        <f t="shared" si="54"/>
        <v>0.20066812521701177</v>
      </c>
      <c r="AE204" s="8">
        <f t="shared" si="54"/>
        <v>0.20067856915573656</v>
      </c>
      <c r="AF204" s="8">
        <f t="shared" si="54"/>
        <v>0.20027794850473363</v>
      </c>
      <c r="AG204" s="8">
        <f t="shared" si="54"/>
        <v>0.20032903897365903</v>
      </c>
      <c r="AH204" s="8">
        <f t="shared" si="54"/>
        <v>0.1992833800913181</v>
      </c>
      <c r="AI204" s="8">
        <f t="shared" si="54"/>
        <v>0.19857751058252848</v>
      </c>
    </row>
    <row r="205" spans="1:35" ht="15.75" customHeight="1" x14ac:dyDescent="0.45">
      <c r="A205" s="8" t="str">
        <f t="shared" si="47"/>
        <v xml:space="preserve">  Large Crossover Cars</v>
      </c>
      <c r="B205" s="8">
        <f t="shared" ref="B205:AI205" si="55">IF(B112=0,"",B36)</f>
        <v>5.9697846219963033E-2</v>
      </c>
      <c r="C205" s="8">
        <f t="shared" si="55"/>
        <v>6.4621483428709978E-2</v>
      </c>
      <c r="D205" s="8">
        <f t="shared" si="55"/>
        <v>6.787917490329437E-2</v>
      </c>
      <c r="E205" s="8">
        <f t="shared" si="55"/>
        <v>6.8098027000500744E-2</v>
      </c>
      <c r="F205" s="8">
        <f t="shared" si="55"/>
        <v>6.8815585480822672E-2</v>
      </c>
      <c r="G205" s="8">
        <f t="shared" si="55"/>
        <v>6.7691472954805862E-2</v>
      </c>
      <c r="H205" s="8">
        <f t="shared" si="55"/>
        <v>6.8245743498396863E-2</v>
      </c>
      <c r="I205" s="8">
        <f t="shared" si="55"/>
        <v>6.8669727581656209E-2</v>
      </c>
      <c r="J205" s="8">
        <f t="shared" si="55"/>
        <v>6.9232911968405739E-2</v>
      </c>
      <c r="K205" s="8">
        <f t="shared" si="55"/>
        <v>7.111132841050663E-2</v>
      </c>
      <c r="L205" s="8">
        <f t="shared" si="55"/>
        <v>7.1578113236400606E-2</v>
      </c>
      <c r="M205" s="8">
        <f t="shared" si="55"/>
        <v>7.3066502433482811E-2</v>
      </c>
      <c r="N205" s="8">
        <f t="shared" si="55"/>
        <v>7.3296022731948934E-2</v>
      </c>
      <c r="O205" s="8">
        <f t="shared" si="55"/>
        <v>7.474434664488018E-2</v>
      </c>
      <c r="P205" s="8">
        <f t="shared" si="55"/>
        <v>7.5440956365179029E-2</v>
      </c>
      <c r="Q205" s="8">
        <f t="shared" si="55"/>
        <v>7.6818409101912358E-2</v>
      </c>
      <c r="R205" s="8">
        <f t="shared" si="55"/>
        <v>7.7687988866965166E-2</v>
      </c>
      <c r="S205" s="8">
        <f t="shared" si="55"/>
        <v>7.8399742681883017E-2</v>
      </c>
      <c r="T205" s="8">
        <f t="shared" si="55"/>
        <v>7.9022353717836155E-2</v>
      </c>
      <c r="U205" s="8">
        <f t="shared" si="55"/>
        <v>7.9419096431279312E-2</v>
      </c>
      <c r="V205" s="8">
        <f t="shared" si="55"/>
        <v>8.016224671310565E-2</v>
      </c>
      <c r="W205" s="8">
        <f t="shared" si="55"/>
        <v>8.035448359397164E-2</v>
      </c>
      <c r="X205" s="8">
        <f t="shared" si="55"/>
        <v>8.0609002787771833E-2</v>
      </c>
      <c r="Y205" s="8">
        <f t="shared" si="55"/>
        <v>8.0849859879253569E-2</v>
      </c>
      <c r="Z205" s="8">
        <f t="shared" si="55"/>
        <v>8.1141533776993804E-2</v>
      </c>
      <c r="AA205" s="8">
        <f t="shared" si="55"/>
        <v>8.1169003945131157E-2</v>
      </c>
      <c r="AB205" s="8">
        <f t="shared" si="55"/>
        <v>8.1456351913680766E-2</v>
      </c>
      <c r="AC205" s="8">
        <f t="shared" si="55"/>
        <v>8.1554730058070291E-2</v>
      </c>
      <c r="AD205" s="8">
        <f t="shared" si="55"/>
        <v>8.1526102391251618E-2</v>
      </c>
      <c r="AE205" s="8">
        <f t="shared" si="55"/>
        <v>8.1474700127846966E-2</v>
      </c>
      <c r="AF205" s="8">
        <f t="shared" si="55"/>
        <v>8.144154942222015E-2</v>
      </c>
      <c r="AG205" s="8">
        <f t="shared" si="55"/>
        <v>8.1262987941858877E-2</v>
      </c>
      <c r="AH205" s="8">
        <f t="shared" si="55"/>
        <v>8.1266253554278592E-2</v>
      </c>
      <c r="AI205" s="8">
        <f t="shared" si="55"/>
        <v>8.1094661215749667E-2</v>
      </c>
    </row>
    <row r="206" spans="1:35" ht="15.75" customHeight="1" x14ac:dyDescent="0.45">
      <c r="A206" s="8" t="str">
        <f t="shared" si="47"/>
        <v xml:space="preserve">  Small Pickup</v>
      </c>
      <c r="B206" s="8" t="str">
        <f t="shared" ref="B206:AI206" si="56">IF(B113=0,"",B37)</f>
        <v/>
      </c>
      <c r="C206" s="8" t="str">
        <f t="shared" si="56"/>
        <v/>
      </c>
      <c r="D206" s="8" t="str">
        <f t="shared" si="56"/>
        <v/>
      </c>
      <c r="E206" s="8" t="str">
        <f t="shared" si="56"/>
        <v/>
      </c>
      <c r="F206" s="8" t="str">
        <f t="shared" si="56"/>
        <v/>
      </c>
      <c r="G206" s="8" t="str">
        <f t="shared" si="56"/>
        <v/>
      </c>
      <c r="H206" s="8" t="str">
        <f t="shared" si="56"/>
        <v/>
      </c>
      <c r="I206" s="8" t="str">
        <f t="shared" si="56"/>
        <v/>
      </c>
      <c r="J206" s="8" t="str">
        <f t="shared" si="56"/>
        <v/>
      </c>
      <c r="K206" s="8" t="str">
        <f t="shared" si="56"/>
        <v/>
      </c>
      <c r="L206" s="8" t="str">
        <f t="shared" si="56"/>
        <v/>
      </c>
      <c r="M206" s="8" t="str">
        <f t="shared" si="56"/>
        <v/>
      </c>
      <c r="N206" s="8" t="str">
        <f t="shared" si="56"/>
        <v/>
      </c>
      <c r="O206" s="8" t="str">
        <f t="shared" si="56"/>
        <v/>
      </c>
      <c r="P206" s="8" t="str">
        <f t="shared" si="56"/>
        <v/>
      </c>
      <c r="Q206" s="8" t="str">
        <f t="shared" si="56"/>
        <v/>
      </c>
      <c r="R206" s="8" t="str">
        <f t="shared" si="56"/>
        <v/>
      </c>
      <c r="S206" s="8" t="str">
        <f t="shared" si="56"/>
        <v/>
      </c>
      <c r="T206" s="8" t="str">
        <f t="shared" si="56"/>
        <v/>
      </c>
      <c r="U206" s="8" t="str">
        <f t="shared" si="56"/>
        <v/>
      </c>
      <c r="V206" s="8" t="str">
        <f t="shared" si="56"/>
        <v/>
      </c>
      <c r="W206" s="8" t="str">
        <f t="shared" si="56"/>
        <v/>
      </c>
      <c r="X206" s="8" t="str">
        <f t="shared" si="56"/>
        <v/>
      </c>
      <c r="Y206" s="8" t="str">
        <f t="shared" si="56"/>
        <v/>
      </c>
      <c r="Z206" s="8" t="str">
        <f t="shared" si="56"/>
        <v/>
      </c>
      <c r="AA206" s="8" t="str">
        <f t="shared" si="56"/>
        <v/>
      </c>
      <c r="AB206" s="8" t="str">
        <f t="shared" si="56"/>
        <v/>
      </c>
      <c r="AC206" s="8" t="str">
        <f t="shared" si="56"/>
        <v/>
      </c>
      <c r="AD206" s="8" t="str">
        <f t="shared" si="56"/>
        <v/>
      </c>
      <c r="AE206" s="8" t="str">
        <f t="shared" si="56"/>
        <v/>
      </c>
      <c r="AF206" s="8" t="str">
        <f t="shared" si="56"/>
        <v/>
      </c>
      <c r="AG206" s="8" t="str">
        <f t="shared" si="56"/>
        <v/>
      </c>
      <c r="AH206" s="8" t="str">
        <f t="shared" si="56"/>
        <v/>
      </c>
      <c r="AI206" s="8" t="str">
        <f t="shared" si="56"/>
        <v/>
      </c>
    </row>
    <row r="207" spans="1:35" ht="15.75" customHeight="1" x14ac:dyDescent="0.45">
      <c r="A207" s="8" t="str">
        <f t="shared" si="47"/>
        <v xml:space="preserve">  Large Pickup</v>
      </c>
      <c r="B207" s="8" t="str">
        <f t="shared" ref="B207:AI207" si="57">IF(B114=0,"",B38)</f>
        <v/>
      </c>
      <c r="C207" s="8" t="str">
        <f t="shared" si="57"/>
        <v/>
      </c>
      <c r="D207" s="8" t="str">
        <f t="shared" si="57"/>
        <v/>
      </c>
      <c r="E207" s="8" t="str">
        <f t="shared" si="57"/>
        <v/>
      </c>
      <c r="F207" s="8" t="str">
        <f t="shared" si="57"/>
        <v/>
      </c>
      <c r="G207" s="8" t="str">
        <f t="shared" si="57"/>
        <v/>
      </c>
      <c r="H207" s="8" t="str">
        <f t="shared" si="57"/>
        <v/>
      </c>
      <c r="I207" s="8" t="str">
        <f t="shared" si="57"/>
        <v/>
      </c>
      <c r="J207" s="8" t="str">
        <f t="shared" si="57"/>
        <v/>
      </c>
      <c r="K207" s="8" t="str">
        <f t="shared" si="57"/>
        <v/>
      </c>
      <c r="L207" s="8" t="str">
        <f t="shared" si="57"/>
        <v/>
      </c>
      <c r="M207" s="8" t="str">
        <f t="shared" si="57"/>
        <v/>
      </c>
      <c r="N207" s="8" t="str">
        <f t="shared" si="57"/>
        <v/>
      </c>
      <c r="O207" s="8" t="str">
        <f t="shared" si="57"/>
        <v/>
      </c>
      <c r="P207" s="8" t="str">
        <f t="shared" si="57"/>
        <v/>
      </c>
      <c r="Q207" s="8" t="str">
        <f t="shared" si="57"/>
        <v/>
      </c>
      <c r="R207" s="8" t="str">
        <f t="shared" si="57"/>
        <v/>
      </c>
      <c r="S207" s="8" t="str">
        <f t="shared" si="57"/>
        <v/>
      </c>
      <c r="T207" s="8" t="str">
        <f t="shared" si="57"/>
        <v/>
      </c>
      <c r="U207" s="8" t="str">
        <f t="shared" si="57"/>
        <v/>
      </c>
      <c r="V207" s="8" t="str">
        <f t="shared" si="57"/>
        <v/>
      </c>
      <c r="W207" s="8" t="str">
        <f t="shared" si="57"/>
        <v/>
      </c>
      <c r="X207" s="8" t="str">
        <f t="shared" si="57"/>
        <v/>
      </c>
      <c r="Y207" s="8" t="str">
        <f t="shared" si="57"/>
        <v/>
      </c>
      <c r="Z207" s="8" t="str">
        <f t="shared" si="57"/>
        <v/>
      </c>
      <c r="AA207" s="8" t="str">
        <f t="shared" si="57"/>
        <v/>
      </c>
      <c r="AB207" s="8" t="str">
        <f t="shared" si="57"/>
        <v/>
      </c>
      <c r="AC207" s="8" t="str">
        <f t="shared" si="57"/>
        <v/>
      </c>
      <c r="AD207" s="8" t="str">
        <f t="shared" si="57"/>
        <v/>
      </c>
      <c r="AE207" s="8" t="str">
        <f t="shared" si="57"/>
        <v/>
      </c>
      <c r="AF207" s="8" t="str">
        <f t="shared" si="57"/>
        <v/>
      </c>
      <c r="AG207" s="8" t="str">
        <f t="shared" si="57"/>
        <v/>
      </c>
      <c r="AH207" s="8" t="str">
        <f t="shared" si="57"/>
        <v/>
      </c>
      <c r="AI207" s="8" t="str">
        <f t="shared" si="57"/>
        <v/>
      </c>
    </row>
    <row r="208" spans="1:35" ht="15.75" customHeight="1" x14ac:dyDescent="0.45">
      <c r="A208" s="8" t="str">
        <f t="shared" si="47"/>
        <v xml:space="preserve">  Small Van</v>
      </c>
      <c r="B208" s="8" t="str">
        <f t="shared" ref="B208:AI208" si="58">IF(B115=0,"",B39)</f>
        <v/>
      </c>
      <c r="C208" s="8" t="str">
        <f t="shared" si="58"/>
        <v/>
      </c>
      <c r="D208" s="8" t="str">
        <f t="shared" si="58"/>
        <v/>
      </c>
      <c r="E208" s="8" t="str">
        <f t="shared" si="58"/>
        <v/>
      </c>
      <c r="F208" s="8" t="str">
        <f t="shared" si="58"/>
        <v/>
      </c>
      <c r="G208" s="8" t="str">
        <f t="shared" si="58"/>
        <v/>
      </c>
      <c r="H208" s="8" t="str">
        <f t="shared" si="58"/>
        <v/>
      </c>
      <c r="I208" s="8" t="str">
        <f t="shared" si="58"/>
        <v/>
      </c>
      <c r="J208" s="8" t="str">
        <f t="shared" si="58"/>
        <v/>
      </c>
      <c r="K208" s="8" t="str">
        <f t="shared" si="58"/>
        <v/>
      </c>
      <c r="L208" s="8" t="str">
        <f t="shared" si="58"/>
        <v/>
      </c>
      <c r="M208" s="8" t="str">
        <f t="shared" si="58"/>
        <v/>
      </c>
      <c r="N208" s="8" t="str">
        <f t="shared" si="58"/>
        <v/>
      </c>
      <c r="O208" s="8" t="str">
        <f t="shared" si="58"/>
        <v/>
      </c>
      <c r="P208" s="8" t="str">
        <f t="shared" si="58"/>
        <v/>
      </c>
      <c r="Q208" s="8" t="str">
        <f t="shared" si="58"/>
        <v/>
      </c>
      <c r="R208" s="8" t="str">
        <f t="shared" si="58"/>
        <v/>
      </c>
      <c r="S208" s="8" t="str">
        <f t="shared" si="58"/>
        <v/>
      </c>
      <c r="T208" s="8" t="str">
        <f t="shared" si="58"/>
        <v/>
      </c>
      <c r="U208" s="8" t="str">
        <f t="shared" si="58"/>
        <v/>
      </c>
      <c r="V208" s="8" t="str">
        <f t="shared" si="58"/>
        <v/>
      </c>
      <c r="W208" s="8" t="str">
        <f t="shared" si="58"/>
        <v/>
      </c>
      <c r="X208" s="8" t="str">
        <f t="shared" si="58"/>
        <v/>
      </c>
      <c r="Y208" s="8" t="str">
        <f t="shared" si="58"/>
        <v/>
      </c>
      <c r="Z208" s="8" t="str">
        <f t="shared" si="58"/>
        <v/>
      </c>
      <c r="AA208" s="8" t="str">
        <f t="shared" si="58"/>
        <v/>
      </c>
      <c r="AB208" s="8" t="str">
        <f t="shared" si="58"/>
        <v/>
      </c>
      <c r="AC208" s="8" t="str">
        <f t="shared" si="58"/>
        <v/>
      </c>
      <c r="AD208" s="8" t="str">
        <f t="shared" si="58"/>
        <v/>
      </c>
      <c r="AE208" s="8" t="str">
        <f t="shared" si="58"/>
        <v/>
      </c>
      <c r="AF208" s="8" t="str">
        <f t="shared" si="58"/>
        <v/>
      </c>
      <c r="AG208" s="8" t="str">
        <f t="shared" si="58"/>
        <v/>
      </c>
      <c r="AH208" s="8" t="str">
        <f t="shared" si="58"/>
        <v/>
      </c>
      <c r="AI208" s="8" t="str">
        <f t="shared" si="58"/>
        <v/>
      </c>
    </row>
    <row r="209" spans="1:35" ht="15.75" customHeight="1" x14ac:dyDescent="0.45">
      <c r="A209" s="8" t="str">
        <f t="shared" si="47"/>
        <v xml:space="preserve">  Large Van</v>
      </c>
      <c r="B209" s="8" t="str">
        <f t="shared" ref="B209:AI209" si="59">IF(B116=0,"",B40)</f>
        <v/>
      </c>
      <c r="C209" s="8" t="str">
        <f t="shared" si="59"/>
        <v/>
      </c>
      <c r="D209" s="8" t="str">
        <f t="shared" si="59"/>
        <v/>
      </c>
      <c r="E209" s="8" t="str">
        <f t="shared" si="59"/>
        <v/>
      </c>
      <c r="F209" s="8" t="str">
        <f t="shared" si="59"/>
        <v/>
      </c>
      <c r="G209" s="8" t="str">
        <f t="shared" si="59"/>
        <v/>
      </c>
      <c r="H209" s="8" t="str">
        <f t="shared" si="59"/>
        <v/>
      </c>
      <c r="I209" s="8" t="str">
        <f t="shared" si="59"/>
        <v/>
      </c>
      <c r="J209" s="8" t="str">
        <f t="shared" si="59"/>
        <v/>
      </c>
      <c r="K209" s="8" t="str">
        <f t="shared" si="59"/>
        <v/>
      </c>
      <c r="L209" s="8" t="str">
        <f t="shared" si="59"/>
        <v/>
      </c>
      <c r="M209" s="8" t="str">
        <f t="shared" si="59"/>
        <v/>
      </c>
      <c r="N209" s="8" t="str">
        <f t="shared" si="59"/>
        <v/>
      </c>
      <c r="O209" s="8" t="str">
        <f t="shared" si="59"/>
        <v/>
      </c>
      <c r="P209" s="8" t="str">
        <f t="shared" si="59"/>
        <v/>
      </c>
      <c r="Q209" s="8" t="str">
        <f t="shared" si="59"/>
        <v/>
      </c>
      <c r="R209" s="8" t="str">
        <f t="shared" si="59"/>
        <v/>
      </c>
      <c r="S209" s="8" t="str">
        <f t="shared" si="59"/>
        <v/>
      </c>
      <c r="T209" s="8" t="str">
        <f t="shared" si="59"/>
        <v/>
      </c>
      <c r="U209" s="8" t="str">
        <f t="shared" si="59"/>
        <v/>
      </c>
      <c r="V209" s="8" t="str">
        <f t="shared" si="59"/>
        <v/>
      </c>
      <c r="W209" s="8" t="str">
        <f t="shared" si="59"/>
        <v/>
      </c>
      <c r="X209" s="8" t="str">
        <f t="shared" si="59"/>
        <v/>
      </c>
      <c r="Y209" s="8" t="str">
        <f t="shared" si="59"/>
        <v/>
      </c>
      <c r="Z209" s="8" t="str">
        <f t="shared" si="59"/>
        <v/>
      </c>
      <c r="AA209" s="8" t="str">
        <f t="shared" si="59"/>
        <v/>
      </c>
      <c r="AB209" s="8" t="str">
        <f t="shared" si="59"/>
        <v/>
      </c>
      <c r="AC209" s="8" t="str">
        <f t="shared" si="59"/>
        <v/>
      </c>
      <c r="AD209" s="8" t="str">
        <f t="shared" si="59"/>
        <v/>
      </c>
      <c r="AE209" s="8" t="str">
        <f t="shared" si="59"/>
        <v/>
      </c>
      <c r="AF209" s="8" t="str">
        <f t="shared" si="59"/>
        <v/>
      </c>
      <c r="AG209" s="8" t="str">
        <f t="shared" si="59"/>
        <v/>
      </c>
      <c r="AH209" s="8" t="str">
        <f t="shared" si="59"/>
        <v/>
      </c>
      <c r="AI209" s="8" t="str">
        <f t="shared" si="59"/>
        <v/>
      </c>
    </row>
    <row r="210" spans="1:35" ht="15.75" customHeight="1" x14ac:dyDescent="0.45">
      <c r="A210" s="8" t="str">
        <f t="shared" si="47"/>
        <v xml:space="preserve">  Small Utility</v>
      </c>
      <c r="B210" s="8" t="str">
        <f t="shared" ref="B210:AI210" si="60">IF(B117=0,"",B41)</f>
        <v/>
      </c>
      <c r="C210" s="8" t="str">
        <f t="shared" si="60"/>
        <v/>
      </c>
      <c r="D210" s="8" t="str">
        <f t="shared" si="60"/>
        <v/>
      </c>
      <c r="E210" s="8" t="str">
        <f t="shared" si="60"/>
        <v/>
      </c>
      <c r="F210" s="8" t="str">
        <f t="shared" si="60"/>
        <v/>
      </c>
      <c r="G210" s="8" t="str">
        <f t="shared" si="60"/>
        <v/>
      </c>
      <c r="H210" s="8" t="str">
        <f t="shared" si="60"/>
        <v/>
      </c>
      <c r="I210" s="8" t="str">
        <f t="shared" si="60"/>
        <v/>
      </c>
      <c r="J210" s="8" t="str">
        <f t="shared" si="60"/>
        <v/>
      </c>
      <c r="K210" s="8" t="str">
        <f t="shared" si="60"/>
        <v/>
      </c>
      <c r="L210" s="8" t="str">
        <f t="shared" si="60"/>
        <v/>
      </c>
      <c r="M210" s="8" t="str">
        <f t="shared" si="60"/>
        <v/>
      </c>
      <c r="N210" s="8" t="str">
        <f t="shared" si="60"/>
        <v/>
      </c>
      <c r="O210" s="8" t="str">
        <f t="shared" si="60"/>
        <v/>
      </c>
      <c r="P210" s="8" t="str">
        <f t="shared" si="60"/>
        <v/>
      </c>
      <c r="Q210" s="8" t="str">
        <f t="shared" si="60"/>
        <v/>
      </c>
      <c r="R210" s="8" t="str">
        <f t="shared" si="60"/>
        <v/>
      </c>
      <c r="S210" s="8" t="str">
        <f t="shared" si="60"/>
        <v/>
      </c>
      <c r="T210" s="8" t="str">
        <f t="shared" si="60"/>
        <v/>
      </c>
      <c r="U210" s="8" t="str">
        <f t="shared" si="60"/>
        <v/>
      </c>
      <c r="V210" s="8" t="str">
        <f t="shared" si="60"/>
        <v/>
      </c>
      <c r="W210" s="8" t="str">
        <f t="shared" si="60"/>
        <v/>
      </c>
      <c r="X210" s="8" t="str">
        <f t="shared" si="60"/>
        <v/>
      </c>
      <c r="Y210" s="8" t="str">
        <f t="shared" si="60"/>
        <v/>
      </c>
      <c r="Z210" s="8" t="str">
        <f t="shared" si="60"/>
        <v/>
      </c>
      <c r="AA210" s="8" t="str">
        <f t="shared" si="60"/>
        <v/>
      </c>
      <c r="AB210" s="8" t="str">
        <f t="shared" si="60"/>
        <v/>
      </c>
      <c r="AC210" s="8" t="str">
        <f t="shared" si="60"/>
        <v/>
      </c>
      <c r="AD210" s="8" t="str">
        <f t="shared" si="60"/>
        <v/>
      </c>
      <c r="AE210" s="8" t="str">
        <f t="shared" si="60"/>
        <v/>
      </c>
      <c r="AF210" s="8" t="str">
        <f t="shared" si="60"/>
        <v/>
      </c>
      <c r="AG210" s="8" t="str">
        <f t="shared" si="60"/>
        <v/>
      </c>
      <c r="AH210" s="8" t="str">
        <f t="shared" si="60"/>
        <v/>
      </c>
      <c r="AI210" s="8" t="str">
        <f t="shared" si="60"/>
        <v/>
      </c>
    </row>
    <row r="211" spans="1:35" ht="15.75" customHeight="1" x14ac:dyDescent="0.45">
      <c r="A211" s="8" t="str">
        <f t="shared" si="47"/>
        <v xml:space="preserve">  Large Utility</v>
      </c>
      <c r="B211" s="8" t="str">
        <f t="shared" ref="B211:AI211" si="61">IF(B118=0,"",B42)</f>
        <v/>
      </c>
      <c r="C211" s="8" t="str">
        <f t="shared" si="61"/>
        <v/>
      </c>
      <c r="D211" s="8" t="str">
        <f t="shared" si="61"/>
        <v/>
      </c>
      <c r="E211" s="8" t="str">
        <f t="shared" si="61"/>
        <v/>
      </c>
      <c r="F211" s="8" t="str">
        <f t="shared" si="61"/>
        <v/>
      </c>
      <c r="G211" s="8" t="str">
        <f t="shared" si="61"/>
        <v/>
      </c>
      <c r="H211" s="8" t="str">
        <f t="shared" si="61"/>
        <v/>
      </c>
      <c r="I211" s="8" t="str">
        <f t="shared" si="61"/>
        <v/>
      </c>
      <c r="J211" s="8" t="str">
        <f t="shared" si="61"/>
        <v/>
      </c>
      <c r="K211" s="8" t="str">
        <f t="shared" si="61"/>
        <v/>
      </c>
      <c r="L211" s="8" t="str">
        <f t="shared" si="61"/>
        <v/>
      </c>
      <c r="M211" s="8" t="str">
        <f t="shared" si="61"/>
        <v/>
      </c>
      <c r="N211" s="8" t="str">
        <f t="shared" si="61"/>
        <v/>
      </c>
      <c r="O211" s="8" t="str">
        <f t="shared" si="61"/>
        <v/>
      </c>
      <c r="P211" s="8" t="str">
        <f t="shared" si="61"/>
        <v/>
      </c>
      <c r="Q211" s="8" t="str">
        <f t="shared" si="61"/>
        <v/>
      </c>
      <c r="R211" s="8" t="str">
        <f t="shared" si="61"/>
        <v/>
      </c>
      <c r="S211" s="8" t="str">
        <f t="shared" si="61"/>
        <v/>
      </c>
      <c r="T211" s="8" t="str">
        <f t="shared" si="61"/>
        <v/>
      </c>
      <c r="U211" s="8" t="str">
        <f t="shared" si="61"/>
        <v/>
      </c>
      <c r="V211" s="8" t="str">
        <f t="shared" si="61"/>
        <v/>
      </c>
      <c r="W211" s="8" t="str">
        <f t="shared" si="61"/>
        <v/>
      </c>
      <c r="X211" s="8" t="str">
        <f t="shared" si="61"/>
        <v/>
      </c>
      <c r="Y211" s="8" t="str">
        <f t="shared" si="61"/>
        <v/>
      </c>
      <c r="Z211" s="8" t="str">
        <f t="shared" si="61"/>
        <v/>
      </c>
      <c r="AA211" s="8" t="str">
        <f t="shared" si="61"/>
        <v/>
      </c>
      <c r="AB211" s="8" t="str">
        <f t="shared" si="61"/>
        <v/>
      </c>
      <c r="AC211" s="8" t="str">
        <f t="shared" si="61"/>
        <v/>
      </c>
      <c r="AD211" s="8" t="str">
        <f t="shared" si="61"/>
        <v/>
      </c>
      <c r="AE211" s="8" t="str">
        <f t="shared" si="61"/>
        <v/>
      </c>
      <c r="AF211" s="8" t="str">
        <f t="shared" si="61"/>
        <v/>
      </c>
      <c r="AG211" s="8" t="str">
        <f t="shared" si="61"/>
        <v/>
      </c>
      <c r="AH211" s="8" t="str">
        <f t="shared" si="61"/>
        <v/>
      </c>
      <c r="AI211" s="8" t="str">
        <f t="shared" si="61"/>
        <v/>
      </c>
    </row>
    <row r="212" spans="1:35" ht="15.75" customHeight="1" x14ac:dyDescent="0.45">
      <c r="A212" s="8" t="str">
        <f t="shared" si="47"/>
        <v xml:space="preserve">  Small Crossover Trucks</v>
      </c>
      <c r="B212" s="8" t="str">
        <f t="shared" ref="B212:AI212" si="62">IF(B119=0,"",B43)</f>
        <v/>
      </c>
      <c r="C212" s="8" t="str">
        <f t="shared" si="62"/>
        <v/>
      </c>
      <c r="D212" s="8">
        <f t="shared" si="62"/>
        <v>1.703849509458024E-2</v>
      </c>
      <c r="E212" s="8">
        <f t="shared" si="62"/>
        <v>1.9709061617426134E-2</v>
      </c>
      <c r="F212" s="8">
        <f t="shared" si="62"/>
        <v>2.5928705586436906E-2</v>
      </c>
      <c r="G212" s="8">
        <f t="shared" si="62"/>
        <v>3.2502577924888608E-2</v>
      </c>
      <c r="H212" s="8">
        <f t="shared" si="62"/>
        <v>3.1397607255670354E-2</v>
      </c>
      <c r="I212" s="8">
        <f t="shared" si="62"/>
        <v>3.2314635658198615E-2</v>
      </c>
      <c r="J212" s="8">
        <f t="shared" si="62"/>
        <v>3.2984625058199962E-2</v>
      </c>
      <c r="K212" s="8">
        <f t="shared" si="62"/>
        <v>3.311520583990863E-2</v>
      </c>
      <c r="L212" s="8">
        <f t="shared" si="62"/>
        <v>3.2524028176919177E-2</v>
      </c>
      <c r="M212" s="8">
        <f t="shared" si="62"/>
        <v>3.0855461592426504E-2</v>
      </c>
      <c r="N212" s="8">
        <f t="shared" si="62"/>
        <v>3.0096377727186131E-2</v>
      </c>
      <c r="O212" s="8">
        <f t="shared" si="62"/>
        <v>2.9072778425925934E-2</v>
      </c>
      <c r="P212" s="8">
        <f t="shared" si="62"/>
        <v>2.7863819484133717E-2</v>
      </c>
      <c r="Q212" s="8">
        <f t="shared" si="62"/>
        <v>2.5471800087145974E-2</v>
      </c>
      <c r="R212" s="8">
        <f t="shared" si="62"/>
        <v>2.4601334750701982E-2</v>
      </c>
      <c r="S212" s="8">
        <f t="shared" si="62"/>
        <v>2.3920082453637657E-2</v>
      </c>
      <c r="T212" s="8">
        <f t="shared" si="62"/>
        <v>2.344999870466671E-2</v>
      </c>
      <c r="U212" s="8">
        <f t="shared" si="62"/>
        <v>2.3195152081218268E-2</v>
      </c>
      <c r="V212" s="8">
        <f t="shared" si="62"/>
        <v>2.2760044447663667E-2</v>
      </c>
      <c r="W212" s="8">
        <f t="shared" si="62"/>
        <v>2.2718027250591015E-2</v>
      </c>
      <c r="X212" s="8">
        <f t="shared" si="62"/>
        <v>2.2804806113514743E-2</v>
      </c>
      <c r="Y212" s="8">
        <f t="shared" si="62"/>
        <v>2.29949893852909E-2</v>
      </c>
      <c r="Z212" s="8">
        <f t="shared" si="62"/>
        <v>2.3301955605088735E-2</v>
      </c>
      <c r="AA212" s="8">
        <f t="shared" si="62"/>
        <v>2.3622099741824439E-2</v>
      </c>
      <c r="AB212" s="8">
        <f t="shared" si="62"/>
        <v>2.4059698472109113E-2</v>
      </c>
      <c r="AC212" s="8">
        <f t="shared" si="62"/>
        <v>2.4606199006849315E-2</v>
      </c>
      <c r="AD212" s="8">
        <f t="shared" si="62"/>
        <v>2.5187456841084324E-2</v>
      </c>
      <c r="AE212" s="8">
        <f t="shared" si="62"/>
        <v>2.5856924061745355E-2</v>
      </c>
      <c r="AF212" s="8">
        <f t="shared" si="62"/>
        <v>2.6647653257842952E-2</v>
      </c>
      <c r="AG212" s="8">
        <f t="shared" si="62"/>
        <v>2.7475141711478086E-2</v>
      </c>
      <c r="AH212" s="8">
        <f t="shared" si="62"/>
        <v>2.8418944890195554E-2</v>
      </c>
      <c r="AI212" s="8">
        <f t="shared" si="62"/>
        <v>2.9527799973779648E-2</v>
      </c>
    </row>
    <row r="213" spans="1:35" ht="15.75" customHeight="1" x14ac:dyDescent="0.45">
      <c r="A213" s="8" t="str">
        <f t="shared" si="47"/>
        <v xml:space="preserve">  Large Crossover Trucks</v>
      </c>
      <c r="B213" s="8" t="str">
        <f t="shared" ref="B213:AI213" si="63">IF(B120=0,"",B44)</f>
        <v/>
      </c>
      <c r="C213" s="8" t="str">
        <f t="shared" si="63"/>
        <v/>
      </c>
      <c r="D213" s="8">
        <f t="shared" si="63"/>
        <v>2.0526710110520732E-2</v>
      </c>
      <c r="E213" s="8">
        <f t="shared" si="63"/>
        <v>2.3769381121682524E-2</v>
      </c>
      <c r="F213" s="8">
        <f t="shared" si="63"/>
        <v>3.1164659366314618E-2</v>
      </c>
      <c r="G213" s="8">
        <f t="shared" si="63"/>
        <v>3.908631049267982E-2</v>
      </c>
      <c r="H213" s="8">
        <f t="shared" si="63"/>
        <v>3.7752085524284537E-2</v>
      </c>
      <c r="I213" s="8">
        <f t="shared" si="63"/>
        <v>3.8856256346640271E-2</v>
      </c>
      <c r="J213" s="8">
        <f t="shared" si="63"/>
        <v>3.9987898398461869E-2</v>
      </c>
      <c r="K213" s="8">
        <f t="shared" si="63"/>
        <v>3.9809766528239192E-2</v>
      </c>
      <c r="L213" s="8">
        <f t="shared" si="63"/>
        <v>3.9148414476868343E-2</v>
      </c>
      <c r="M213" s="8">
        <f t="shared" si="63"/>
        <v>3.7092825279521673E-2</v>
      </c>
      <c r="N213" s="8">
        <f t="shared" si="63"/>
        <v>3.6247264177938651E-2</v>
      </c>
      <c r="O213" s="8">
        <f t="shared" si="63"/>
        <v>3.4939932717864934E-2</v>
      </c>
      <c r="P213" s="8">
        <f t="shared" si="63"/>
        <v>3.351085204819277E-2</v>
      </c>
      <c r="Q213" s="8">
        <f t="shared" si="63"/>
        <v>3.0628679013959499E-2</v>
      </c>
      <c r="R213" s="8">
        <f t="shared" si="63"/>
        <v>2.9553252646277606E-2</v>
      </c>
      <c r="S213" s="8">
        <f t="shared" si="63"/>
        <v>2.8760827104136945E-2</v>
      </c>
      <c r="T213" s="8">
        <f t="shared" si="63"/>
        <v>2.818868962112514E-2</v>
      </c>
      <c r="U213" s="8">
        <f t="shared" si="63"/>
        <v>2.788325663432499E-2</v>
      </c>
      <c r="V213" s="8">
        <f t="shared" si="63"/>
        <v>2.7334839113549503E-2</v>
      </c>
      <c r="W213" s="8">
        <f t="shared" si="63"/>
        <v>2.7287901969267135E-2</v>
      </c>
      <c r="X213" s="8">
        <f t="shared" si="63"/>
        <v>2.7397454012865766E-2</v>
      </c>
      <c r="Y213" s="8">
        <f t="shared" si="63"/>
        <v>2.7623845150933055E-2</v>
      </c>
      <c r="Z213" s="8">
        <f t="shared" si="63"/>
        <v>2.7968079558477656E-2</v>
      </c>
      <c r="AA213" s="8">
        <f t="shared" si="63"/>
        <v>2.8370809281280964E-2</v>
      </c>
      <c r="AB213" s="8">
        <f t="shared" si="63"/>
        <v>2.8875164719055362E-2</v>
      </c>
      <c r="AC213" s="8">
        <f t="shared" si="63"/>
        <v>2.9523837275163788E-2</v>
      </c>
      <c r="AD213" s="8">
        <f t="shared" si="63"/>
        <v>3.0221745063769938E-2</v>
      </c>
      <c r="AE213" s="8">
        <f t="shared" si="63"/>
        <v>3.1025930393958054E-2</v>
      </c>
      <c r="AF213" s="8">
        <f t="shared" si="63"/>
        <v>3.1967970867365879E-2</v>
      </c>
      <c r="AG213" s="8">
        <f t="shared" si="63"/>
        <v>3.2959108884946083E-2</v>
      </c>
      <c r="AH213" s="8">
        <f t="shared" si="63"/>
        <v>3.4071208171410759E-2</v>
      </c>
      <c r="AI213" s="8">
        <f t="shared" si="63"/>
        <v>3.5394327229821249E-2</v>
      </c>
    </row>
    <row r="214" spans="1:35" ht="15.75" customHeight="1" x14ac:dyDescent="0.35"/>
    <row r="215" spans="1:35" ht="15.75" customHeight="1" x14ac:dyDescent="0.45">
      <c r="A215" s="3" t="str">
        <f t="shared" ref="A215:A231" si="64">A122</f>
        <v>Plug-in 10 Gasoline Hybrid</v>
      </c>
      <c r="B215" s="8" t="str">
        <f>IF(B123=0,"",B29)</f>
        <v/>
      </c>
    </row>
    <row r="216" spans="1:35" ht="15.75" customHeight="1" x14ac:dyDescent="0.45">
      <c r="A216" s="3" t="str">
        <f t="shared" si="64"/>
        <v xml:space="preserve">  Mini-compact Cars</v>
      </c>
      <c r="B216" s="8" t="str">
        <f t="shared" ref="B216:AI216" si="65">IF(B123=0,"",B48)</f>
        <v/>
      </c>
      <c r="C216" s="8" t="str">
        <f t="shared" si="65"/>
        <v/>
      </c>
      <c r="D216" s="8" t="str">
        <f t="shared" si="65"/>
        <v/>
      </c>
      <c r="E216" s="8" t="str">
        <f t="shared" si="65"/>
        <v/>
      </c>
      <c r="F216" s="8" t="str">
        <f t="shared" si="65"/>
        <v/>
      </c>
      <c r="G216" s="8" t="str">
        <f t="shared" si="65"/>
        <v/>
      </c>
      <c r="H216" s="8" t="str">
        <f t="shared" si="65"/>
        <v/>
      </c>
      <c r="I216" s="8" t="str">
        <f t="shared" si="65"/>
        <v/>
      </c>
      <c r="J216" s="8" t="str">
        <f t="shared" si="65"/>
        <v/>
      </c>
      <c r="K216" s="8" t="str">
        <f t="shared" si="65"/>
        <v/>
      </c>
      <c r="L216" s="8" t="str">
        <f t="shared" si="65"/>
        <v/>
      </c>
      <c r="M216" s="8" t="str">
        <f t="shared" si="65"/>
        <v/>
      </c>
      <c r="N216" s="8" t="str">
        <f t="shared" si="65"/>
        <v/>
      </c>
      <c r="O216" s="8" t="str">
        <f t="shared" si="65"/>
        <v/>
      </c>
      <c r="P216" s="8" t="str">
        <f t="shared" si="65"/>
        <v/>
      </c>
      <c r="Q216" s="8" t="str">
        <f t="shared" si="65"/>
        <v/>
      </c>
      <c r="R216" s="8" t="str">
        <f t="shared" si="65"/>
        <v/>
      </c>
      <c r="S216" s="8" t="str">
        <f t="shared" si="65"/>
        <v/>
      </c>
      <c r="T216" s="8" t="str">
        <f t="shared" si="65"/>
        <v/>
      </c>
      <c r="U216" s="8" t="str">
        <f t="shared" si="65"/>
        <v/>
      </c>
      <c r="V216" s="8" t="str">
        <f t="shared" si="65"/>
        <v/>
      </c>
      <c r="W216" s="8" t="str">
        <f t="shared" si="65"/>
        <v/>
      </c>
      <c r="X216" s="8" t="str">
        <f t="shared" si="65"/>
        <v/>
      </c>
      <c r="Y216" s="8" t="str">
        <f t="shared" si="65"/>
        <v/>
      </c>
      <c r="Z216" s="8" t="str">
        <f t="shared" si="65"/>
        <v/>
      </c>
      <c r="AA216" s="8" t="str">
        <f t="shared" si="65"/>
        <v/>
      </c>
      <c r="AB216" s="8" t="str">
        <f t="shared" si="65"/>
        <v/>
      </c>
      <c r="AC216" s="8" t="str">
        <f t="shared" si="65"/>
        <v/>
      </c>
      <c r="AD216" s="8" t="str">
        <f t="shared" si="65"/>
        <v/>
      </c>
      <c r="AE216" s="8" t="str">
        <f t="shared" si="65"/>
        <v/>
      </c>
      <c r="AF216" s="8" t="str">
        <f t="shared" si="65"/>
        <v/>
      </c>
      <c r="AG216" s="8" t="str">
        <f t="shared" si="65"/>
        <v/>
      </c>
      <c r="AH216" s="8" t="str">
        <f t="shared" si="65"/>
        <v/>
      </c>
      <c r="AI216" s="8" t="str">
        <f t="shared" si="65"/>
        <v/>
      </c>
    </row>
    <row r="217" spans="1:35" ht="15.75" customHeight="1" x14ac:dyDescent="0.45">
      <c r="A217" s="3" t="str">
        <f t="shared" si="64"/>
        <v xml:space="preserve">  Subcompact Cars</v>
      </c>
      <c r="B217" s="8" t="str">
        <f t="shared" ref="B217:AI217" si="66">IF(B124=0,"",B49)</f>
        <v/>
      </c>
      <c r="C217" s="8" t="str">
        <f t="shared" si="66"/>
        <v/>
      </c>
      <c r="D217" s="8" t="str">
        <f t="shared" si="66"/>
        <v/>
      </c>
      <c r="E217" s="8" t="str">
        <f t="shared" si="66"/>
        <v/>
      </c>
      <c r="F217" s="8" t="str">
        <f t="shared" si="66"/>
        <v/>
      </c>
      <c r="G217" s="8" t="str">
        <f t="shared" si="66"/>
        <v/>
      </c>
      <c r="H217" s="8" t="str">
        <f t="shared" si="66"/>
        <v/>
      </c>
      <c r="I217" s="8" t="str">
        <f t="shared" si="66"/>
        <v/>
      </c>
      <c r="J217" s="8">
        <f t="shared" si="66"/>
        <v>2.5353306000000003E-2</v>
      </c>
      <c r="K217" s="8">
        <f t="shared" si="66"/>
        <v>2.527634144843962E-2</v>
      </c>
      <c r="L217" s="8">
        <f t="shared" si="66"/>
        <v>2.5805910252156599E-2</v>
      </c>
      <c r="M217" s="8">
        <f t="shared" si="66"/>
        <v>2.605385052477184E-2</v>
      </c>
      <c r="N217" s="8">
        <f t="shared" si="66"/>
        <v>2.6839538442648428E-2</v>
      </c>
      <c r="O217" s="8">
        <f t="shared" si="66"/>
        <v>2.6669415164503468E-2</v>
      </c>
      <c r="P217" s="8">
        <f t="shared" si="66"/>
        <v>2.6954793774193547E-2</v>
      </c>
      <c r="Q217" s="8">
        <f t="shared" si="66"/>
        <v>2.7049363631954353E-2</v>
      </c>
      <c r="R217" s="8">
        <f t="shared" si="66"/>
        <v>2.7082478688524595E-2</v>
      </c>
      <c r="S217" s="8">
        <f t="shared" si="66"/>
        <v>2.7194854303831627E-2</v>
      </c>
      <c r="T217" s="8">
        <f t="shared" si="66"/>
        <v>2.7213549178731245E-2</v>
      </c>
      <c r="U217" s="8">
        <f t="shared" si="66"/>
        <v>2.7231454033290661E-2</v>
      </c>
      <c r="V217" s="8">
        <f t="shared" si="66"/>
        <v>2.7003135094715851E-2</v>
      </c>
      <c r="W217" s="8">
        <f t="shared" si="66"/>
        <v>2.7137302243542438E-2</v>
      </c>
      <c r="X217" s="8">
        <f t="shared" si="66"/>
        <v>2.7061418132949367E-2</v>
      </c>
      <c r="Y217" s="8">
        <f t="shared" si="66"/>
        <v>2.6969413344239305E-2</v>
      </c>
      <c r="Z217" s="8">
        <f t="shared" si="66"/>
        <v>2.6711369035591275E-2</v>
      </c>
      <c r="AA217" s="8">
        <f t="shared" si="66"/>
        <v>2.659512304220266E-2</v>
      </c>
      <c r="AB217" s="8">
        <f t="shared" si="66"/>
        <v>2.624216089396628E-2</v>
      </c>
      <c r="AC217" s="8">
        <f t="shared" si="66"/>
        <v>2.5947063065534511E-2</v>
      </c>
      <c r="AD217" s="8">
        <f t="shared" si="66"/>
        <v>2.5710260102695767E-2</v>
      </c>
      <c r="AE217" s="8">
        <f t="shared" si="66"/>
        <v>2.5410613919798441E-2</v>
      </c>
      <c r="AF217" s="8">
        <f t="shared" si="66"/>
        <v>2.5041218270738758E-2</v>
      </c>
      <c r="AG217" s="8">
        <f t="shared" si="66"/>
        <v>2.4749802374670189E-2</v>
      </c>
      <c r="AH217" s="8">
        <f t="shared" si="66"/>
        <v>2.4301384998005583E-2</v>
      </c>
      <c r="AI217" s="8">
        <f t="shared" si="66"/>
        <v>2.388470837473107E-2</v>
      </c>
    </row>
    <row r="218" spans="1:35" ht="15.75" customHeight="1" x14ac:dyDescent="0.45">
      <c r="A218" s="3" t="str">
        <f t="shared" si="64"/>
        <v xml:space="preserve">  Compact Cars</v>
      </c>
      <c r="B218" s="8">
        <f t="shared" ref="B218:AI218" si="67">IF(B125=0,"",B50)</f>
        <v>0.14239901427631579</v>
      </c>
      <c r="C218" s="8">
        <f t="shared" si="67"/>
        <v>0.14181135969387754</v>
      </c>
      <c r="D218" s="8">
        <f t="shared" si="67"/>
        <v>0.12746725424409844</v>
      </c>
      <c r="E218" s="8">
        <f t="shared" si="67"/>
        <v>0.1251807496372819</v>
      </c>
      <c r="F218" s="8">
        <f t="shared" si="67"/>
        <v>0.11247474421725241</v>
      </c>
      <c r="G218" s="8">
        <f t="shared" si="67"/>
        <v>0.10706289401448724</v>
      </c>
      <c r="H218" s="8">
        <f t="shared" si="67"/>
        <v>0.10557980831477355</v>
      </c>
      <c r="I218" s="8">
        <f t="shared" si="67"/>
        <v>0.10420674653571428</v>
      </c>
      <c r="J218" s="8">
        <f t="shared" si="67"/>
        <v>0.10166594400000001</v>
      </c>
      <c r="K218" s="8">
        <f t="shared" si="67"/>
        <v>0.10198141877204883</v>
      </c>
      <c r="L218" s="8">
        <f t="shared" si="67"/>
        <v>0.10372554097544788</v>
      </c>
      <c r="M218" s="8">
        <f t="shared" si="67"/>
        <v>0.10501310548891786</v>
      </c>
      <c r="N218" s="8">
        <f t="shared" si="67"/>
        <v>0.10776801349082998</v>
      </c>
      <c r="O218" s="8">
        <f t="shared" si="67"/>
        <v>0.10738083454271054</v>
      </c>
      <c r="P218" s="8">
        <f t="shared" si="67"/>
        <v>0.10834048480645163</v>
      </c>
      <c r="Q218" s="8">
        <f t="shared" si="67"/>
        <v>0.10870058800285308</v>
      </c>
      <c r="R218" s="8">
        <f t="shared" si="67"/>
        <v>0.10886159344262296</v>
      </c>
      <c r="S218" s="8">
        <f t="shared" si="67"/>
        <v>0.10925200034808419</v>
      </c>
      <c r="T218" s="8">
        <f t="shared" si="67"/>
        <v>0.10929683477230849</v>
      </c>
      <c r="U218" s="8">
        <f t="shared" si="67"/>
        <v>0.10927353802816901</v>
      </c>
      <c r="V218" s="8">
        <f t="shared" si="67"/>
        <v>0.10847253179461613</v>
      </c>
      <c r="W218" s="8">
        <f t="shared" si="67"/>
        <v>0.10887172059532595</v>
      </c>
      <c r="X218" s="8">
        <f t="shared" si="67"/>
        <v>0.10849088169906405</v>
      </c>
      <c r="Y218" s="8">
        <f t="shared" si="67"/>
        <v>0.10804364629586354</v>
      </c>
      <c r="Z218" s="8">
        <f t="shared" si="67"/>
        <v>0.10704308709988519</v>
      </c>
      <c r="AA218" s="8">
        <f t="shared" si="67"/>
        <v>0.1064653789122094</v>
      </c>
      <c r="AB218" s="8">
        <f t="shared" si="67"/>
        <v>0.10513809365572316</v>
      </c>
      <c r="AC218" s="8">
        <f t="shared" si="67"/>
        <v>0.10394531657740039</v>
      </c>
      <c r="AD218" s="8">
        <f t="shared" si="67"/>
        <v>0.10294099263157898</v>
      </c>
      <c r="AE218" s="8">
        <f t="shared" si="67"/>
        <v>0.10169520511442366</v>
      </c>
      <c r="AF218" s="8">
        <f t="shared" si="67"/>
        <v>0.10021598205117623</v>
      </c>
      <c r="AG218" s="8">
        <f t="shared" si="67"/>
        <v>9.8968781530343011E-2</v>
      </c>
      <c r="AH218" s="8">
        <f t="shared" si="67"/>
        <v>9.7225223709613076E-2</v>
      </c>
      <c r="AI218" s="8">
        <f t="shared" si="67"/>
        <v>9.5537509814199104E-2</v>
      </c>
    </row>
    <row r="219" spans="1:35" ht="15.75" customHeight="1" x14ac:dyDescent="0.45">
      <c r="A219" s="3" t="str">
        <f t="shared" si="64"/>
        <v xml:space="preserve">  Midsize Cars</v>
      </c>
      <c r="B219" s="8">
        <f t="shared" ref="B219:AI219" si="68">IF(B126=0,"",B51)</f>
        <v>0.31282938888157896</v>
      </c>
      <c r="C219" s="8">
        <f t="shared" si="68"/>
        <v>0.30663933927437637</v>
      </c>
      <c r="D219" s="8">
        <f t="shared" si="68"/>
        <v>0.29865210025113009</v>
      </c>
      <c r="E219" s="8">
        <f t="shared" si="68"/>
        <v>0.28651833835169882</v>
      </c>
      <c r="F219" s="8">
        <f t="shared" si="68"/>
        <v>0.26287666542332266</v>
      </c>
      <c r="G219" s="8">
        <f t="shared" si="68"/>
        <v>0.24930015694243232</v>
      </c>
      <c r="H219" s="8">
        <f t="shared" si="68"/>
        <v>0.24363124409057163</v>
      </c>
      <c r="I219" s="8">
        <f t="shared" si="68"/>
        <v>0.24059012946428573</v>
      </c>
      <c r="J219" s="8">
        <f t="shared" si="68"/>
        <v>0.23632985399999998</v>
      </c>
      <c r="K219" s="8">
        <f t="shared" si="68"/>
        <v>0.23651126061736771</v>
      </c>
      <c r="L219" s="8">
        <f t="shared" si="68"/>
        <v>0.23821874867285994</v>
      </c>
      <c r="M219" s="8">
        <f t="shared" si="68"/>
        <v>0.24353954619295962</v>
      </c>
      <c r="N219" s="8">
        <f t="shared" si="68"/>
        <v>0.24559724381100412</v>
      </c>
      <c r="O219" s="8">
        <f t="shared" si="68"/>
        <v>0.24947954834892844</v>
      </c>
      <c r="P219" s="8">
        <f t="shared" si="68"/>
        <v>0.25004006429032255</v>
      </c>
      <c r="Q219" s="8">
        <f t="shared" si="68"/>
        <v>0.2513967360970043</v>
      </c>
      <c r="R219" s="8">
        <f t="shared" si="68"/>
        <v>0.2525747803278689</v>
      </c>
      <c r="S219" s="8">
        <f t="shared" si="68"/>
        <v>0.25260836040205076</v>
      </c>
      <c r="T219" s="8">
        <f t="shared" si="68"/>
        <v>0.25294369574624903</v>
      </c>
      <c r="U219" s="8">
        <f t="shared" si="68"/>
        <v>0.25241172660691424</v>
      </c>
      <c r="V219" s="8">
        <f t="shared" si="68"/>
        <v>0.25220209843469588</v>
      </c>
      <c r="W219" s="8">
        <f t="shared" si="68"/>
        <v>0.25191864490528909</v>
      </c>
      <c r="X219" s="8">
        <f t="shared" si="68"/>
        <v>0.25078846990160791</v>
      </c>
      <c r="Y219" s="8">
        <f t="shared" si="68"/>
        <v>0.24956437436316897</v>
      </c>
      <c r="Z219" s="8">
        <f t="shared" si="68"/>
        <v>0.24793866909299658</v>
      </c>
      <c r="AA219" s="8">
        <f t="shared" si="68"/>
        <v>0.24567609141277363</v>
      </c>
      <c r="AB219" s="8">
        <f t="shared" si="68"/>
        <v>0.24378741474933455</v>
      </c>
      <c r="AC219" s="8">
        <f t="shared" si="68"/>
        <v>0.24126968305464835</v>
      </c>
      <c r="AD219" s="8">
        <f t="shared" si="68"/>
        <v>0.23845333061617463</v>
      </c>
      <c r="AE219" s="8">
        <f t="shared" si="68"/>
        <v>0.23526749568549232</v>
      </c>
      <c r="AF219" s="8">
        <f t="shared" si="68"/>
        <v>0.23201581265992574</v>
      </c>
      <c r="AG219" s="8">
        <f t="shared" si="68"/>
        <v>0.22851344142480209</v>
      </c>
      <c r="AH219" s="8">
        <f t="shared" si="68"/>
        <v>0.22536456897088153</v>
      </c>
      <c r="AI219" s="8">
        <f t="shared" si="68"/>
        <v>0.22157216857422257</v>
      </c>
    </row>
    <row r="220" spans="1:35" ht="15.75" customHeight="1" x14ac:dyDescent="0.45">
      <c r="A220" s="3" t="str">
        <f t="shared" si="64"/>
        <v xml:space="preserve">  Large Cars</v>
      </c>
      <c r="B220" s="8">
        <f t="shared" ref="B220:AI220" si="69">IF(B127=0,"",B52)</f>
        <v>7.7270286907894739E-2</v>
      </c>
      <c r="C220" s="8">
        <f t="shared" si="69"/>
        <v>7.4885839115646252E-2</v>
      </c>
      <c r="D220" s="8">
        <f t="shared" si="69"/>
        <v>7.348191732797589E-2</v>
      </c>
      <c r="E220" s="8">
        <f t="shared" si="69"/>
        <v>6.9523669421487605E-2</v>
      </c>
      <c r="F220" s="8">
        <f t="shared" si="69"/>
        <v>6.3967500231629393E-2</v>
      </c>
      <c r="G220" s="8">
        <f t="shared" si="69"/>
        <v>5.9798127586732738E-2</v>
      </c>
      <c r="H220" s="8">
        <f t="shared" si="69"/>
        <v>5.8008980553080909E-2</v>
      </c>
      <c r="I220" s="8">
        <f t="shared" si="69"/>
        <v>5.7706600499999997E-2</v>
      </c>
      <c r="J220" s="8">
        <f t="shared" si="69"/>
        <v>5.6073095999999996E-2</v>
      </c>
      <c r="K220" s="8">
        <f t="shared" si="69"/>
        <v>5.6495431573948443E-2</v>
      </c>
      <c r="L220" s="8">
        <f t="shared" si="69"/>
        <v>5.6644679827471789E-2</v>
      </c>
      <c r="M220" s="8">
        <f t="shared" si="69"/>
        <v>5.7942312773793997E-2</v>
      </c>
      <c r="N220" s="8">
        <f t="shared" si="69"/>
        <v>5.8076938563879396E-2</v>
      </c>
      <c r="O220" s="8">
        <f t="shared" si="69"/>
        <v>5.9035105741020215E-2</v>
      </c>
      <c r="P220" s="8">
        <f t="shared" si="69"/>
        <v>5.8990394225806451E-2</v>
      </c>
      <c r="Q220" s="8">
        <f t="shared" si="69"/>
        <v>5.9218527480741794E-2</v>
      </c>
      <c r="R220" s="8">
        <f t="shared" si="69"/>
        <v>5.9430885245901642E-2</v>
      </c>
      <c r="S220" s="8">
        <f t="shared" si="69"/>
        <v>5.9445898262277405E-2</v>
      </c>
      <c r="T220" s="8">
        <f t="shared" si="69"/>
        <v>5.9464634082653324E-2</v>
      </c>
      <c r="U220" s="8">
        <f t="shared" si="69"/>
        <v>5.9229545608194621E-2</v>
      </c>
      <c r="V220" s="8">
        <f t="shared" si="69"/>
        <v>5.9175079302093717E-2</v>
      </c>
      <c r="W220" s="8">
        <f t="shared" si="69"/>
        <v>5.8983212044280448E-2</v>
      </c>
      <c r="X220" s="8">
        <f t="shared" si="69"/>
        <v>5.8631732680585545E-2</v>
      </c>
      <c r="Y220" s="8">
        <f t="shared" si="69"/>
        <v>5.8268925706940873E-2</v>
      </c>
      <c r="Z220" s="8">
        <f t="shared" si="69"/>
        <v>5.7851488491389221E-2</v>
      </c>
      <c r="AA220" s="8">
        <f t="shared" si="69"/>
        <v>5.7227080164748353E-2</v>
      </c>
      <c r="AB220" s="8">
        <f t="shared" si="69"/>
        <v>5.6780338868677914E-2</v>
      </c>
      <c r="AC220" s="8">
        <f t="shared" si="69"/>
        <v>5.6149525373394293E-2</v>
      </c>
      <c r="AD220" s="8">
        <f t="shared" si="69"/>
        <v>5.542614736842106E-2</v>
      </c>
      <c r="AE220" s="8">
        <f t="shared" si="69"/>
        <v>5.4628219613688841E-2</v>
      </c>
      <c r="AF220" s="8">
        <f t="shared" si="69"/>
        <v>5.3836505212546439E-2</v>
      </c>
      <c r="AG220" s="8">
        <f t="shared" si="69"/>
        <v>5.2952784696569923E-2</v>
      </c>
      <c r="AH220" s="8">
        <f t="shared" si="69"/>
        <v>5.2209721555644191E-2</v>
      </c>
      <c r="AI220" s="8">
        <f t="shared" si="69"/>
        <v>5.1297242448660268E-2</v>
      </c>
    </row>
    <row r="221" spans="1:35" ht="15.75" customHeight="1" x14ac:dyDescent="0.45">
      <c r="A221" s="3" t="str">
        <f t="shared" si="64"/>
        <v xml:space="preserve">  Two Seater Cars</v>
      </c>
      <c r="B221" s="8">
        <f t="shared" ref="B221:AI221" si="70">IF(B128=0,"",B53)</f>
        <v>8.1224478947368416E-3</v>
      </c>
      <c r="C221" s="8">
        <f t="shared" si="70"/>
        <v>8.1090762471655326E-3</v>
      </c>
      <c r="D221" s="8">
        <f t="shared" si="70"/>
        <v>7.7393859367152198E-3</v>
      </c>
      <c r="E221" s="8">
        <f t="shared" si="70"/>
        <v>7.5533120523415976E-3</v>
      </c>
      <c r="F221" s="8">
        <f t="shared" si="70"/>
        <v>6.8847145207667736E-3</v>
      </c>
      <c r="G221" s="8">
        <f t="shared" si="70"/>
        <v>6.5757804155547085E-3</v>
      </c>
      <c r="H221" s="8">
        <f t="shared" si="70"/>
        <v>6.4191220489977713E-3</v>
      </c>
      <c r="I221" s="8">
        <f t="shared" si="70"/>
        <v>6.3342064285714294E-3</v>
      </c>
      <c r="J221" s="8">
        <f t="shared" si="70"/>
        <v>6.2839800000000006E-3</v>
      </c>
      <c r="K221" s="8">
        <f t="shared" si="70"/>
        <v>6.2567151390773403E-3</v>
      </c>
      <c r="L221" s="8">
        <f t="shared" si="70"/>
        <v>6.3306705374917031E-3</v>
      </c>
      <c r="M221" s="8">
        <f t="shared" si="70"/>
        <v>6.4654924185136896E-3</v>
      </c>
      <c r="N221" s="8">
        <f t="shared" si="70"/>
        <v>6.5673727789866349E-3</v>
      </c>
      <c r="O221" s="8">
        <f t="shared" si="70"/>
        <v>6.6282161786900082E-3</v>
      </c>
      <c r="P221" s="8">
        <f t="shared" si="70"/>
        <v>6.6687715161290323E-3</v>
      </c>
      <c r="Q221" s="8">
        <f t="shared" si="70"/>
        <v>6.705020727532097E-3</v>
      </c>
      <c r="R221" s="8">
        <f t="shared" si="70"/>
        <v>6.7339540983606568E-3</v>
      </c>
      <c r="S221" s="8">
        <f t="shared" si="70"/>
        <v>6.7509523745277935E-3</v>
      </c>
      <c r="T221" s="8">
        <f t="shared" si="70"/>
        <v>6.7624385522505916E-3</v>
      </c>
      <c r="U221" s="8">
        <f t="shared" si="70"/>
        <v>6.757532035851473E-3</v>
      </c>
      <c r="V221" s="8">
        <f t="shared" si="70"/>
        <v>6.7400515852442666E-3</v>
      </c>
      <c r="W221" s="8">
        <f t="shared" si="70"/>
        <v>6.7501063173431739E-3</v>
      </c>
      <c r="X221" s="8">
        <f t="shared" si="70"/>
        <v>6.7263490760739141E-3</v>
      </c>
      <c r="Y221" s="8">
        <f t="shared" si="70"/>
        <v>6.7000473708810479E-3</v>
      </c>
      <c r="Z221" s="8">
        <f t="shared" si="70"/>
        <v>6.6528130815154997E-3</v>
      </c>
      <c r="AA221" s="8">
        <f t="shared" si="70"/>
        <v>6.6059289054389517E-3</v>
      </c>
      <c r="AB221" s="8">
        <f t="shared" si="70"/>
        <v>6.5468858296362023E-3</v>
      </c>
      <c r="AC221" s="8">
        <f t="shared" si="70"/>
        <v>6.4803858240801218E-3</v>
      </c>
      <c r="AD221" s="8">
        <f t="shared" si="70"/>
        <v>6.4135441078305537E-3</v>
      </c>
      <c r="AE221" s="8">
        <f t="shared" si="70"/>
        <v>6.3349218706697458E-3</v>
      </c>
      <c r="AF221" s="8">
        <f t="shared" si="70"/>
        <v>6.2492731696244331E-3</v>
      </c>
      <c r="AG221" s="8">
        <f t="shared" si="70"/>
        <v>6.1639271767810035E-3</v>
      </c>
      <c r="AH221" s="8">
        <f t="shared" si="70"/>
        <v>6.0717512205823677E-3</v>
      </c>
      <c r="AI221" s="8">
        <f t="shared" si="70"/>
        <v>5.9695886720125156E-3</v>
      </c>
    </row>
    <row r="222" spans="1:35" ht="15.75" customHeight="1" x14ac:dyDescent="0.45">
      <c r="A222" s="3" t="str">
        <f t="shared" si="64"/>
        <v xml:space="preserve">  Small Crossover Cars</v>
      </c>
      <c r="B222" s="8">
        <f t="shared" ref="B222:AI222" si="71">IF(B129=0,"",B54)</f>
        <v>0.14137858184210528</v>
      </c>
      <c r="C222" s="8">
        <f t="shared" si="71"/>
        <v>0.15167780578231291</v>
      </c>
      <c r="D222" s="8">
        <f t="shared" si="71"/>
        <v>0.13842155138121548</v>
      </c>
      <c r="E222" s="8">
        <f t="shared" si="71"/>
        <v>0.14007718790174475</v>
      </c>
      <c r="F222" s="8">
        <f t="shared" si="71"/>
        <v>0.128551675071885</v>
      </c>
      <c r="G222" s="8">
        <f t="shared" si="71"/>
        <v>0.12495932845596644</v>
      </c>
      <c r="H222" s="8">
        <f t="shared" si="71"/>
        <v>0.12467055185597624</v>
      </c>
      <c r="I222" s="8">
        <f t="shared" si="71"/>
        <v>0.12517640325000001</v>
      </c>
      <c r="J222" s="8">
        <f t="shared" si="71"/>
        <v>0.12370423799999999</v>
      </c>
      <c r="K222" s="8">
        <f t="shared" si="71"/>
        <v>0.12592888088534601</v>
      </c>
      <c r="L222" s="8">
        <f t="shared" si="71"/>
        <v>0.12970936181154608</v>
      </c>
      <c r="M222" s="8">
        <f t="shared" si="71"/>
        <v>0.13205858147327251</v>
      </c>
      <c r="N222" s="8">
        <f t="shared" si="71"/>
        <v>0.13714652645321729</v>
      </c>
      <c r="O222" s="8">
        <f t="shared" si="71"/>
        <v>0.13694243995170538</v>
      </c>
      <c r="P222" s="8">
        <f t="shared" si="71"/>
        <v>0.13934539616129032</v>
      </c>
      <c r="Q222" s="8">
        <f t="shared" si="71"/>
        <v>0.14062901981740372</v>
      </c>
      <c r="R222" s="8">
        <f t="shared" si="71"/>
        <v>0.14156906885245904</v>
      </c>
      <c r="S222" s="8">
        <f t="shared" si="71"/>
        <v>0.14329264771451702</v>
      </c>
      <c r="T222" s="8">
        <f t="shared" si="71"/>
        <v>0.14414300102921823</v>
      </c>
      <c r="U222" s="8">
        <f t="shared" si="71"/>
        <v>0.14491755610755444</v>
      </c>
      <c r="V222" s="8">
        <f t="shared" si="71"/>
        <v>0.1443032461016949</v>
      </c>
      <c r="W222" s="8">
        <f t="shared" si="71"/>
        <v>0.14566999327921282</v>
      </c>
      <c r="X222" s="8">
        <f t="shared" si="71"/>
        <v>0.145802115512359</v>
      </c>
      <c r="Y222" s="8">
        <f t="shared" si="71"/>
        <v>0.14564268745033887</v>
      </c>
      <c r="Z222" s="8">
        <f t="shared" si="71"/>
        <v>0.1447730870838117</v>
      </c>
      <c r="AA222" s="8">
        <f t="shared" si="71"/>
        <v>0.14468133632588578</v>
      </c>
      <c r="AB222" s="8">
        <f t="shared" si="71"/>
        <v>0.14323751232031945</v>
      </c>
      <c r="AC222" s="8">
        <f t="shared" si="71"/>
        <v>0.14208319248856957</v>
      </c>
      <c r="AD222" s="8">
        <f t="shared" si="71"/>
        <v>0.14126347329910144</v>
      </c>
      <c r="AE222" s="8">
        <f t="shared" si="71"/>
        <v>0.14005543162712575</v>
      </c>
      <c r="AF222" s="8">
        <f t="shared" si="71"/>
        <v>0.13844067076764344</v>
      </c>
      <c r="AG222" s="8">
        <f t="shared" si="71"/>
        <v>0.13722938469656989</v>
      </c>
      <c r="AH222" s="8">
        <f t="shared" si="71"/>
        <v>0.13509157213003589</v>
      </c>
      <c r="AI222" s="8">
        <f t="shared" si="71"/>
        <v>0.13313829225894777</v>
      </c>
    </row>
    <row r="223" spans="1:35" ht="15.75" customHeight="1" x14ac:dyDescent="0.45">
      <c r="A223" s="3" t="str">
        <f t="shared" si="64"/>
        <v xml:space="preserve">  Large Crossover Cars</v>
      </c>
      <c r="B223" s="8">
        <f t="shared" ref="B223:AI223" si="72">IF(B130=0,"",B55)</f>
        <v>4.9570952565789472E-2</v>
      </c>
      <c r="C223" s="8">
        <f t="shared" si="72"/>
        <v>5.2834239376417222E-2</v>
      </c>
      <c r="D223" s="8">
        <f t="shared" si="72"/>
        <v>5.3616091109994976E-2</v>
      </c>
      <c r="E223" s="8">
        <f t="shared" si="72"/>
        <v>5.313434907713499E-2</v>
      </c>
      <c r="F223" s="8">
        <f t="shared" si="72"/>
        <v>5.0611876174121405E-2</v>
      </c>
      <c r="G223" s="8">
        <f t="shared" si="72"/>
        <v>4.9013147762104463E-2</v>
      </c>
      <c r="H223" s="8">
        <f t="shared" si="72"/>
        <v>4.8315942650334065E-2</v>
      </c>
      <c r="I223" s="8">
        <f t="shared" si="72"/>
        <v>4.8485498785714287E-2</v>
      </c>
      <c r="J223" s="8">
        <f t="shared" si="72"/>
        <v>4.8219984E-2</v>
      </c>
      <c r="K223" s="8">
        <f t="shared" si="72"/>
        <v>4.9929594555630931E-2</v>
      </c>
      <c r="L223" s="8">
        <f t="shared" si="72"/>
        <v>5.0859090245520884E-2</v>
      </c>
      <c r="M223" s="8">
        <f t="shared" si="72"/>
        <v>5.2522644563233377E-2</v>
      </c>
      <c r="N223" s="8">
        <f t="shared" si="72"/>
        <v>5.3514498654025487E-2</v>
      </c>
      <c r="O223" s="8">
        <f t="shared" si="72"/>
        <v>5.474978574102022E-2</v>
      </c>
      <c r="P223" s="8">
        <f t="shared" si="72"/>
        <v>5.5359277354838712E-2</v>
      </c>
      <c r="Q223" s="8">
        <f t="shared" si="72"/>
        <v>5.6088802236804562E-2</v>
      </c>
      <c r="R223" s="8">
        <f t="shared" si="72"/>
        <v>5.6762655737704927E-2</v>
      </c>
      <c r="S223" s="8">
        <f t="shared" si="72"/>
        <v>5.7367465143011338E-2</v>
      </c>
      <c r="T223" s="8">
        <f t="shared" si="72"/>
        <v>5.7850479928928666E-2</v>
      </c>
      <c r="U223" s="8">
        <f t="shared" si="72"/>
        <v>5.8093063866837401E-2</v>
      </c>
      <c r="V223" s="8">
        <f t="shared" si="72"/>
        <v>5.8366010029910258E-2</v>
      </c>
      <c r="W223" s="8">
        <f t="shared" si="72"/>
        <v>5.86442606494465E-2</v>
      </c>
      <c r="X223" s="8">
        <f t="shared" si="72"/>
        <v>5.8697321684665231E-2</v>
      </c>
      <c r="Y223" s="8">
        <f t="shared" si="72"/>
        <v>5.8717323954194899E-2</v>
      </c>
      <c r="Z223" s="8">
        <f t="shared" si="72"/>
        <v>5.8613202668197487E-2</v>
      </c>
      <c r="AA223" s="8">
        <f t="shared" si="72"/>
        <v>5.8367274078086201E-2</v>
      </c>
      <c r="AB223" s="8">
        <f t="shared" si="72"/>
        <v>5.8166978793256441E-2</v>
      </c>
      <c r="AC223" s="8">
        <f t="shared" si="72"/>
        <v>5.7815851750489873E-2</v>
      </c>
      <c r="AD223" s="8">
        <f t="shared" si="72"/>
        <v>5.7391578138639286E-2</v>
      </c>
      <c r="AE223" s="8">
        <f t="shared" si="72"/>
        <v>5.6861947646441313E-2</v>
      </c>
      <c r="AF223" s="8">
        <f t="shared" si="72"/>
        <v>5.6295876877837395E-2</v>
      </c>
      <c r="AG223" s="8">
        <f t="shared" si="72"/>
        <v>5.5666766490765171E-2</v>
      </c>
      <c r="AH223" s="8">
        <f t="shared" si="72"/>
        <v>5.5089320287195848E-2</v>
      </c>
      <c r="AI223" s="8">
        <f t="shared" si="72"/>
        <v>5.4370732485820451E-2</v>
      </c>
    </row>
    <row r="224" spans="1:35" ht="15.75" customHeight="1" x14ac:dyDescent="0.45">
      <c r="A224" s="3" t="str">
        <f t="shared" si="64"/>
        <v xml:space="preserve">  Small Pickup</v>
      </c>
      <c r="B224" s="8" t="str">
        <f t="shared" ref="B224:AI224" si="73">IF(B131=0,"",B56)</f>
        <v/>
      </c>
      <c r="C224" s="8" t="str">
        <f t="shared" si="73"/>
        <v/>
      </c>
      <c r="D224" s="8" t="str">
        <f t="shared" si="73"/>
        <v/>
      </c>
      <c r="E224" s="8" t="str">
        <f t="shared" si="73"/>
        <v/>
      </c>
      <c r="F224" s="8" t="str">
        <f t="shared" si="73"/>
        <v/>
      </c>
      <c r="G224" s="8" t="str">
        <f t="shared" si="73"/>
        <v/>
      </c>
      <c r="H224" s="8" t="str">
        <f t="shared" si="73"/>
        <v/>
      </c>
      <c r="I224" s="8" t="str">
        <f t="shared" si="73"/>
        <v/>
      </c>
      <c r="J224" s="8" t="str">
        <f t="shared" si="73"/>
        <v/>
      </c>
      <c r="K224" s="8" t="str">
        <f t="shared" si="73"/>
        <v/>
      </c>
      <c r="L224" s="8" t="str">
        <f t="shared" si="73"/>
        <v/>
      </c>
      <c r="M224" s="8" t="str">
        <f t="shared" si="73"/>
        <v/>
      </c>
      <c r="N224" s="8" t="str">
        <f t="shared" si="73"/>
        <v/>
      </c>
      <c r="O224" s="8" t="str">
        <f t="shared" si="73"/>
        <v/>
      </c>
      <c r="P224" s="8" t="str">
        <f t="shared" si="73"/>
        <v/>
      </c>
      <c r="Q224" s="8" t="str">
        <f t="shared" si="73"/>
        <v/>
      </c>
      <c r="R224" s="8" t="str">
        <f t="shared" si="73"/>
        <v/>
      </c>
      <c r="S224" s="8" t="str">
        <f t="shared" si="73"/>
        <v/>
      </c>
      <c r="T224" s="8" t="str">
        <f t="shared" si="73"/>
        <v/>
      </c>
      <c r="U224" s="8" t="str">
        <f t="shared" si="73"/>
        <v/>
      </c>
      <c r="V224" s="8" t="str">
        <f t="shared" si="73"/>
        <v/>
      </c>
      <c r="W224" s="8" t="str">
        <f t="shared" si="73"/>
        <v/>
      </c>
      <c r="X224" s="8" t="str">
        <f t="shared" si="73"/>
        <v/>
      </c>
      <c r="Y224" s="8" t="str">
        <f t="shared" si="73"/>
        <v/>
      </c>
      <c r="Z224" s="8" t="str">
        <f t="shared" si="73"/>
        <v/>
      </c>
      <c r="AA224" s="8" t="str">
        <f t="shared" si="73"/>
        <v/>
      </c>
      <c r="AB224" s="8" t="str">
        <f t="shared" si="73"/>
        <v/>
      </c>
      <c r="AC224" s="8" t="str">
        <f t="shared" si="73"/>
        <v/>
      </c>
      <c r="AD224" s="8" t="str">
        <f t="shared" si="73"/>
        <v/>
      </c>
      <c r="AE224" s="8" t="str">
        <f t="shared" si="73"/>
        <v/>
      </c>
      <c r="AF224" s="8" t="str">
        <f t="shared" si="73"/>
        <v/>
      </c>
      <c r="AG224" s="8" t="str">
        <f t="shared" si="73"/>
        <v/>
      </c>
      <c r="AH224" s="8" t="str">
        <f t="shared" si="73"/>
        <v/>
      </c>
      <c r="AI224" s="8" t="str">
        <f t="shared" si="73"/>
        <v/>
      </c>
    </row>
    <row r="225" spans="1:35" ht="15.75" customHeight="1" x14ac:dyDescent="0.45">
      <c r="A225" s="3" t="str">
        <f t="shared" si="64"/>
        <v xml:space="preserve">  Large Pickup</v>
      </c>
      <c r="B225" s="8" t="str">
        <f t="shared" ref="B225:AI225" si="74">IF(B132=0,"",B57)</f>
        <v/>
      </c>
      <c r="C225" s="8" t="str">
        <f t="shared" si="74"/>
        <v/>
      </c>
      <c r="D225" s="8" t="str">
        <f t="shared" si="74"/>
        <v/>
      </c>
      <c r="E225" s="8" t="str">
        <f t="shared" si="74"/>
        <v/>
      </c>
      <c r="F225" s="8" t="str">
        <f t="shared" si="74"/>
        <v/>
      </c>
      <c r="G225" s="8" t="str">
        <f t="shared" si="74"/>
        <v/>
      </c>
      <c r="H225" s="8" t="str">
        <f t="shared" si="74"/>
        <v/>
      </c>
      <c r="I225" s="8" t="str">
        <f t="shared" si="74"/>
        <v/>
      </c>
      <c r="J225" s="8" t="str">
        <f t="shared" si="74"/>
        <v/>
      </c>
      <c r="K225" s="8" t="str">
        <f t="shared" si="74"/>
        <v/>
      </c>
      <c r="L225" s="8" t="str">
        <f t="shared" si="74"/>
        <v/>
      </c>
      <c r="M225" s="8" t="str">
        <f t="shared" si="74"/>
        <v/>
      </c>
      <c r="N225" s="8" t="str">
        <f t="shared" si="74"/>
        <v/>
      </c>
      <c r="O225" s="8" t="str">
        <f t="shared" si="74"/>
        <v/>
      </c>
      <c r="P225" s="8" t="str">
        <f t="shared" si="74"/>
        <v/>
      </c>
      <c r="Q225" s="8" t="str">
        <f t="shared" si="74"/>
        <v/>
      </c>
      <c r="R225" s="8" t="str">
        <f t="shared" si="74"/>
        <v/>
      </c>
      <c r="S225" s="8" t="str">
        <f t="shared" si="74"/>
        <v/>
      </c>
      <c r="T225" s="8" t="str">
        <f t="shared" si="74"/>
        <v/>
      </c>
      <c r="U225" s="8" t="str">
        <f t="shared" si="74"/>
        <v/>
      </c>
      <c r="V225" s="8" t="str">
        <f t="shared" si="74"/>
        <v/>
      </c>
      <c r="W225" s="8" t="str">
        <f t="shared" si="74"/>
        <v/>
      </c>
      <c r="X225" s="8" t="str">
        <f t="shared" si="74"/>
        <v/>
      </c>
      <c r="Y225" s="8" t="str">
        <f t="shared" si="74"/>
        <v/>
      </c>
      <c r="Z225" s="8" t="str">
        <f t="shared" si="74"/>
        <v/>
      </c>
      <c r="AA225" s="8" t="str">
        <f t="shared" si="74"/>
        <v/>
      </c>
      <c r="AB225" s="8" t="str">
        <f t="shared" si="74"/>
        <v/>
      </c>
      <c r="AC225" s="8" t="str">
        <f t="shared" si="74"/>
        <v/>
      </c>
      <c r="AD225" s="8" t="str">
        <f t="shared" si="74"/>
        <v/>
      </c>
      <c r="AE225" s="8" t="str">
        <f t="shared" si="74"/>
        <v/>
      </c>
      <c r="AF225" s="8" t="str">
        <f t="shared" si="74"/>
        <v/>
      </c>
      <c r="AG225" s="8" t="str">
        <f t="shared" si="74"/>
        <v/>
      </c>
      <c r="AH225" s="8" t="str">
        <f t="shared" si="74"/>
        <v/>
      </c>
      <c r="AI225" s="8" t="str">
        <f t="shared" si="74"/>
        <v/>
      </c>
    </row>
    <row r="226" spans="1:35" ht="15.75" customHeight="1" x14ac:dyDescent="0.45">
      <c r="A226" s="3" t="str">
        <f t="shared" si="64"/>
        <v xml:space="preserve">  Small Van</v>
      </c>
      <c r="B226" s="8" t="str">
        <f t="shared" ref="B226:AI226" si="75">IF(B133=0,"",B58)</f>
        <v/>
      </c>
      <c r="C226" s="8">
        <f t="shared" si="75"/>
        <v>3.212864024943311E-3</v>
      </c>
      <c r="D226" s="8">
        <f t="shared" si="75"/>
        <v>3.6031937117026623E-3</v>
      </c>
      <c r="E226" s="8">
        <f t="shared" si="75"/>
        <v>3.8501657897153352E-3</v>
      </c>
      <c r="F226" s="8">
        <f t="shared" si="75"/>
        <v>4.5812649281150161E-3</v>
      </c>
      <c r="G226" s="8">
        <f t="shared" si="75"/>
        <v>5.1056362638200537E-3</v>
      </c>
      <c r="H226" s="8">
        <f t="shared" si="75"/>
        <v>5.2820407201187814E-3</v>
      </c>
      <c r="I226" s="8">
        <f t="shared" si="75"/>
        <v>5.3465901428571437E-3</v>
      </c>
      <c r="J226" s="8">
        <f t="shared" si="75"/>
        <v>5.2880200000000009E-3</v>
      </c>
      <c r="K226" s="8">
        <f t="shared" si="75"/>
        <v>5.4904102611940285E-3</v>
      </c>
      <c r="L226" s="8">
        <f t="shared" si="75"/>
        <v>5.3957965361645663E-3</v>
      </c>
      <c r="M226" s="8">
        <f t="shared" si="75"/>
        <v>5.1869897196870924E-3</v>
      </c>
      <c r="N226" s="8">
        <f t="shared" si="75"/>
        <v>5.064912440161641E-3</v>
      </c>
      <c r="O226" s="8">
        <f t="shared" si="75"/>
        <v>4.9426685843646243E-3</v>
      </c>
      <c r="P226" s="8">
        <f t="shared" si="75"/>
        <v>4.8934811612903221E-3</v>
      </c>
      <c r="Q226" s="8">
        <f t="shared" si="75"/>
        <v>4.8297748416547782E-3</v>
      </c>
      <c r="R226" s="8">
        <f t="shared" si="75"/>
        <v>4.7611131147540977E-3</v>
      </c>
      <c r="S226" s="8">
        <f t="shared" si="75"/>
        <v>4.7472589584457645E-3</v>
      </c>
      <c r="T226" s="8">
        <f t="shared" si="75"/>
        <v>4.7242930771255595E-3</v>
      </c>
      <c r="U226" s="8">
        <f t="shared" si="75"/>
        <v>4.7255437900128039E-3</v>
      </c>
      <c r="V226" s="8">
        <f t="shared" si="75"/>
        <v>4.7299793419740771E-3</v>
      </c>
      <c r="W226" s="8">
        <f t="shared" si="75"/>
        <v>4.71595271094711E-3</v>
      </c>
      <c r="X226" s="8">
        <f t="shared" si="75"/>
        <v>4.7466276481881453E-3</v>
      </c>
      <c r="Y226" s="8">
        <f t="shared" si="75"/>
        <v>4.7804123159616739E-3</v>
      </c>
      <c r="Z226" s="8">
        <f t="shared" si="75"/>
        <v>4.820350029850747E-3</v>
      </c>
      <c r="AA226" s="8">
        <f t="shared" si="75"/>
        <v>4.8983681742270357E-3</v>
      </c>
      <c r="AB226" s="8">
        <f t="shared" si="75"/>
        <v>4.9643065062111805E-3</v>
      </c>
      <c r="AC226" s="8">
        <f t="shared" si="75"/>
        <v>5.0477886131069013E-3</v>
      </c>
      <c r="AD226" s="8">
        <f t="shared" si="75"/>
        <v>5.1395097304236196E-3</v>
      </c>
      <c r="AE226" s="8">
        <f t="shared" si="75"/>
        <v>5.2627287171950459E-3</v>
      </c>
      <c r="AF226" s="8">
        <f t="shared" si="75"/>
        <v>5.3748757098638069E-3</v>
      </c>
      <c r="AG226" s="8">
        <f t="shared" si="75"/>
        <v>5.4937479419525067E-3</v>
      </c>
      <c r="AH226" s="8">
        <f t="shared" si="75"/>
        <v>5.6049745512564818E-3</v>
      </c>
      <c r="AI226" s="8">
        <f t="shared" si="75"/>
        <v>5.7389430569137478E-3</v>
      </c>
    </row>
    <row r="227" spans="1:35" ht="15.75" customHeight="1" x14ac:dyDescent="0.45">
      <c r="A227" s="3" t="str">
        <f t="shared" si="64"/>
        <v xml:space="preserve">  Large Van</v>
      </c>
      <c r="B227" s="8" t="str">
        <f t="shared" ref="B227:AI227" si="76">IF(B134=0,"",B59)</f>
        <v/>
      </c>
      <c r="C227" s="8" t="str">
        <f t="shared" si="76"/>
        <v/>
      </c>
      <c r="D227" s="8" t="str">
        <f t="shared" si="76"/>
        <v/>
      </c>
      <c r="E227" s="8" t="str">
        <f t="shared" si="76"/>
        <v/>
      </c>
      <c r="F227" s="8" t="str">
        <f t="shared" si="76"/>
        <v/>
      </c>
      <c r="G227" s="8" t="str">
        <f t="shared" si="76"/>
        <v/>
      </c>
      <c r="H227" s="8" t="str">
        <f t="shared" si="76"/>
        <v/>
      </c>
      <c r="I227" s="8" t="str">
        <f t="shared" si="76"/>
        <v/>
      </c>
      <c r="J227" s="8" t="str">
        <f t="shared" si="76"/>
        <v/>
      </c>
      <c r="K227" s="8" t="str">
        <f t="shared" si="76"/>
        <v/>
      </c>
      <c r="L227" s="8" t="str">
        <f t="shared" si="76"/>
        <v/>
      </c>
      <c r="M227" s="8" t="str">
        <f t="shared" si="76"/>
        <v/>
      </c>
      <c r="N227" s="8" t="str">
        <f t="shared" si="76"/>
        <v/>
      </c>
      <c r="O227" s="8" t="str">
        <f t="shared" si="76"/>
        <v/>
      </c>
      <c r="P227" s="8" t="str">
        <f t="shared" si="76"/>
        <v/>
      </c>
      <c r="Q227" s="8" t="str">
        <f t="shared" si="76"/>
        <v/>
      </c>
      <c r="R227" s="8" t="str">
        <f t="shared" si="76"/>
        <v/>
      </c>
      <c r="S227" s="8" t="str">
        <f t="shared" si="76"/>
        <v/>
      </c>
      <c r="T227" s="8" t="str">
        <f t="shared" si="76"/>
        <v/>
      </c>
      <c r="U227" s="8" t="str">
        <f t="shared" si="76"/>
        <v/>
      </c>
      <c r="V227" s="8" t="str">
        <f t="shared" si="76"/>
        <v/>
      </c>
      <c r="W227" s="8" t="str">
        <f t="shared" si="76"/>
        <v/>
      </c>
      <c r="X227" s="8" t="str">
        <f t="shared" si="76"/>
        <v/>
      </c>
      <c r="Y227" s="8" t="str">
        <f t="shared" si="76"/>
        <v/>
      </c>
      <c r="Z227" s="8" t="str">
        <f t="shared" si="76"/>
        <v/>
      </c>
      <c r="AA227" s="8" t="str">
        <f t="shared" si="76"/>
        <v/>
      </c>
      <c r="AB227" s="8" t="str">
        <f t="shared" si="76"/>
        <v/>
      </c>
      <c r="AC227" s="8" t="str">
        <f t="shared" si="76"/>
        <v/>
      </c>
      <c r="AD227" s="8" t="str">
        <f t="shared" si="76"/>
        <v/>
      </c>
      <c r="AE227" s="8" t="str">
        <f t="shared" si="76"/>
        <v/>
      </c>
      <c r="AF227" s="8" t="str">
        <f t="shared" si="76"/>
        <v/>
      </c>
      <c r="AG227" s="8" t="str">
        <f t="shared" si="76"/>
        <v/>
      </c>
      <c r="AH227" s="8" t="str">
        <f t="shared" si="76"/>
        <v/>
      </c>
      <c r="AI227" s="8" t="str">
        <f t="shared" si="76"/>
        <v/>
      </c>
    </row>
    <row r="228" spans="1:35" ht="15.75" customHeight="1" x14ac:dyDescent="0.45">
      <c r="A228" s="3" t="str">
        <f t="shared" si="64"/>
        <v xml:space="preserve">  Small Utility</v>
      </c>
      <c r="B228" s="8" t="str">
        <f t="shared" ref="B228:AI228" si="77">IF(B135=0,"",B60)</f>
        <v/>
      </c>
      <c r="C228" s="8" t="str">
        <f t="shared" si="77"/>
        <v/>
      </c>
      <c r="D228" s="8" t="str">
        <f t="shared" si="77"/>
        <v/>
      </c>
      <c r="E228" s="8">
        <f t="shared" si="77"/>
        <v>1.3320763475665749E-2</v>
      </c>
      <c r="F228" s="8">
        <f t="shared" si="77"/>
        <v>1.5905875990415333E-2</v>
      </c>
      <c r="G228" s="8">
        <f t="shared" si="77"/>
        <v>1.7033207434235611E-2</v>
      </c>
      <c r="H228" s="8">
        <f t="shared" si="77"/>
        <v>1.731770368596882E-2</v>
      </c>
      <c r="I228" s="8">
        <f t="shared" si="77"/>
        <v>1.7346871178571428E-2</v>
      </c>
      <c r="J228" s="8">
        <f t="shared" si="77"/>
        <v>1.7774439999999999E-2</v>
      </c>
      <c r="K228" s="8">
        <f t="shared" si="77"/>
        <v>1.7342285634328353E-2</v>
      </c>
      <c r="L228" s="8">
        <f t="shared" si="77"/>
        <v>1.6819564419376248E-2</v>
      </c>
      <c r="M228" s="8">
        <f t="shared" si="77"/>
        <v>1.6217813588657103E-2</v>
      </c>
      <c r="N228" s="8">
        <f t="shared" si="77"/>
        <v>1.5586929698476843E-2</v>
      </c>
      <c r="O228" s="8">
        <f t="shared" si="77"/>
        <v>1.529984608813764E-2</v>
      </c>
      <c r="P228" s="8">
        <f t="shared" si="77"/>
        <v>1.5015147322580646E-2</v>
      </c>
      <c r="Q228" s="8">
        <f t="shared" si="77"/>
        <v>1.4779000022824534E-2</v>
      </c>
      <c r="R228" s="8">
        <f t="shared" si="77"/>
        <v>1.4601985081967214E-2</v>
      </c>
      <c r="S228" s="8">
        <f t="shared" si="77"/>
        <v>1.4392849824608743E-2</v>
      </c>
      <c r="T228" s="8">
        <f t="shared" si="77"/>
        <v>1.4263281100289548E-2</v>
      </c>
      <c r="U228" s="8">
        <f t="shared" si="77"/>
        <v>1.4199575416133162E-2</v>
      </c>
      <c r="V228" s="8">
        <f t="shared" si="77"/>
        <v>1.4231080319042872E-2</v>
      </c>
      <c r="W228" s="8">
        <f t="shared" si="77"/>
        <v>1.4115579694956954E-2</v>
      </c>
      <c r="X228" s="8">
        <f t="shared" si="77"/>
        <v>1.413675387808975E-2</v>
      </c>
      <c r="Y228" s="8">
        <f t="shared" si="77"/>
        <v>1.4189434559476513E-2</v>
      </c>
      <c r="Z228" s="8">
        <f t="shared" si="77"/>
        <v>1.4325582723306543E-2</v>
      </c>
      <c r="AA228" s="8">
        <f t="shared" si="77"/>
        <v>1.4452726698262241E-2</v>
      </c>
      <c r="AB228" s="8">
        <f t="shared" si="77"/>
        <v>1.4660839744897959E-2</v>
      </c>
      <c r="AC228" s="8">
        <f t="shared" si="77"/>
        <v>1.4880841693881994E-2</v>
      </c>
      <c r="AD228" s="8">
        <f t="shared" si="77"/>
        <v>1.5096630962772783E-2</v>
      </c>
      <c r="AE228" s="8">
        <f t="shared" si="77"/>
        <v>1.5357319605290786E-2</v>
      </c>
      <c r="AF228" s="8">
        <f t="shared" si="77"/>
        <v>1.5657029543953781E-2</v>
      </c>
      <c r="AG228" s="8">
        <f t="shared" si="77"/>
        <v>1.593786166226913E-2</v>
      </c>
      <c r="AH228" s="8">
        <f t="shared" si="77"/>
        <v>1.6263732205823698E-2</v>
      </c>
      <c r="AI228" s="8">
        <f t="shared" si="77"/>
        <v>1.661591815959319E-2</v>
      </c>
    </row>
    <row r="229" spans="1:35" ht="15.75" customHeight="1" x14ac:dyDescent="0.45">
      <c r="A229" s="3" t="str">
        <f t="shared" si="64"/>
        <v xml:space="preserve">  Large Utility</v>
      </c>
      <c r="B229" s="8" t="str">
        <f t="shared" ref="B229:AI229" si="78">IF(B136=0,"",B61)</f>
        <v/>
      </c>
      <c r="C229" s="8" t="str">
        <f t="shared" si="78"/>
        <v/>
      </c>
      <c r="D229" s="8" t="str">
        <f t="shared" si="78"/>
        <v/>
      </c>
      <c r="E229" s="8" t="str">
        <f t="shared" si="78"/>
        <v/>
      </c>
      <c r="F229" s="8" t="str">
        <f t="shared" si="78"/>
        <v/>
      </c>
      <c r="G229" s="8" t="str">
        <f t="shared" si="78"/>
        <v/>
      </c>
      <c r="H229" s="8" t="str">
        <f t="shared" si="78"/>
        <v/>
      </c>
      <c r="I229" s="8" t="str">
        <f t="shared" si="78"/>
        <v/>
      </c>
      <c r="J229" s="8" t="str">
        <f t="shared" si="78"/>
        <v/>
      </c>
      <c r="K229" s="8" t="str">
        <f t="shared" si="78"/>
        <v/>
      </c>
      <c r="L229" s="8" t="str">
        <f t="shared" si="78"/>
        <v/>
      </c>
      <c r="M229" s="8" t="str">
        <f t="shared" si="78"/>
        <v/>
      </c>
      <c r="N229" s="8" t="str">
        <f t="shared" si="78"/>
        <v/>
      </c>
      <c r="O229" s="8" t="str">
        <f t="shared" si="78"/>
        <v/>
      </c>
      <c r="P229" s="8" t="str">
        <f t="shared" si="78"/>
        <v/>
      </c>
      <c r="Q229" s="8" t="str">
        <f t="shared" si="78"/>
        <v/>
      </c>
      <c r="R229" s="8" t="str">
        <f t="shared" si="78"/>
        <v/>
      </c>
      <c r="S229" s="8" t="str">
        <f t="shared" si="78"/>
        <v/>
      </c>
      <c r="T229" s="8" t="str">
        <f t="shared" si="78"/>
        <v/>
      </c>
      <c r="U229" s="8" t="str">
        <f t="shared" si="78"/>
        <v/>
      </c>
      <c r="V229" s="8" t="str">
        <f t="shared" si="78"/>
        <v/>
      </c>
      <c r="W229" s="8" t="str">
        <f t="shared" si="78"/>
        <v/>
      </c>
      <c r="X229" s="8" t="str">
        <f t="shared" si="78"/>
        <v/>
      </c>
      <c r="Y229" s="8" t="str">
        <f t="shared" si="78"/>
        <v/>
      </c>
      <c r="Z229" s="8" t="str">
        <f t="shared" si="78"/>
        <v/>
      </c>
      <c r="AA229" s="8" t="str">
        <f t="shared" si="78"/>
        <v/>
      </c>
      <c r="AB229" s="8" t="str">
        <f t="shared" si="78"/>
        <v/>
      </c>
      <c r="AC229" s="8" t="str">
        <f t="shared" si="78"/>
        <v/>
      </c>
      <c r="AD229" s="8" t="str">
        <f t="shared" si="78"/>
        <v/>
      </c>
      <c r="AE229" s="8" t="str">
        <f t="shared" si="78"/>
        <v/>
      </c>
      <c r="AF229" s="8" t="str">
        <f t="shared" si="78"/>
        <v/>
      </c>
      <c r="AG229" s="8" t="str">
        <f t="shared" si="78"/>
        <v/>
      </c>
      <c r="AH229" s="8" t="str">
        <f t="shared" si="78"/>
        <v/>
      </c>
      <c r="AI229" s="8" t="str">
        <f t="shared" si="78"/>
        <v/>
      </c>
    </row>
    <row r="230" spans="1:35" ht="15.75" customHeight="1" x14ac:dyDescent="0.45">
      <c r="A230" s="3" t="str">
        <f t="shared" si="64"/>
        <v xml:space="preserve">  Small Crossover Trucks</v>
      </c>
      <c r="B230" s="8">
        <f t="shared" ref="B230:AI230" si="79">IF(B137=0,"",B62)</f>
        <v>5.3908724671052614E-2</v>
      </c>
      <c r="C230" s="8">
        <f t="shared" si="79"/>
        <v>5.3150176723356007E-2</v>
      </c>
      <c r="D230" s="8">
        <f t="shared" si="79"/>
        <v>6.344307456554496E-2</v>
      </c>
      <c r="E230" s="8">
        <f t="shared" si="79"/>
        <v>6.7794247029384747E-2</v>
      </c>
      <c r="F230" s="8">
        <f t="shared" si="79"/>
        <v>8.2347483091054316E-2</v>
      </c>
      <c r="G230" s="8">
        <f t="shared" si="79"/>
        <v>8.9496477468547456E-2</v>
      </c>
      <c r="H230" s="8">
        <f t="shared" si="79"/>
        <v>9.2104130504825535E-2</v>
      </c>
      <c r="I230" s="8">
        <f t="shared" si="79"/>
        <v>9.3148647750000008E-2</v>
      </c>
      <c r="J230" s="8">
        <f t="shared" si="79"/>
        <v>9.5237228000000007E-2</v>
      </c>
      <c r="K230" s="8">
        <f t="shared" si="79"/>
        <v>9.4419373253052899E-2</v>
      </c>
      <c r="L230" s="8">
        <f t="shared" si="79"/>
        <v>9.2258809927007315E-2</v>
      </c>
      <c r="M230" s="8">
        <f t="shared" si="79"/>
        <v>8.9458829380704041E-2</v>
      </c>
      <c r="N230" s="8">
        <f t="shared" si="79"/>
        <v>8.6475137569163821E-2</v>
      </c>
      <c r="O230" s="8">
        <f t="shared" si="79"/>
        <v>8.5326280389375189E-2</v>
      </c>
      <c r="P230" s="8">
        <f t="shared" si="79"/>
        <v>8.4162335258064519E-2</v>
      </c>
      <c r="Q230" s="8">
        <f t="shared" si="79"/>
        <v>8.3230009266761745E-2</v>
      </c>
      <c r="R230" s="8">
        <f t="shared" si="79"/>
        <v>8.2605569016393446E-2</v>
      </c>
      <c r="S230" s="8">
        <f t="shared" si="79"/>
        <v>8.1765060199676207E-2</v>
      </c>
      <c r="T230" s="8">
        <f t="shared" si="79"/>
        <v>8.1369553092919197E-2</v>
      </c>
      <c r="U230" s="8">
        <f t="shared" si="79"/>
        <v>8.1331804865556981E-2</v>
      </c>
      <c r="V230" s="8">
        <f t="shared" si="79"/>
        <v>8.1802025264207365E-2</v>
      </c>
      <c r="W230" s="8">
        <f t="shared" si="79"/>
        <v>8.1448550386223881E-2</v>
      </c>
      <c r="X230" s="8">
        <f t="shared" si="79"/>
        <v>8.1849023688504927E-2</v>
      </c>
      <c r="Y230" s="8">
        <f t="shared" si="79"/>
        <v>8.2426273175975687E-2</v>
      </c>
      <c r="Z230" s="8">
        <f t="shared" si="79"/>
        <v>8.3591023623421357E-2</v>
      </c>
      <c r="AA230" s="8">
        <f t="shared" si="79"/>
        <v>8.4481753595125234E-2</v>
      </c>
      <c r="AB230" s="8">
        <f t="shared" si="79"/>
        <v>8.5928384966725835E-2</v>
      </c>
      <c r="AC230" s="8">
        <f t="shared" si="79"/>
        <v>8.7461819573263655E-2</v>
      </c>
      <c r="AD230" s="8">
        <f t="shared" si="79"/>
        <v>8.8981071527599487E-2</v>
      </c>
      <c r="AE230" s="8">
        <f t="shared" si="79"/>
        <v>9.0748919974805803E-2</v>
      </c>
      <c r="AF230" s="8">
        <f t="shared" si="79"/>
        <v>9.2755241452744552E-2</v>
      </c>
      <c r="AG230" s="8">
        <f t="shared" si="79"/>
        <v>9.4668809050131919E-2</v>
      </c>
      <c r="AH230" s="8">
        <f t="shared" si="79"/>
        <v>9.6870862640606306E-2</v>
      </c>
      <c r="AI230" s="8">
        <f t="shared" si="79"/>
        <v>9.9207007334246006E-2</v>
      </c>
    </row>
    <row r="231" spans="1:35" ht="15.75" customHeight="1" x14ac:dyDescent="0.45">
      <c r="A231" s="3" t="str">
        <f t="shared" si="64"/>
        <v xml:space="preserve">  Large Crossover Trucks</v>
      </c>
      <c r="B231" s="8">
        <f t="shared" ref="B231:AI231" si="80">IF(B138=0,"",B63)</f>
        <v>6.5672639144736825E-2</v>
      </c>
      <c r="C231" s="8">
        <f t="shared" si="80"/>
        <v>6.470022471655329E-2</v>
      </c>
      <c r="D231" s="8">
        <f t="shared" si="80"/>
        <v>7.6431491918633854E-2</v>
      </c>
      <c r="E231" s="8">
        <f t="shared" si="80"/>
        <v>8.176073152433426E-2</v>
      </c>
      <c r="F231" s="8">
        <f t="shared" si="80"/>
        <v>9.8976451086261991E-2</v>
      </c>
      <c r="G231" s="8">
        <f t="shared" si="80"/>
        <v>0.10762491253526496</v>
      </c>
      <c r="H231" s="8">
        <f t="shared" si="80"/>
        <v>0.11074484063845583</v>
      </c>
      <c r="I231" s="8">
        <f t="shared" si="80"/>
        <v>0.11200521564285715</v>
      </c>
      <c r="J231" s="8">
        <f t="shared" si="80"/>
        <v>0.11545793200000001</v>
      </c>
      <c r="K231" s="8">
        <f t="shared" si="80"/>
        <v>0.11350716716417909</v>
      </c>
      <c r="L231" s="8">
        <f t="shared" si="80"/>
        <v>0.11104977865958861</v>
      </c>
      <c r="M231" s="8">
        <f t="shared" si="80"/>
        <v>0.10754273495436767</v>
      </c>
      <c r="N231" s="8">
        <f t="shared" si="80"/>
        <v>0.10414831926639727</v>
      </c>
      <c r="O231" s="8">
        <f t="shared" si="80"/>
        <v>0.10254590917295503</v>
      </c>
      <c r="P231" s="8">
        <f t="shared" si="80"/>
        <v>0.10121912993548389</v>
      </c>
      <c r="Q231" s="8">
        <f t="shared" si="80"/>
        <v>0.10008029387161196</v>
      </c>
      <c r="R231" s="8">
        <f t="shared" si="80"/>
        <v>9.9232959344262295E-2</v>
      </c>
      <c r="S231" s="8">
        <f t="shared" si="80"/>
        <v>9.8311983837021055E-2</v>
      </c>
      <c r="T231" s="8">
        <f t="shared" si="80"/>
        <v>9.7812418057383541E-2</v>
      </c>
      <c r="U231" s="8">
        <f t="shared" si="80"/>
        <v>9.7770240076824569E-2</v>
      </c>
      <c r="V231" s="8">
        <f t="shared" si="80"/>
        <v>9.8244324825523421E-2</v>
      </c>
      <c r="W231" s="8">
        <f t="shared" si="80"/>
        <v>9.7832440905289073E-2</v>
      </c>
      <c r="X231" s="8">
        <f t="shared" si="80"/>
        <v>9.8332555485961134E-2</v>
      </c>
      <c r="Y231" s="8">
        <f t="shared" si="80"/>
        <v>9.9018554365505967E-2</v>
      </c>
      <c r="Z231" s="8">
        <f t="shared" si="80"/>
        <v>0.10032979371756601</v>
      </c>
      <c r="AA231" s="8">
        <f t="shared" si="80"/>
        <v>0.10146497327465581</v>
      </c>
      <c r="AB231" s="8">
        <f t="shared" si="80"/>
        <v>0.10312665692102928</v>
      </c>
      <c r="AC231" s="8">
        <f t="shared" si="80"/>
        <v>0.10494138197256693</v>
      </c>
      <c r="AD231" s="8">
        <f t="shared" si="80"/>
        <v>0.10676596991014121</v>
      </c>
      <c r="AE231" s="8">
        <f t="shared" si="80"/>
        <v>0.10889035632164602</v>
      </c>
      <c r="AF231" s="8">
        <f t="shared" si="80"/>
        <v>0.11127422095542717</v>
      </c>
      <c r="AG231" s="8">
        <f t="shared" si="80"/>
        <v>0.11356445831134564</v>
      </c>
      <c r="AH231" s="8">
        <f t="shared" si="80"/>
        <v>0.11613757440765858</v>
      </c>
      <c r="AI231" s="8">
        <f t="shared" si="80"/>
        <v>0.11891726725992564</v>
      </c>
    </row>
    <row r="232" spans="1:35" ht="15.75" customHeight="1" x14ac:dyDescent="0.45">
      <c r="A232" s="3"/>
    </row>
    <row r="233" spans="1:35" ht="15.75" customHeight="1" x14ac:dyDescent="0.45">
      <c r="A233" s="3" t="str">
        <f t="shared" ref="A233:A249" si="81">A140</f>
        <v>Plug-in 40 Gasoline Hybrid</v>
      </c>
    </row>
    <row r="234" spans="1:35" ht="15.75" customHeight="1" x14ac:dyDescent="0.45">
      <c r="A234" s="3" t="str">
        <f t="shared" si="81"/>
        <v xml:space="preserve">  Mini-compact Cars</v>
      </c>
      <c r="B234" s="8" t="str">
        <f t="shared" ref="B234:AI234" si="82">IF(B141=0,"",B48)</f>
        <v/>
      </c>
      <c r="C234" s="8" t="str">
        <f t="shared" si="82"/>
        <v/>
      </c>
      <c r="D234" s="8" t="str">
        <f t="shared" si="82"/>
        <v/>
      </c>
      <c r="E234" s="8" t="str">
        <f t="shared" si="82"/>
        <v/>
      </c>
      <c r="F234" s="8" t="str">
        <f t="shared" si="82"/>
        <v/>
      </c>
      <c r="G234" s="8" t="str">
        <f t="shared" si="82"/>
        <v/>
      </c>
      <c r="H234" s="8" t="str">
        <f t="shared" si="82"/>
        <v/>
      </c>
      <c r="I234" s="8" t="str">
        <f t="shared" si="82"/>
        <v/>
      </c>
      <c r="J234" s="8" t="str">
        <f t="shared" si="82"/>
        <v/>
      </c>
      <c r="K234" s="8" t="str">
        <f t="shared" si="82"/>
        <v/>
      </c>
      <c r="L234" s="8" t="str">
        <f t="shared" si="82"/>
        <v/>
      </c>
      <c r="M234" s="8" t="str">
        <f t="shared" si="82"/>
        <v/>
      </c>
      <c r="N234" s="8" t="str">
        <f t="shared" si="82"/>
        <v/>
      </c>
      <c r="O234" s="8" t="str">
        <f t="shared" si="82"/>
        <v/>
      </c>
      <c r="P234" s="8" t="str">
        <f t="shared" si="82"/>
        <v/>
      </c>
      <c r="Q234" s="8" t="str">
        <f t="shared" si="82"/>
        <v/>
      </c>
      <c r="R234" s="8" t="str">
        <f t="shared" si="82"/>
        <v/>
      </c>
      <c r="S234" s="8" t="str">
        <f t="shared" si="82"/>
        <v/>
      </c>
      <c r="T234" s="8" t="str">
        <f t="shared" si="82"/>
        <v/>
      </c>
      <c r="U234" s="8" t="str">
        <f t="shared" si="82"/>
        <v/>
      </c>
      <c r="V234" s="8" t="str">
        <f t="shared" si="82"/>
        <v/>
      </c>
      <c r="W234" s="8" t="str">
        <f t="shared" si="82"/>
        <v/>
      </c>
      <c r="X234" s="8" t="str">
        <f t="shared" si="82"/>
        <v/>
      </c>
      <c r="Y234" s="8" t="str">
        <f t="shared" si="82"/>
        <v/>
      </c>
      <c r="Z234" s="8" t="str">
        <f t="shared" si="82"/>
        <v/>
      </c>
      <c r="AA234" s="8" t="str">
        <f t="shared" si="82"/>
        <v/>
      </c>
      <c r="AB234" s="8" t="str">
        <f t="shared" si="82"/>
        <v/>
      </c>
      <c r="AC234" s="8" t="str">
        <f t="shared" si="82"/>
        <v/>
      </c>
      <c r="AD234" s="8" t="str">
        <f t="shared" si="82"/>
        <v/>
      </c>
      <c r="AE234" s="8" t="str">
        <f t="shared" si="82"/>
        <v/>
      </c>
      <c r="AF234" s="8" t="str">
        <f t="shared" si="82"/>
        <v/>
      </c>
      <c r="AG234" s="8" t="str">
        <f t="shared" si="82"/>
        <v/>
      </c>
      <c r="AH234" s="8" t="str">
        <f t="shared" si="82"/>
        <v/>
      </c>
      <c r="AI234" s="8" t="str">
        <f t="shared" si="82"/>
        <v/>
      </c>
    </row>
    <row r="235" spans="1:35" ht="15.75" customHeight="1" x14ac:dyDescent="0.45">
      <c r="A235" s="3" t="str">
        <f t="shared" si="81"/>
        <v xml:space="preserve">  Subcompact Cars</v>
      </c>
      <c r="B235" s="8" t="str">
        <f t="shared" ref="B235:AI235" si="83">IF(B142=0,"",B49)</f>
        <v/>
      </c>
      <c r="C235" s="8">
        <f t="shared" si="83"/>
        <v>3.53868727324263E-2</v>
      </c>
      <c r="D235" s="8">
        <f t="shared" si="83"/>
        <v>3.1198330085384231E-2</v>
      </c>
      <c r="E235" s="8">
        <f t="shared" si="83"/>
        <v>3.1035624288337928E-2</v>
      </c>
      <c r="F235" s="8">
        <f t="shared" si="83"/>
        <v>2.7861644856230033E-2</v>
      </c>
      <c r="G235" s="8">
        <f t="shared" si="83"/>
        <v>2.6470787693480748E-2</v>
      </c>
      <c r="H235" s="8">
        <f t="shared" si="83"/>
        <v>2.6010908192279136E-2</v>
      </c>
      <c r="I235" s="8">
        <f t="shared" si="83"/>
        <v>2.5794971357142857E-2</v>
      </c>
      <c r="J235" s="8">
        <f t="shared" si="83"/>
        <v>2.5353306000000003E-2</v>
      </c>
      <c r="K235" s="8">
        <f t="shared" si="83"/>
        <v>2.527634144843962E-2</v>
      </c>
      <c r="L235" s="8">
        <f t="shared" si="83"/>
        <v>2.5805910252156599E-2</v>
      </c>
      <c r="M235" s="8">
        <f t="shared" si="83"/>
        <v>2.605385052477184E-2</v>
      </c>
      <c r="N235" s="8">
        <f t="shared" si="83"/>
        <v>2.6839538442648428E-2</v>
      </c>
      <c r="O235" s="8">
        <f t="shared" si="83"/>
        <v>2.6669415164503468E-2</v>
      </c>
      <c r="P235" s="8">
        <f t="shared" si="83"/>
        <v>2.6954793774193547E-2</v>
      </c>
      <c r="Q235" s="8">
        <f t="shared" si="83"/>
        <v>2.7049363631954353E-2</v>
      </c>
      <c r="R235" s="8">
        <f t="shared" si="83"/>
        <v>2.7082478688524595E-2</v>
      </c>
      <c r="S235" s="8">
        <f t="shared" si="83"/>
        <v>2.7194854303831627E-2</v>
      </c>
      <c r="T235" s="8">
        <f t="shared" si="83"/>
        <v>2.7213549178731245E-2</v>
      </c>
      <c r="U235" s="8">
        <f t="shared" si="83"/>
        <v>2.7231454033290661E-2</v>
      </c>
      <c r="V235" s="8">
        <f t="shared" si="83"/>
        <v>2.7003135094715851E-2</v>
      </c>
      <c r="W235" s="8">
        <f t="shared" si="83"/>
        <v>2.7137302243542438E-2</v>
      </c>
      <c r="X235" s="8">
        <f t="shared" si="83"/>
        <v>2.7061418132949367E-2</v>
      </c>
      <c r="Y235" s="8">
        <f t="shared" si="83"/>
        <v>2.6969413344239305E-2</v>
      </c>
      <c r="Z235" s="8">
        <f t="shared" si="83"/>
        <v>2.6711369035591275E-2</v>
      </c>
      <c r="AA235" s="8">
        <f t="shared" si="83"/>
        <v>2.659512304220266E-2</v>
      </c>
      <c r="AB235" s="8">
        <f t="shared" si="83"/>
        <v>2.624216089396628E-2</v>
      </c>
      <c r="AC235" s="8">
        <f t="shared" si="83"/>
        <v>2.5947063065534511E-2</v>
      </c>
      <c r="AD235" s="8">
        <f t="shared" si="83"/>
        <v>2.5710260102695767E-2</v>
      </c>
      <c r="AE235" s="8">
        <f t="shared" si="83"/>
        <v>2.5410613919798441E-2</v>
      </c>
      <c r="AF235" s="8">
        <f t="shared" si="83"/>
        <v>2.5041218270738758E-2</v>
      </c>
      <c r="AG235" s="8">
        <f t="shared" si="83"/>
        <v>2.4749802374670189E-2</v>
      </c>
      <c r="AH235" s="8">
        <f t="shared" si="83"/>
        <v>2.4301384998005583E-2</v>
      </c>
      <c r="AI235" s="8">
        <f t="shared" si="83"/>
        <v>2.388470837473107E-2</v>
      </c>
    </row>
    <row r="236" spans="1:35" ht="15.75" customHeight="1" x14ac:dyDescent="0.45">
      <c r="A236" s="3" t="str">
        <f t="shared" si="81"/>
        <v xml:space="preserve">  Compact Cars</v>
      </c>
      <c r="B236" s="8">
        <f t="shared" ref="B236:AI236" si="84">IF(B143=0,"",B50)</f>
        <v>0.14239901427631579</v>
      </c>
      <c r="C236" s="8">
        <f t="shared" si="84"/>
        <v>0.14181135969387754</v>
      </c>
      <c r="D236" s="8">
        <f t="shared" si="84"/>
        <v>0.12746725424409844</v>
      </c>
      <c r="E236" s="8">
        <f t="shared" si="84"/>
        <v>0.1251807496372819</v>
      </c>
      <c r="F236" s="8">
        <f t="shared" si="84"/>
        <v>0.11247474421725241</v>
      </c>
      <c r="G236" s="8">
        <f t="shared" si="84"/>
        <v>0.10706289401448724</v>
      </c>
      <c r="H236" s="8">
        <f t="shared" si="84"/>
        <v>0.10557980831477355</v>
      </c>
      <c r="I236" s="8">
        <f t="shared" si="84"/>
        <v>0.10420674653571428</v>
      </c>
      <c r="J236" s="8">
        <f t="shared" si="84"/>
        <v>0.10166594400000001</v>
      </c>
      <c r="K236" s="8">
        <f t="shared" si="84"/>
        <v>0.10198141877204883</v>
      </c>
      <c r="L236" s="8">
        <f t="shared" si="84"/>
        <v>0.10372554097544788</v>
      </c>
      <c r="M236" s="8">
        <f t="shared" si="84"/>
        <v>0.10501310548891786</v>
      </c>
      <c r="N236" s="8">
        <f t="shared" si="84"/>
        <v>0.10776801349082998</v>
      </c>
      <c r="O236" s="8">
        <f t="shared" si="84"/>
        <v>0.10738083454271054</v>
      </c>
      <c r="P236" s="8">
        <f t="shared" si="84"/>
        <v>0.10834048480645163</v>
      </c>
      <c r="Q236" s="8">
        <f t="shared" si="84"/>
        <v>0.10870058800285308</v>
      </c>
      <c r="R236" s="8">
        <f t="shared" si="84"/>
        <v>0.10886159344262296</v>
      </c>
      <c r="S236" s="8">
        <f t="shared" si="84"/>
        <v>0.10925200034808419</v>
      </c>
      <c r="T236" s="8">
        <f t="shared" si="84"/>
        <v>0.10929683477230849</v>
      </c>
      <c r="U236" s="8">
        <f t="shared" si="84"/>
        <v>0.10927353802816901</v>
      </c>
      <c r="V236" s="8">
        <f t="shared" si="84"/>
        <v>0.10847253179461613</v>
      </c>
      <c r="W236" s="8">
        <f t="shared" si="84"/>
        <v>0.10887172059532595</v>
      </c>
      <c r="X236" s="8">
        <f t="shared" si="84"/>
        <v>0.10849088169906405</v>
      </c>
      <c r="Y236" s="8">
        <f t="shared" si="84"/>
        <v>0.10804364629586354</v>
      </c>
      <c r="Z236" s="8">
        <f t="shared" si="84"/>
        <v>0.10704308709988519</v>
      </c>
      <c r="AA236" s="8">
        <f t="shared" si="84"/>
        <v>0.1064653789122094</v>
      </c>
      <c r="AB236" s="8">
        <f t="shared" si="84"/>
        <v>0.10513809365572316</v>
      </c>
      <c r="AC236" s="8">
        <f t="shared" si="84"/>
        <v>0.10394531657740039</v>
      </c>
      <c r="AD236" s="8">
        <f t="shared" si="84"/>
        <v>0.10294099263157898</v>
      </c>
      <c r="AE236" s="8">
        <f t="shared" si="84"/>
        <v>0.10169520511442366</v>
      </c>
      <c r="AF236" s="8">
        <f t="shared" si="84"/>
        <v>0.10021598205117623</v>
      </c>
      <c r="AG236" s="8">
        <f t="shared" si="84"/>
        <v>9.8968781530343011E-2</v>
      </c>
      <c r="AH236" s="8">
        <f t="shared" si="84"/>
        <v>9.7225223709613076E-2</v>
      </c>
      <c r="AI236" s="8">
        <f t="shared" si="84"/>
        <v>9.5537509814199104E-2</v>
      </c>
    </row>
    <row r="237" spans="1:35" ht="15.75" customHeight="1" x14ac:dyDescent="0.45">
      <c r="A237" s="3" t="str">
        <f t="shared" si="81"/>
        <v xml:space="preserve">  Midsize Cars</v>
      </c>
      <c r="B237" s="8">
        <f t="shared" ref="B237:AI237" si="85">IF(B144=0,"",B51)</f>
        <v>0.31282938888157896</v>
      </c>
      <c r="C237" s="8">
        <f t="shared" si="85"/>
        <v>0.30663933927437637</v>
      </c>
      <c r="D237" s="8">
        <f t="shared" si="85"/>
        <v>0.29865210025113009</v>
      </c>
      <c r="E237" s="8">
        <f t="shared" si="85"/>
        <v>0.28651833835169882</v>
      </c>
      <c r="F237" s="8">
        <f t="shared" si="85"/>
        <v>0.26287666542332266</v>
      </c>
      <c r="G237" s="8">
        <f t="shared" si="85"/>
        <v>0.24930015694243232</v>
      </c>
      <c r="H237" s="8">
        <f t="shared" si="85"/>
        <v>0.24363124409057163</v>
      </c>
      <c r="I237" s="8">
        <f t="shared" si="85"/>
        <v>0.24059012946428573</v>
      </c>
      <c r="J237" s="8">
        <f t="shared" si="85"/>
        <v>0.23632985399999998</v>
      </c>
      <c r="K237" s="8">
        <f t="shared" si="85"/>
        <v>0.23651126061736771</v>
      </c>
      <c r="L237" s="8">
        <f t="shared" si="85"/>
        <v>0.23821874867285994</v>
      </c>
      <c r="M237" s="8">
        <f t="shared" si="85"/>
        <v>0.24353954619295962</v>
      </c>
      <c r="N237" s="8">
        <f t="shared" si="85"/>
        <v>0.24559724381100412</v>
      </c>
      <c r="O237" s="8">
        <f t="shared" si="85"/>
        <v>0.24947954834892844</v>
      </c>
      <c r="P237" s="8">
        <f t="shared" si="85"/>
        <v>0.25004006429032255</v>
      </c>
      <c r="Q237" s="8">
        <f t="shared" si="85"/>
        <v>0.2513967360970043</v>
      </c>
      <c r="R237" s="8">
        <f t="shared" si="85"/>
        <v>0.2525747803278689</v>
      </c>
      <c r="S237" s="8">
        <f t="shared" si="85"/>
        <v>0.25260836040205076</v>
      </c>
      <c r="T237" s="8">
        <f t="shared" si="85"/>
        <v>0.25294369574624903</v>
      </c>
      <c r="U237" s="8">
        <f t="shared" si="85"/>
        <v>0.25241172660691424</v>
      </c>
      <c r="V237" s="8">
        <f t="shared" si="85"/>
        <v>0.25220209843469588</v>
      </c>
      <c r="W237" s="8">
        <f t="shared" si="85"/>
        <v>0.25191864490528909</v>
      </c>
      <c r="X237" s="8">
        <f t="shared" si="85"/>
        <v>0.25078846990160791</v>
      </c>
      <c r="Y237" s="8">
        <f t="shared" si="85"/>
        <v>0.24956437436316897</v>
      </c>
      <c r="Z237" s="8">
        <f t="shared" si="85"/>
        <v>0.24793866909299658</v>
      </c>
      <c r="AA237" s="8">
        <f t="shared" si="85"/>
        <v>0.24567609141277363</v>
      </c>
      <c r="AB237" s="8">
        <f t="shared" si="85"/>
        <v>0.24378741474933455</v>
      </c>
      <c r="AC237" s="8">
        <f t="shared" si="85"/>
        <v>0.24126968305464835</v>
      </c>
      <c r="AD237" s="8">
        <f t="shared" si="85"/>
        <v>0.23845333061617463</v>
      </c>
      <c r="AE237" s="8">
        <f t="shared" si="85"/>
        <v>0.23526749568549232</v>
      </c>
      <c r="AF237" s="8">
        <f t="shared" si="85"/>
        <v>0.23201581265992574</v>
      </c>
      <c r="AG237" s="8">
        <f t="shared" si="85"/>
        <v>0.22851344142480209</v>
      </c>
      <c r="AH237" s="8">
        <f t="shared" si="85"/>
        <v>0.22536456897088153</v>
      </c>
      <c r="AI237" s="8">
        <f t="shared" si="85"/>
        <v>0.22157216857422257</v>
      </c>
    </row>
    <row r="238" spans="1:35" ht="15.75" customHeight="1" x14ac:dyDescent="0.45">
      <c r="A238" s="3" t="str">
        <f t="shared" si="81"/>
        <v xml:space="preserve">  Large Cars</v>
      </c>
      <c r="B238" s="8">
        <f t="shared" ref="B238:AI238" si="86">IF(B145=0,"",B52)</f>
        <v>7.7270286907894739E-2</v>
      </c>
      <c r="C238" s="8">
        <f t="shared" si="86"/>
        <v>7.4885839115646252E-2</v>
      </c>
      <c r="D238" s="8">
        <f t="shared" si="86"/>
        <v>7.348191732797589E-2</v>
      </c>
      <c r="E238" s="8">
        <f t="shared" si="86"/>
        <v>6.9523669421487605E-2</v>
      </c>
      <c r="F238" s="8">
        <f t="shared" si="86"/>
        <v>6.3967500231629393E-2</v>
      </c>
      <c r="G238" s="8">
        <f t="shared" si="86"/>
        <v>5.9798127586732738E-2</v>
      </c>
      <c r="H238" s="8">
        <f t="shared" si="86"/>
        <v>5.8008980553080909E-2</v>
      </c>
      <c r="I238" s="8">
        <f t="shared" si="86"/>
        <v>5.7706600499999997E-2</v>
      </c>
      <c r="J238" s="8">
        <f t="shared" si="86"/>
        <v>5.6073095999999996E-2</v>
      </c>
      <c r="K238" s="8">
        <f t="shared" si="86"/>
        <v>5.6495431573948443E-2</v>
      </c>
      <c r="L238" s="8">
        <f t="shared" si="86"/>
        <v>5.6644679827471789E-2</v>
      </c>
      <c r="M238" s="8">
        <f t="shared" si="86"/>
        <v>5.7942312773793997E-2</v>
      </c>
      <c r="N238" s="8">
        <f t="shared" si="86"/>
        <v>5.8076938563879396E-2</v>
      </c>
      <c r="O238" s="8">
        <f t="shared" si="86"/>
        <v>5.9035105741020215E-2</v>
      </c>
      <c r="P238" s="8">
        <f t="shared" si="86"/>
        <v>5.8990394225806451E-2</v>
      </c>
      <c r="Q238" s="8">
        <f t="shared" si="86"/>
        <v>5.9218527480741794E-2</v>
      </c>
      <c r="R238" s="8">
        <f t="shared" si="86"/>
        <v>5.9430885245901642E-2</v>
      </c>
      <c r="S238" s="8">
        <f t="shared" si="86"/>
        <v>5.9445898262277405E-2</v>
      </c>
      <c r="T238" s="8">
        <f t="shared" si="86"/>
        <v>5.9464634082653324E-2</v>
      </c>
      <c r="U238" s="8">
        <f t="shared" si="86"/>
        <v>5.9229545608194621E-2</v>
      </c>
      <c r="V238" s="8">
        <f t="shared" si="86"/>
        <v>5.9175079302093717E-2</v>
      </c>
      <c r="W238" s="8">
        <f t="shared" si="86"/>
        <v>5.8983212044280448E-2</v>
      </c>
      <c r="X238" s="8">
        <f t="shared" si="86"/>
        <v>5.8631732680585545E-2</v>
      </c>
      <c r="Y238" s="8">
        <f t="shared" si="86"/>
        <v>5.8268925706940873E-2</v>
      </c>
      <c r="Z238" s="8">
        <f t="shared" si="86"/>
        <v>5.7851488491389221E-2</v>
      </c>
      <c r="AA238" s="8">
        <f t="shared" si="86"/>
        <v>5.7227080164748353E-2</v>
      </c>
      <c r="AB238" s="8">
        <f t="shared" si="86"/>
        <v>5.6780338868677914E-2</v>
      </c>
      <c r="AC238" s="8">
        <f t="shared" si="86"/>
        <v>5.6149525373394293E-2</v>
      </c>
      <c r="AD238" s="8">
        <f t="shared" si="86"/>
        <v>5.542614736842106E-2</v>
      </c>
      <c r="AE238" s="8">
        <f t="shared" si="86"/>
        <v>5.4628219613688841E-2</v>
      </c>
      <c r="AF238" s="8">
        <f t="shared" si="86"/>
        <v>5.3836505212546439E-2</v>
      </c>
      <c r="AG238" s="8">
        <f t="shared" si="86"/>
        <v>5.2952784696569923E-2</v>
      </c>
      <c r="AH238" s="8">
        <f t="shared" si="86"/>
        <v>5.2209721555644191E-2</v>
      </c>
      <c r="AI238" s="8">
        <f t="shared" si="86"/>
        <v>5.1297242448660268E-2</v>
      </c>
    </row>
    <row r="239" spans="1:35" ht="15.75" customHeight="1" x14ac:dyDescent="0.45">
      <c r="A239" s="3" t="str">
        <f t="shared" si="81"/>
        <v xml:space="preserve">  Two Seater Cars</v>
      </c>
      <c r="B239" s="8" t="str">
        <f t="shared" ref="B239:AI239" si="87">IF(B146=0,"",B53)</f>
        <v/>
      </c>
      <c r="C239" s="8" t="str">
        <f t="shared" si="87"/>
        <v/>
      </c>
      <c r="D239" s="8" t="str">
        <f t="shared" si="87"/>
        <v/>
      </c>
      <c r="E239" s="8">
        <f t="shared" si="87"/>
        <v>7.5533120523415976E-3</v>
      </c>
      <c r="F239" s="8">
        <f t="shared" si="87"/>
        <v>6.8847145207667736E-3</v>
      </c>
      <c r="G239" s="8">
        <f t="shared" si="87"/>
        <v>6.5757804155547085E-3</v>
      </c>
      <c r="H239" s="8">
        <f t="shared" si="87"/>
        <v>6.4191220489977713E-3</v>
      </c>
      <c r="I239" s="8">
        <f t="shared" si="87"/>
        <v>6.3342064285714294E-3</v>
      </c>
      <c r="J239" s="8">
        <f t="shared" si="87"/>
        <v>6.2839800000000006E-3</v>
      </c>
      <c r="K239" s="8">
        <f t="shared" si="87"/>
        <v>6.2567151390773403E-3</v>
      </c>
      <c r="L239" s="8">
        <f t="shared" si="87"/>
        <v>6.3306705374917031E-3</v>
      </c>
      <c r="M239" s="8">
        <f t="shared" si="87"/>
        <v>6.4654924185136896E-3</v>
      </c>
      <c r="N239" s="8">
        <f t="shared" si="87"/>
        <v>6.5673727789866349E-3</v>
      </c>
      <c r="O239" s="8">
        <f t="shared" si="87"/>
        <v>6.6282161786900082E-3</v>
      </c>
      <c r="P239" s="8">
        <f t="shared" si="87"/>
        <v>6.6687715161290323E-3</v>
      </c>
      <c r="Q239" s="8">
        <f t="shared" si="87"/>
        <v>6.705020727532097E-3</v>
      </c>
      <c r="R239" s="8">
        <f t="shared" si="87"/>
        <v>6.7339540983606568E-3</v>
      </c>
      <c r="S239" s="8">
        <f t="shared" si="87"/>
        <v>6.7509523745277935E-3</v>
      </c>
      <c r="T239" s="8">
        <f t="shared" si="87"/>
        <v>6.7624385522505916E-3</v>
      </c>
      <c r="U239" s="8">
        <f t="shared" si="87"/>
        <v>6.757532035851473E-3</v>
      </c>
      <c r="V239" s="8">
        <f t="shared" si="87"/>
        <v>6.7400515852442666E-3</v>
      </c>
      <c r="W239" s="8">
        <f t="shared" si="87"/>
        <v>6.7501063173431739E-3</v>
      </c>
      <c r="X239" s="8">
        <f t="shared" si="87"/>
        <v>6.7263490760739141E-3</v>
      </c>
      <c r="Y239" s="8">
        <f t="shared" si="87"/>
        <v>6.7000473708810479E-3</v>
      </c>
      <c r="Z239" s="8">
        <f t="shared" si="87"/>
        <v>6.6528130815154997E-3</v>
      </c>
      <c r="AA239" s="8">
        <f t="shared" si="87"/>
        <v>6.6059289054389517E-3</v>
      </c>
      <c r="AB239" s="8">
        <f t="shared" si="87"/>
        <v>6.5468858296362023E-3</v>
      </c>
      <c r="AC239" s="8">
        <f t="shared" si="87"/>
        <v>6.4803858240801218E-3</v>
      </c>
      <c r="AD239" s="8">
        <f t="shared" si="87"/>
        <v>6.4135441078305537E-3</v>
      </c>
      <c r="AE239" s="8">
        <f t="shared" si="87"/>
        <v>6.3349218706697458E-3</v>
      </c>
      <c r="AF239" s="8">
        <f t="shared" si="87"/>
        <v>6.2492731696244331E-3</v>
      </c>
      <c r="AG239" s="8">
        <f t="shared" si="87"/>
        <v>6.1639271767810035E-3</v>
      </c>
      <c r="AH239" s="8">
        <f t="shared" si="87"/>
        <v>6.0717512205823677E-3</v>
      </c>
      <c r="AI239" s="8">
        <f t="shared" si="87"/>
        <v>5.9695886720125156E-3</v>
      </c>
    </row>
    <row r="240" spans="1:35" ht="15.75" customHeight="1" x14ac:dyDescent="0.45">
      <c r="A240" s="3" t="str">
        <f t="shared" si="81"/>
        <v xml:space="preserve">  Small Crossover Cars</v>
      </c>
      <c r="B240" s="8">
        <f t="shared" ref="B240:AI240" si="88">IF(B147=0,"",B54)</f>
        <v>0.14137858184210528</v>
      </c>
      <c r="C240" s="8">
        <f t="shared" si="88"/>
        <v>0.15167780578231291</v>
      </c>
      <c r="D240" s="8">
        <f t="shared" si="88"/>
        <v>0.13842155138121548</v>
      </c>
      <c r="E240" s="8">
        <f t="shared" si="88"/>
        <v>0.14007718790174475</v>
      </c>
      <c r="F240" s="8">
        <f t="shared" si="88"/>
        <v>0.128551675071885</v>
      </c>
      <c r="G240" s="8">
        <f t="shared" si="88"/>
        <v>0.12495932845596644</v>
      </c>
      <c r="H240" s="8">
        <f t="shared" si="88"/>
        <v>0.12467055185597624</v>
      </c>
      <c r="I240" s="8">
        <f t="shared" si="88"/>
        <v>0.12517640325000001</v>
      </c>
      <c r="J240" s="8">
        <f t="shared" si="88"/>
        <v>0.12370423799999999</v>
      </c>
      <c r="K240" s="8">
        <f t="shared" si="88"/>
        <v>0.12592888088534601</v>
      </c>
      <c r="L240" s="8">
        <f t="shared" si="88"/>
        <v>0.12970936181154608</v>
      </c>
      <c r="M240" s="8">
        <f t="shared" si="88"/>
        <v>0.13205858147327251</v>
      </c>
      <c r="N240" s="8">
        <f t="shared" si="88"/>
        <v>0.13714652645321729</v>
      </c>
      <c r="O240" s="8">
        <f t="shared" si="88"/>
        <v>0.13694243995170538</v>
      </c>
      <c r="P240" s="8">
        <f t="shared" si="88"/>
        <v>0.13934539616129032</v>
      </c>
      <c r="Q240" s="8">
        <f t="shared" si="88"/>
        <v>0.14062901981740372</v>
      </c>
      <c r="R240" s="8">
        <f t="shared" si="88"/>
        <v>0.14156906885245904</v>
      </c>
      <c r="S240" s="8">
        <f t="shared" si="88"/>
        <v>0.14329264771451702</v>
      </c>
      <c r="T240" s="8">
        <f t="shared" si="88"/>
        <v>0.14414300102921823</v>
      </c>
      <c r="U240" s="8">
        <f t="shared" si="88"/>
        <v>0.14491755610755444</v>
      </c>
      <c r="V240" s="8">
        <f t="shared" si="88"/>
        <v>0.1443032461016949</v>
      </c>
      <c r="W240" s="8">
        <f t="shared" si="88"/>
        <v>0.14566999327921282</v>
      </c>
      <c r="X240" s="8">
        <f t="shared" si="88"/>
        <v>0.145802115512359</v>
      </c>
      <c r="Y240" s="8">
        <f t="shared" si="88"/>
        <v>0.14564268745033887</v>
      </c>
      <c r="Z240" s="8">
        <f t="shared" si="88"/>
        <v>0.1447730870838117</v>
      </c>
      <c r="AA240" s="8">
        <f t="shared" si="88"/>
        <v>0.14468133632588578</v>
      </c>
      <c r="AB240" s="8">
        <f t="shared" si="88"/>
        <v>0.14323751232031945</v>
      </c>
      <c r="AC240" s="8">
        <f t="shared" si="88"/>
        <v>0.14208319248856957</v>
      </c>
      <c r="AD240" s="8">
        <f t="shared" si="88"/>
        <v>0.14126347329910144</v>
      </c>
      <c r="AE240" s="8">
        <f t="shared" si="88"/>
        <v>0.14005543162712575</v>
      </c>
      <c r="AF240" s="8">
        <f t="shared" si="88"/>
        <v>0.13844067076764344</v>
      </c>
      <c r="AG240" s="8">
        <f t="shared" si="88"/>
        <v>0.13722938469656989</v>
      </c>
      <c r="AH240" s="8">
        <f t="shared" si="88"/>
        <v>0.13509157213003589</v>
      </c>
      <c r="AI240" s="8">
        <f t="shared" si="88"/>
        <v>0.13313829225894777</v>
      </c>
    </row>
    <row r="241" spans="1:35" ht="15.75" customHeight="1" x14ac:dyDescent="0.45">
      <c r="A241" s="3" t="str">
        <f t="shared" si="81"/>
        <v xml:space="preserve">  Large Crossover Cars</v>
      </c>
      <c r="B241" s="8" t="str">
        <f t="shared" ref="B241:AI241" si="89">IF(B148=0,"",B55)</f>
        <v/>
      </c>
      <c r="C241" s="8" t="str">
        <f t="shared" si="89"/>
        <v/>
      </c>
      <c r="D241" s="8" t="str">
        <f t="shared" si="89"/>
        <v/>
      </c>
      <c r="E241" s="8">
        <f t="shared" si="89"/>
        <v>5.313434907713499E-2</v>
      </c>
      <c r="F241" s="8">
        <f t="shared" si="89"/>
        <v>5.0611876174121405E-2</v>
      </c>
      <c r="G241" s="8">
        <f t="shared" si="89"/>
        <v>4.9013147762104463E-2</v>
      </c>
      <c r="H241" s="8">
        <f t="shared" si="89"/>
        <v>4.8315942650334065E-2</v>
      </c>
      <c r="I241" s="8">
        <f t="shared" si="89"/>
        <v>4.8485498785714287E-2</v>
      </c>
      <c r="J241" s="8">
        <f t="shared" si="89"/>
        <v>4.8219984E-2</v>
      </c>
      <c r="K241" s="8">
        <f t="shared" si="89"/>
        <v>4.9929594555630931E-2</v>
      </c>
      <c r="L241" s="8">
        <f t="shared" si="89"/>
        <v>5.0859090245520884E-2</v>
      </c>
      <c r="M241" s="8">
        <f t="shared" si="89"/>
        <v>5.2522644563233377E-2</v>
      </c>
      <c r="N241" s="8">
        <f t="shared" si="89"/>
        <v>5.3514498654025487E-2</v>
      </c>
      <c r="O241" s="8">
        <f t="shared" si="89"/>
        <v>5.474978574102022E-2</v>
      </c>
      <c r="P241" s="8">
        <f t="shared" si="89"/>
        <v>5.5359277354838712E-2</v>
      </c>
      <c r="Q241" s="8">
        <f t="shared" si="89"/>
        <v>5.6088802236804562E-2</v>
      </c>
      <c r="R241" s="8">
        <f t="shared" si="89"/>
        <v>5.6762655737704927E-2</v>
      </c>
      <c r="S241" s="8">
        <f t="shared" si="89"/>
        <v>5.7367465143011338E-2</v>
      </c>
      <c r="T241" s="8">
        <f t="shared" si="89"/>
        <v>5.7850479928928666E-2</v>
      </c>
      <c r="U241" s="8">
        <f t="shared" si="89"/>
        <v>5.8093063866837401E-2</v>
      </c>
      <c r="V241" s="8">
        <f t="shared" si="89"/>
        <v>5.8366010029910258E-2</v>
      </c>
      <c r="W241" s="8">
        <f t="shared" si="89"/>
        <v>5.86442606494465E-2</v>
      </c>
      <c r="X241" s="8">
        <f t="shared" si="89"/>
        <v>5.8697321684665231E-2</v>
      </c>
      <c r="Y241" s="8">
        <f t="shared" si="89"/>
        <v>5.8717323954194899E-2</v>
      </c>
      <c r="Z241" s="8">
        <f t="shared" si="89"/>
        <v>5.8613202668197487E-2</v>
      </c>
      <c r="AA241" s="8">
        <f t="shared" si="89"/>
        <v>5.8367274078086201E-2</v>
      </c>
      <c r="AB241" s="8">
        <f t="shared" si="89"/>
        <v>5.8166978793256441E-2</v>
      </c>
      <c r="AC241" s="8">
        <f t="shared" si="89"/>
        <v>5.7815851750489873E-2</v>
      </c>
      <c r="AD241" s="8">
        <f t="shared" si="89"/>
        <v>5.7391578138639286E-2</v>
      </c>
      <c r="AE241" s="8">
        <f t="shared" si="89"/>
        <v>5.6861947646441313E-2</v>
      </c>
      <c r="AF241" s="8">
        <f t="shared" si="89"/>
        <v>5.6295876877837395E-2</v>
      </c>
      <c r="AG241" s="8">
        <f t="shared" si="89"/>
        <v>5.5666766490765171E-2</v>
      </c>
      <c r="AH241" s="8">
        <f t="shared" si="89"/>
        <v>5.5089320287195848E-2</v>
      </c>
      <c r="AI241" s="8">
        <f t="shared" si="89"/>
        <v>5.4370732485820451E-2</v>
      </c>
    </row>
    <row r="242" spans="1:35" ht="15.75" customHeight="1" x14ac:dyDescent="0.45">
      <c r="A242" s="3" t="str">
        <f t="shared" si="81"/>
        <v xml:space="preserve">  Small Pickup</v>
      </c>
      <c r="B242" s="8" t="str">
        <f t="shared" ref="B242:AI242" si="90">IF(B149=0,"",B56)</f>
        <v/>
      </c>
      <c r="C242" s="8" t="str">
        <f t="shared" si="90"/>
        <v/>
      </c>
      <c r="D242" s="8">
        <f t="shared" si="90"/>
        <v>1.5302793254645909E-2</v>
      </c>
      <c r="E242" s="8">
        <f t="shared" si="90"/>
        <v>1.5957868314967861E-2</v>
      </c>
      <c r="F242" s="8">
        <f t="shared" si="90"/>
        <v>1.9512450942492012E-2</v>
      </c>
      <c r="G242" s="8">
        <f t="shared" si="90"/>
        <v>2.1260666892870761E-2</v>
      </c>
      <c r="H242" s="8">
        <f t="shared" si="90"/>
        <v>2.1860864584261317E-2</v>
      </c>
      <c r="I242" s="8">
        <f t="shared" si="90"/>
        <v>2.2107286571428575E-2</v>
      </c>
      <c r="J242" s="8">
        <f t="shared" si="90"/>
        <v>2.2235316000000005E-2</v>
      </c>
      <c r="K242" s="8">
        <f t="shared" si="90"/>
        <v>2.2337590654681137E-2</v>
      </c>
      <c r="L242" s="8">
        <f t="shared" si="90"/>
        <v>2.1667010364963504E-2</v>
      </c>
      <c r="M242" s="8">
        <f t="shared" si="90"/>
        <v>2.1044769429595829E-2</v>
      </c>
      <c r="N242" s="8">
        <f t="shared" si="90"/>
        <v>2.0172514392290956E-2</v>
      </c>
      <c r="O242" s="8">
        <f t="shared" si="90"/>
        <v>2.0018762761847268E-2</v>
      </c>
      <c r="P242" s="8">
        <f t="shared" si="90"/>
        <v>1.9653199290322582E-2</v>
      </c>
      <c r="Q242" s="8">
        <f t="shared" si="90"/>
        <v>1.9424768251069899E-2</v>
      </c>
      <c r="R242" s="8">
        <f t="shared" si="90"/>
        <v>1.9260470163934423E-2</v>
      </c>
      <c r="S242" s="8">
        <f t="shared" si="90"/>
        <v>1.9047790407447383E-2</v>
      </c>
      <c r="T242" s="8">
        <f t="shared" si="90"/>
        <v>1.8938276414846012E-2</v>
      </c>
      <c r="U242" s="8">
        <f t="shared" si="90"/>
        <v>1.8883954289372597E-2</v>
      </c>
      <c r="V242" s="8">
        <f t="shared" si="90"/>
        <v>1.902046809571286E-2</v>
      </c>
      <c r="W242" s="8">
        <f t="shared" si="90"/>
        <v>1.8860862870848712E-2</v>
      </c>
      <c r="X242" s="8">
        <f t="shared" si="90"/>
        <v>1.8924858903287739E-2</v>
      </c>
      <c r="Y242" s="8">
        <f t="shared" si="90"/>
        <v>1.9027151264314087E-2</v>
      </c>
      <c r="Z242" s="8">
        <f t="shared" si="90"/>
        <v>1.928728924913892E-2</v>
      </c>
      <c r="AA242" s="8">
        <f t="shared" si="90"/>
        <v>1.9434001850598057E-2</v>
      </c>
      <c r="AB242" s="8">
        <f t="shared" si="90"/>
        <v>1.9757521277728486E-2</v>
      </c>
      <c r="AC242" s="8">
        <f t="shared" si="90"/>
        <v>2.0090736294360981E-2</v>
      </c>
      <c r="AD242" s="8">
        <f t="shared" si="90"/>
        <v>2.0328544698331195E-2</v>
      </c>
      <c r="AE242" s="8">
        <f t="shared" si="90"/>
        <v>2.0764180810413608E-2</v>
      </c>
      <c r="AF242" s="8">
        <f t="shared" si="90"/>
        <v>2.1207355480808918E-2</v>
      </c>
      <c r="AG242" s="8">
        <f t="shared" si="90"/>
        <v>2.1597353430079156E-2</v>
      </c>
      <c r="AH242" s="8">
        <f t="shared" si="90"/>
        <v>2.2121225432788192E-2</v>
      </c>
      <c r="AI242" s="8">
        <f t="shared" si="90"/>
        <v>2.2645057265793071E-2</v>
      </c>
    </row>
    <row r="243" spans="1:35" ht="15.75" customHeight="1" x14ac:dyDescent="0.45">
      <c r="A243" s="3" t="str">
        <f t="shared" si="81"/>
        <v xml:space="preserve">  Large Pickup</v>
      </c>
      <c r="B243" s="8" t="str">
        <f t="shared" ref="B243:AI243" si="91">IF(B150=0,"",B57)</f>
        <v/>
      </c>
      <c r="C243" s="8" t="str">
        <f t="shared" si="91"/>
        <v/>
      </c>
      <c r="D243" s="8" t="str">
        <f t="shared" si="91"/>
        <v/>
      </c>
      <c r="E243" s="8" t="str">
        <f t="shared" si="91"/>
        <v/>
      </c>
      <c r="F243" s="8" t="str">
        <f t="shared" si="91"/>
        <v/>
      </c>
      <c r="G243" s="8" t="str">
        <f t="shared" si="91"/>
        <v/>
      </c>
      <c r="H243" s="8" t="str">
        <f t="shared" si="91"/>
        <v/>
      </c>
      <c r="I243" s="8" t="str">
        <f t="shared" si="91"/>
        <v/>
      </c>
      <c r="J243" s="8" t="str">
        <f t="shared" si="91"/>
        <v/>
      </c>
      <c r="K243" s="8" t="str">
        <f t="shared" si="91"/>
        <v/>
      </c>
      <c r="L243" s="8" t="str">
        <f t="shared" si="91"/>
        <v/>
      </c>
      <c r="M243" s="8" t="str">
        <f t="shared" si="91"/>
        <v/>
      </c>
      <c r="N243" s="8" t="str">
        <f t="shared" si="91"/>
        <v/>
      </c>
      <c r="O243" s="8" t="str">
        <f t="shared" si="91"/>
        <v/>
      </c>
      <c r="P243" s="8" t="str">
        <f t="shared" si="91"/>
        <v/>
      </c>
      <c r="Q243" s="8" t="str">
        <f t="shared" si="91"/>
        <v/>
      </c>
      <c r="R243" s="8" t="str">
        <f t="shared" si="91"/>
        <v/>
      </c>
      <c r="S243" s="8" t="str">
        <f t="shared" si="91"/>
        <v/>
      </c>
      <c r="T243" s="8" t="str">
        <f t="shared" si="91"/>
        <v/>
      </c>
      <c r="U243" s="8" t="str">
        <f t="shared" si="91"/>
        <v/>
      </c>
      <c r="V243" s="8" t="str">
        <f t="shared" si="91"/>
        <v/>
      </c>
      <c r="W243" s="8" t="str">
        <f t="shared" si="91"/>
        <v/>
      </c>
      <c r="X243" s="8" t="str">
        <f t="shared" si="91"/>
        <v/>
      </c>
      <c r="Y243" s="8" t="str">
        <f t="shared" si="91"/>
        <v/>
      </c>
      <c r="Z243" s="8" t="str">
        <f t="shared" si="91"/>
        <v/>
      </c>
      <c r="AA243" s="8" t="str">
        <f t="shared" si="91"/>
        <v/>
      </c>
      <c r="AB243" s="8" t="str">
        <f t="shared" si="91"/>
        <v/>
      </c>
      <c r="AC243" s="8" t="str">
        <f t="shared" si="91"/>
        <v/>
      </c>
      <c r="AD243" s="8" t="str">
        <f t="shared" si="91"/>
        <v/>
      </c>
      <c r="AE243" s="8" t="str">
        <f t="shared" si="91"/>
        <v/>
      </c>
      <c r="AF243" s="8" t="str">
        <f t="shared" si="91"/>
        <v/>
      </c>
      <c r="AG243" s="8" t="str">
        <f t="shared" si="91"/>
        <v/>
      </c>
      <c r="AH243" s="8" t="str">
        <f t="shared" si="91"/>
        <v/>
      </c>
      <c r="AI243" s="8" t="str">
        <f t="shared" si="91"/>
        <v/>
      </c>
    </row>
    <row r="244" spans="1:35" ht="15.75" customHeight="1" x14ac:dyDescent="0.45">
      <c r="A244" s="3" t="str">
        <f t="shared" si="81"/>
        <v xml:space="preserve">  Small Van</v>
      </c>
      <c r="B244" s="8" t="str">
        <f t="shared" ref="B244:AI244" si="92">IF(B151=0,"",B58)</f>
        <v/>
      </c>
      <c r="C244" s="8" t="str">
        <f t="shared" si="92"/>
        <v/>
      </c>
      <c r="D244" s="8" t="str">
        <f t="shared" si="92"/>
        <v/>
      </c>
      <c r="E244" s="8">
        <f t="shared" si="92"/>
        <v>3.8501657897153352E-3</v>
      </c>
      <c r="F244" s="8">
        <f t="shared" si="92"/>
        <v>4.5812649281150161E-3</v>
      </c>
      <c r="G244" s="8">
        <f t="shared" si="92"/>
        <v>5.1056362638200537E-3</v>
      </c>
      <c r="H244" s="8">
        <f t="shared" si="92"/>
        <v>5.2820407201187814E-3</v>
      </c>
      <c r="I244" s="8">
        <f t="shared" si="92"/>
        <v>5.3465901428571437E-3</v>
      </c>
      <c r="J244" s="8">
        <f t="shared" si="92"/>
        <v>5.2880200000000009E-3</v>
      </c>
      <c r="K244" s="8">
        <f t="shared" si="92"/>
        <v>5.4904102611940285E-3</v>
      </c>
      <c r="L244" s="8">
        <f t="shared" si="92"/>
        <v>5.3957965361645663E-3</v>
      </c>
      <c r="M244" s="8">
        <f t="shared" si="92"/>
        <v>5.1869897196870924E-3</v>
      </c>
      <c r="N244" s="8">
        <f t="shared" si="92"/>
        <v>5.064912440161641E-3</v>
      </c>
      <c r="O244" s="8">
        <f t="shared" si="92"/>
        <v>4.9426685843646243E-3</v>
      </c>
      <c r="P244" s="8">
        <f t="shared" si="92"/>
        <v>4.8934811612903221E-3</v>
      </c>
      <c r="Q244" s="8">
        <f t="shared" si="92"/>
        <v>4.8297748416547782E-3</v>
      </c>
      <c r="R244" s="8">
        <f t="shared" si="92"/>
        <v>4.7611131147540977E-3</v>
      </c>
      <c r="S244" s="8">
        <f t="shared" si="92"/>
        <v>4.7472589584457645E-3</v>
      </c>
      <c r="T244" s="8">
        <f t="shared" si="92"/>
        <v>4.7242930771255595E-3</v>
      </c>
      <c r="U244" s="8">
        <f t="shared" si="92"/>
        <v>4.7255437900128039E-3</v>
      </c>
      <c r="V244" s="8">
        <f t="shared" si="92"/>
        <v>4.7299793419740771E-3</v>
      </c>
      <c r="W244" s="8">
        <f t="shared" si="92"/>
        <v>4.71595271094711E-3</v>
      </c>
      <c r="X244" s="8">
        <f t="shared" si="92"/>
        <v>4.7466276481881453E-3</v>
      </c>
      <c r="Y244" s="8">
        <f t="shared" si="92"/>
        <v>4.7804123159616739E-3</v>
      </c>
      <c r="Z244" s="8">
        <f t="shared" si="92"/>
        <v>4.820350029850747E-3</v>
      </c>
      <c r="AA244" s="8">
        <f t="shared" si="92"/>
        <v>4.8983681742270357E-3</v>
      </c>
      <c r="AB244" s="8">
        <f t="shared" si="92"/>
        <v>4.9643065062111805E-3</v>
      </c>
      <c r="AC244" s="8">
        <f t="shared" si="92"/>
        <v>5.0477886131069013E-3</v>
      </c>
      <c r="AD244" s="8">
        <f t="shared" si="92"/>
        <v>5.1395097304236196E-3</v>
      </c>
      <c r="AE244" s="8">
        <f t="shared" si="92"/>
        <v>5.2627287171950459E-3</v>
      </c>
      <c r="AF244" s="8">
        <f t="shared" si="92"/>
        <v>5.3748757098638069E-3</v>
      </c>
      <c r="AG244" s="8">
        <f t="shared" si="92"/>
        <v>5.4937479419525067E-3</v>
      </c>
      <c r="AH244" s="8">
        <f t="shared" si="92"/>
        <v>5.6049745512564818E-3</v>
      </c>
      <c r="AI244" s="8">
        <f t="shared" si="92"/>
        <v>5.7389430569137478E-3</v>
      </c>
    </row>
    <row r="245" spans="1:35" ht="15.75" customHeight="1" x14ac:dyDescent="0.45">
      <c r="A245" s="3" t="str">
        <f t="shared" si="81"/>
        <v xml:space="preserve">  Large Van</v>
      </c>
      <c r="B245" s="8">
        <f t="shared" ref="B245:AI245" si="93">IF(B152=0,"",B59)</f>
        <v>2.1589158223684207E-2</v>
      </c>
      <c r="C245" s="8">
        <f t="shared" si="93"/>
        <v>2.0417178888888887E-2</v>
      </c>
      <c r="D245" s="8">
        <f t="shared" si="93"/>
        <v>2.3348390040180817E-2</v>
      </c>
      <c r="E245" s="8">
        <f t="shared" si="93"/>
        <v>2.4391271533516987E-2</v>
      </c>
      <c r="F245" s="8">
        <f t="shared" si="93"/>
        <v>2.9136477835463259E-2</v>
      </c>
      <c r="G245" s="8">
        <f t="shared" si="93"/>
        <v>3.1492290743423565E-2</v>
      </c>
      <c r="H245" s="8">
        <f t="shared" si="93"/>
        <v>3.2308785857461025E-2</v>
      </c>
      <c r="I245" s="8">
        <f t="shared" si="93"/>
        <v>3.2518853678571429E-2</v>
      </c>
      <c r="J245" s="8">
        <f t="shared" si="93"/>
        <v>3.3140667999999998E-2</v>
      </c>
      <c r="K245" s="8">
        <f t="shared" si="93"/>
        <v>3.3111999101085483E-2</v>
      </c>
      <c r="L245" s="8">
        <f t="shared" si="93"/>
        <v>3.2231407166556071E-2</v>
      </c>
      <c r="M245" s="8">
        <f t="shared" si="93"/>
        <v>3.1013328484354633E-2</v>
      </c>
      <c r="N245" s="8">
        <f t="shared" si="93"/>
        <v>2.9945240571961462E-2</v>
      </c>
      <c r="O245" s="8">
        <f t="shared" si="93"/>
        <v>2.9356547977663752E-2</v>
      </c>
      <c r="P245" s="8">
        <f t="shared" si="93"/>
        <v>2.8865460870967741E-2</v>
      </c>
      <c r="Q245" s="8">
        <f t="shared" si="93"/>
        <v>2.839380054778887E-2</v>
      </c>
      <c r="R245" s="8">
        <f t="shared" si="93"/>
        <v>2.7933855737704915E-2</v>
      </c>
      <c r="S245" s="8">
        <f t="shared" si="93"/>
        <v>2.7825101794387481E-2</v>
      </c>
      <c r="T245" s="8">
        <f t="shared" si="93"/>
        <v>2.7621670834430116E-2</v>
      </c>
      <c r="U245" s="8">
        <f t="shared" si="93"/>
        <v>2.7535087964148525E-2</v>
      </c>
      <c r="V245" s="8">
        <f t="shared" si="93"/>
        <v>2.7588533060817544E-2</v>
      </c>
      <c r="W245" s="8">
        <f t="shared" si="93"/>
        <v>2.7350197198031983E-2</v>
      </c>
      <c r="X245" s="8">
        <f t="shared" si="93"/>
        <v>2.747197441084713E-2</v>
      </c>
      <c r="Y245" s="8">
        <f t="shared" si="93"/>
        <v>2.7601425157747137E-2</v>
      </c>
      <c r="Z245" s="8">
        <f t="shared" si="93"/>
        <v>2.7742643770378876E-2</v>
      </c>
      <c r="AA245" s="8">
        <f t="shared" si="93"/>
        <v>2.8154448873843375E-2</v>
      </c>
      <c r="AB245" s="8">
        <f t="shared" si="93"/>
        <v>2.8555375248447205E-2</v>
      </c>
      <c r="AC245" s="8">
        <f t="shared" si="93"/>
        <v>2.8997337513607658E-2</v>
      </c>
      <c r="AD245" s="8">
        <f t="shared" si="93"/>
        <v>2.9425558921694479E-2</v>
      </c>
      <c r="AE245" s="8">
        <f t="shared" si="93"/>
        <v>2.9955319218979638E-2</v>
      </c>
      <c r="AF245" s="8">
        <f t="shared" si="93"/>
        <v>3.0552784636813872E-2</v>
      </c>
      <c r="AG245" s="8">
        <f t="shared" si="93"/>
        <v>3.1135676886543534E-2</v>
      </c>
      <c r="AH245" s="8">
        <f t="shared" si="93"/>
        <v>3.1788926493817315E-2</v>
      </c>
      <c r="AI245" s="8">
        <f t="shared" si="93"/>
        <v>3.2512159338939951E-2</v>
      </c>
    </row>
    <row r="246" spans="1:35" ht="15.75" customHeight="1" x14ac:dyDescent="0.45">
      <c r="A246" s="3" t="str">
        <f t="shared" si="81"/>
        <v xml:space="preserve">  Small Utility</v>
      </c>
      <c r="B246" s="8" t="str">
        <f t="shared" ref="B246:AI246" si="94">IF(B153=0,"",B60)</f>
        <v/>
      </c>
      <c r="C246" s="8" t="str">
        <f t="shared" si="94"/>
        <v/>
      </c>
      <c r="D246" s="8" t="str">
        <f t="shared" si="94"/>
        <v/>
      </c>
      <c r="E246" s="8">
        <f t="shared" si="94"/>
        <v>1.3320763475665749E-2</v>
      </c>
      <c r="F246" s="8">
        <f t="shared" si="94"/>
        <v>1.5905875990415333E-2</v>
      </c>
      <c r="G246" s="8">
        <f t="shared" si="94"/>
        <v>1.7033207434235611E-2</v>
      </c>
      <c r="H246" s="8">
        <f t="shared" si="94"/>
        <v>1.731770368596882E-2</v>
      </c>
      <c r="I246" s="8">
        <f t="shared" si="94"/>
        <v>1.7346871178571428E-2</v>
      </c>
      <c r="J246" s="8">
        <f t="shared" si="94"/>
        <v>1.7774439999999999E-2</v>
      </c>
      <c r="K246" s="8">
        <f t="shared" si="94"/>
        <v>1.7342285634328353E-2</v>
      </c>
      <c r="L246" s="8">
        <f t="shared" si="94"/>
        <v>1.6819564419376248E-2</v>
      </c>
      <c r="M246" s="8">
        <f t="shared" si="94"/>
        <v>1.6217813588657103E-2</v>
      </c>
      <c r="N246" s="8">
        <f t="shared" si="94"/>
        <v>1.5586929698476843E-2</v>
      </c>
      <c r="O246" s="8">
        <f t="shared" si="94"/>
        <v>1.529984608813764E-2</v>
      </c>
      <c r="P246" s="8">
        <f t="shared" si="94"/>
        <v>1.5015147322580646E-2</v>
      </c>
      <c r="Q246" s="8">
        <f t="shared" si="94"/>
        <v>1.4779000022824534E-2</v>
      </c>
      <c r="R246" s="8">
        <f t="shared" si="94"/>
        <v>1.4601985081967214E-2</v>
      </c>
      <c r="S246" s="8">
        <f t="shared" si="94"/>
        <v>1.4392849824608743E-2</v>
      </c>
      <c r="T246" s="8">
        <f t="shared" si="94"/>
        <v>1.4263281100289548E-2</v>
      </c>
      <c r="U246" s="8">
        <f t="shared" si="94"/>
        <v>1.4199575416133162E-2</v>
      </c>
      <c r="V246" s="8">
        <f t="shared" si="94"/>
        <v>1.4231080319042872E-2</v>
      </c>
      <c r="W246" s="8">
        <f t="shared" si="94"/>
        <v>1.4115579694956954E-2</v>
      </c>
      <c r="X246" s="8">
        <f t="shared" si="94"/>
        <v>1.413675387808975E-2</v>
      </c>
      <c r="Y246" s="8">
        <f t="shared" si="94"/>
        <v>1.4189434559476513E-2</v>
      </c>
      <c r="Z246" s="8">
        <f t="shared" si="94"/>
        <v>1.4325582723306543E-2</v>
      </c>
      <c r="AA246" s="8">
        <f t="shared" si="94"/>
        <v>1.4452726698262241E-2</v>
      </c>
      <c r="AB246" s="8">
        <f t="shared" si="94"/>
        <v>1.4660839744897959E-2</v>
      </c>
      <c r="AC246" s="8">
        <f t="shared" si="94"/>
        <v>1.4880841693881994E-2</v>
      </c>
      <c r="AD246" s="8">
        <f t="shared" si="94"/>
        <v>1.5096630962772783E-2</v>
      </c>
      <c r="AE246" s="8">
        <f t="shared" si="94"/>
        <v>1.5357319605290786E-2</v>
      </c>
      <c r="AF246" s="8">
        <f t="shared" si="94"/>
        <v>1.5657029543953781E-2</v>
      </c>
      <c r="AG246" s="8">
        <f t="shared" si="94"/>
        <v>1.593786166226913E-2</v>
      </c>
      <c r="AH246" s="8">
        <f t="shared" si="94"/>
        <v>1.6263732205823698E-2</v>
      </c>
      <c r="AI246" s="8">
        <f t="shared" si="94"/>
        <v>1.661591815959319E-2</v>
      </c>
    </row>
    <row r="247" spans="1:35" ht="15.75" customHeight="1" x14ac:dyDescent="0.45">
      <c r="A247" s="3" t="str">
        <f t="shared" si="81"/>
        <v xml:space="preserve">  Large Utility</v>
      </c>
      <c r="B247" s="8" t="str">
        <f t="shared" ref="B247:AI247" si="95">IF(B154=0,"",B61)</f>
        <v/>
      </c>
      <c r="C247" s="8" t="str">
        <f t="shared" si="95"/>
        <v/>
      </c>
      <c r="D247" s="8" t="str">
        <f t="shared" si="95"/>
        <v/>
      </c>
      <c r="E247" s="8">
        <f t="shared" si="95"/>
        <v>1.7383941432506888E-2</v>
      </c>
      <c r="F247" s="8">
        <f t="shared" si="95"/>
        <v>2.084844766773163E-2</v>
      </c>
      <c r="G247" s="8">
        <f t="shared" si="95"/>
        <v>2.2463382905070529E-2</v>
      </c>
      <c r="H247" s="8">
        <f t="shared" si="95"/>
        <v>2.2919813262806236E-2</v>
      </c>
      <c r="I247" s="8">
        <f t="shared" si="95"/>
        <v>2.303836457142857E-2</v>
      </c>
      <c r="J247" s="8">
        <f t="shared" si="95"/>
        <v>2.3744636E-2</v>
      </c>
      <c r="K247" s="8">
        <f t="shared" si="95"/>
        <v>2.3154505410447758E-2</v>
      </c>
      <c r="L247" s="8">
        <f t="shared" si="95"/>
        <v>2.2557659601857998E-2</v>
      </c>
      <c r="M247" s="8">
        <f t="shared" si="95"/>
        <v>2.1762762268578883E-2</v>
      </c>
      <c r="N247" s="8">
        <f t="shared" si="95"/>
        <v>2.1021163382032953E-2</v>
      </c>
      <c r="O247" s="8">
        <f t="shared" si="95"/>
        <v>2.062989550558406E-2</v>
      </c>
      <c r="P247" s="8">
        <f t="shared" si="95"/>
        <v>2.0305079064516132E-2</v>
      </c>
      <c r="Q247" s="8">
        <f t="shared" si="95"/>
        <v>2.0019346853067044E-2</v>
      </c>
      <c r="R247" s="8">
        <f t="shared" si="95"/>
        <v>1.9790406885245901E-2</v>
      </c>
      <c r="S247" s="8">
        <f t="shared" si="95"/>
        <v>1.9556732744198599E-2</v>
      </c>
      <c r="T247" s="8">
        <f t="shared" si="95"/>
        <v>1.9408381073966835E-2</v>
      </c>
      <c r="U247" s="8">
        <f t="shared" si="95"/>
        <v>1.9355467669654288E-2</v>
      </c>
      <c r="V247" s="8">
        <f t="shared" si="95"/>
        <v>1.9404711744765702E-2</v>
      </c>
      <c r="W247" s="8">
        <f t="shared" si="95"/>
        <v>1.9280346868388688E-2</v>
      </c>
      <c r="X247" s="8">
        <f t="shared" si="95"/>
        <v>1.9342681327093835E-2</v>
      </c>
      <c r="Y247" s="8">
        <f t="shared" si="95"/>
        <v>1.9439985237204953E-2</v>
      </c>
      <c r="Z247" s="8">
        <f t="shared" si="95"/>
        <v>1.9657212812858784E-2</v>
      </c>
      <c r="AA247" s="8">
        <f t="shared" si="95"/>
        <v>1.9847161931843823E-2</v>
      </c>
      <c r="AB247" s="8">
        <f t="shared" si="95"/>
        <v>2.0136370727595387E-2</v>
      </c>
      <c r="AC247" s="8">
        <f t="shared" si="95"/>
        <v>2.045713276725452E-2</v>
      </c>
      <c r="AD247" s="8">
        <f t="shared" si="95"/>
        <v>2.0784671630295251E-2</v>
      </c>
      <c r="AE247" s="8">
        <f t="shared" si="95"/>
        <v>2.1161766869619993E-2</v>
      </c>
      <c r="AF247" s="8">
        <f t="shared" si="95"/>
        <v>2.1591600724308709E-2</v>
      </c>
      <c r="AG247" s="8">
        <f t="shared" si="95"/>
        <v>2.2007736385224273E-2</v>
      </c>
      <c r="AH247" s="8">
        <f t="shared" si="95"/>
        <v>2.2472332700438774E-2</v>
      </c>
      <c r="AI247" s="8">
        <f t="shared" si="95"/>
        <v>2.2977233923332681E-2</v>
      </c>
    </row>
    <row r="248" spans="1:35" ht="15.75" customHeight="1" x14ac:dyDescent="0.45">
      <c r="A248" s="3" t="str">
        <f t="shared" si="81"/>
        <v xml:space="preserve">  Small Crossover Trucks</v>
      </c>
      <c r="B248" s="8">
        <f t="shared" ref="B248:AI248" si="96">IF(B155=0,"",B62)</f>
        <v>5.3908724671052614E-2</v>
      </c>
      <c r="C248" s="8">
        <f t="shared" si="96"/>
        <v>5.3150176723356007E-2</v>
      </c>
      <c r="D248" s="8">
        <f t="shared" si="96"/>
        <v>6.344307456554496E-2</v>
      </c>
      <c r="E248" s="8">
        <f t="shared" si="96"/>
        <v>6.7794247029384747E-2</v>
      </c>
      <c r="F248" s="8">
        <f t="shared" si="96"/>
        <v>8.2347483091054316E-2</v>
      </c>
      <c r="G248" s="8">
        <f t="shared" si="96"/>
        <v>8.9496477468547456E-2</v>
      </c>
      <c r="H248" s="8">
        <f t="shared" si="96"/>
        <v>9.2104130504825535E-2</v>
      </c>
      <c r="I248" s="8">
        <f t="shared" si="96"/>
        <v>9.3148647750000008E-2</v>
      </c>
      <c r="J248" s="8">
        <f t="shared" si="96"/>
        <v>9.5237228000000007E-2</v>
      </c>
      <c r="K248" s="8">
        <f t="shared" si="96"/>
        <v>9.4419373253052899E-2</v>
      </c>
      <c r="L248" s="8">
        <f t="shared" si="96"/>
        <v>9.2258809927007315E-2</v>
      </c>
      <c r="M248" s="8">
        <f t="shared" si="96"/>
        <v>8.9458829380704041E-2</v>
      </c>
      <c r="N248" s="8">
        <f t="shared" si="96"/>
        <v>8.6475137569163821E-2</v>
      </c>
      <c r="O248" s="8">
        <f t="shared" si="96"/>
        <v>8.5326280389375189E-2</v>
      </c>
      <c r="P248" s="8">
        <f t="shared" si="96"/>
        <v>8.4162335258064519E-2</v>
      </c>
      <c r="Q248" s="8">
        <f t="shared" si="96"/>
        <v>8.3230009266761745E-2</v>
      </c>
      <c r="R248" s="8">
        <f t="shared" si="96"/>
        <v>8.2605569016393446E-2</v>
      </c>
      <c r="S248" s="8">
        <f t="shared" si="96"/>
        <v>8.1765060199676207E-2</v>
      </c>
      <c r="T248" s="8">
        <f t="shared" si="96"/>
        <v>8.1369553092919197E-2</v>
      </c>
      <c r="U248" s="8">
        <f t="shared" si="96"/>
        <v>8.1331804865556981E-2</v>
      </c>
      <c r="V248" s="8">
        <f t="shared" si="96"/>
        <v>8.1802025264207365E-2</v>
      </c>
      <c r="W248" s="8">
        <f t="shared" si="96"/>
        <v>8.1448550386223881E-2</v>
      </c>
      <c r="X248" s="8">
        <f t="shared" si="96"/>
        <v>8.1849023688504927E-2</v>
      </c>
      <c r="Y248" s="8">
        <f t="shared" si="96"/>
        <v>8.2426273175975687E-2</v>
      </c>
      <c r="Z248" s="8">
        <f t="shared" si="96"/>
        <v>8.3591023623421357E-2</v>
      </c>
      <c r="AA248" s="8">
        <f t="shared" si="96"/>
        <v>8.4481753595125234E-2</v>
      </c>
      <c r="AB248" s="8">
        <f t="shared" si="96"/>
        <v>8.5928384966725835E-2</v>
      </c>
      <c r="AC248" s="8">
        <f t="shared" si="96"/>
        <v>8.7461819573263655E-2</v>
      </c>
      <c r="AD248" s="8">
        <f t="shared" si="96"/>
        <v>8.8981071527599487E-2</v>
      </c>
      <c r="AE248" s="8">
        <f t="shared" si="96"/>
        <v>9.0748919974805803E-2</v>
      </c>
      <c r="AF248" s="8">
        <f t="shared" si="96"/>
        <v>9.2755241452744552E-2</v>
      </c>
      <c r="AG248" s="8">
        <f t="shared" si="96"/>
        <v>9.4668809050131919E-2</v>
      </c>
      <c r="AH248" s="8">
        <f t="shared" si="96"/>
        <v>9.6870862640606306E-2</v>
      </c>
      <c r="AI248" s="8">
        <f t="shared" si="96"/>
        <v>9.9207007334246006E-2</v>
      </c>
    </row>
    <row r="249" spans="1:35" ht="15.75" customHeight="1" x14ac:dyDescent="0.45">
      <c r="A249" s="3" t="str">
        <f t="shared" si="81"/>
        <v xml:space="preserve">  Large Crossover Trucks</v>
      </c>
      <c r="B249" s="8" t="str">
        <f t="shared" ref="B249:AI249" si="97">IF(B156=0,"",B63)</f>
        <v/>
      </c>
      <c r="C249" s="8" t="str">
        <f t="shared" si="97"/>
        <v/>
      </c>
      <c r="D249" s="8" t="str">
        <f t="shared" si="97"/>
        <v/>
      </c>
      <c r="E249" s="8">
        <f t="shared" si="97"/>
        <v>8.176073152433426E-2</v>
      </c>
      <c r="F249" s="8">
        <f t="shared" si="97"/>
        <v>9.8976451086261991E-2</v>
      </c>
      <c r="G249" s="8">
        <f t="shared" si="97"/>
        <v>0.10762491253526496</v>
      </c>
      <c r="H249" s="8">
        <f t="shared" si="97"/>
        <v>0.11074484063845583</v>
      </c>
      <c r="I249" s="8">
        <f t="shared" si="97"/>
        <v>0.11200521564285715</v>
      </c>
      <c r="J249" s="8">
        <f t="shared" si="97"/>
        <v>0.11545793200000001</v>
      </c>
      <c r="K249" s="8">
        <f t="shared" si="97"/>
        <v>0.11350716716417909</v>
      </c>
      <c r="L249" s="8">
        <f t="shared" si="97"/>
        <v>0.11104977865958861</v>
      </c>
      <c r="M249" s="8">
        <f t="shared" si="97"/>
        <v>0.10754273495436767</v>
      </c>
      <c r="N249" s="8">
        <f t="shared" si="97"/>
        <v>0.10414831926639727</v>
      </c>
      <c r="O249" s="8">
        <f t="shared" si="97"/>
        <v>0.10254590917295503</v>
      </c>
      <c r="P249" s="8">
        <f t="shared" si="97"/>
        <v>0.10121912993548389</v>
      </c>
      <c r="Q249" s="8">
        <f t="shared" si="97"/>
        <v>0.10008029387161196</v>
      </c>
      <c r="R249" s="8">
        <f t="shared" si="97"/>
        <v>9.9232959344262295E-2</v>
      </c>
      <c r="S249" s="8">
        <f t="shared" si="97"/>
        <v>9.8311983837021055E-2</v>
      </c>
      <c r="T249" s="8">
        <f t="shared" si="97"/>
        <v>9.7812418057383541E-2</v>
      </c>
      <c r="U249" s="8">
        <f t="shared" si="97"/>
        <v>9.7770240076824569E-2</v>
      </c>
      <c r="V249" s="8">
        <f t="shared" si="97"/>
        <v>9.8244324825523421E-2</v>
      </c>
      <c r="W249" s="8">
        <f t="shared" si="97"/>
        <v>9.7832440905289073E-2</v>
      </c>
      <c r="X249" s="8">
        <f t="shared" si="97"/>
        <v>9.8332555485961134E-2</v>
      </c>
      <c r="Y249" s="8">
        <f t="shared" si="97"/>
        <v>9.9018554365505967E-2</v>
      </c>
      <c r="Z249" s="8">
        <f t="shared" si="97"/>
        <v>0.10032979371756601</v>
      </c>
      <c r="AA249" s="8">
        <f t="shared" si="97"/>
        <v>0.10146497327465581</v>
      </c>
      <c r="AB249" s="8">
        <f t="shared" si="97"/>
        <v>0.10312665692102928</v>
      </c>
      <c r="AC249" s="8">
        <f t="shared" si="97"/>
        <v>0.10494138197256693</v>
      </c>
      <c r="AD249" s="8">
        <f t="shared" si="97"/>
        <v>0.10676596991014121</v>
      </c>
      <c r="AE249" s="8">
        <f t="shared" si="97"/>
        <v>0.10889035632164602</v>
      </c>
      <c r="AF249" s="8">
        <f t="shared" si="97"/>
        <v>0.11127422095542717</v>
      </c>
      <c r="AG249" s="8">
        <f t="shared" si="97"/>
        <v>0.11356445831134564</v>
      </c>
      <c r="AH249" s="8">
        <f t="shared" si="97"/>
        <v>0.11613757440765858</v>
      </c>
      <c r="AI249" s="8">
        <f t="shared" si="97"/>
        <v>0.11891726725992564</v>
      </c>
    </row>
    <row r="250" spans="1:35" ht="15.75" customHeight="1" x14ac:dyDescent="0.35"/>
    <row r="251" spans="1:35" ht="15.75" customHeight="1" x14ac:dyDescent="0.45">
      <c r="A251" s="2" t="s">
        <v>642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.75" customHeight="1" x14ac:dyDescent="0.45">
      <c r="B252" s="8">
        <v>2017</v>
      </c>
      <c r="C252" s="8">
        <v>2018</v>
      </c>
      <c r="D252" s="8">
        <v>2019</v>
      </c>
      <c r="E252" s="8">
        <v>2020</v>
      </c>
      <c r="F252" s="8">
        <v>2021</v>
      </c>
      <c r="G252" s="8">
        <v>2022</v>
      </c>
      <c r="H252" s="8">
        <v>2023</v>
      </c>
      <c r="I252" s="8">
        <v>2024</v>
      </c>
      <c r="J252" s="8">
        <v>2025</v>
      </c>
      <c r="K252" s="8">
        <v>2026</v>
      </c>
      <c r="L252" s="8">
        <v>2027</v>
      </c>
      <c r="M252" s="8">
        <v>2028</v>
      </c>
      <c r="N252" s="8">
        <v>2029</v>
      </c>
      <c r="O252" s="8">
        <v>2030</v>
      </c>
      <c r="P252" s="8">
        <v>2031</v>
      </c>
      <c r="Q252" s="8">
        <v>2032</v>
      </c>
      <c r="R252" s="8">
        <v>2033</v>
      </c>
      <c r="S252" s="8">
        <v>2034</v>
      </c>
      <c r="T252" s="8">
        <v>2035</v>
      </c>
      <c r="U252" s="8">
        <v>2036</v>
      </c>
      <c r="V252" s="8">
        <v>2037</v>
      </c>
      <c r="W252" s="8">
        <v>2038</v>
      </c>
      <c r="X252" s="8">
        <v>2039</v>
      </c>
      <c r="Y252" s="8">
        <v>2040</v>
      </c>
      <c r="Z252" s="8">
        <v>2041</v>
      </c>
      <c r="AA252" s="8">
        <v>2042</v>
      </c>
      <c r="AB252" s="8">
        <v>2043</v>
      </c>
      <c r="AC252" s="8">
        <v>2044</v>
      </c>
      <c r="AD252" s="8">
        <v>2045</v>
      </c>
      <c r="AE252" s="8">
        <v>2046</v>
      </c>
      <c r="AF252" s="8">
        <v>2047</v>
      </c>
      <c r="AG252" s="8">
        <v>2048</v>
      </c>
      <c r="AH252" s="8">
        <v>2049</v>
      </c>
      <c r="AI252" s="8">
        <v>2050</v>
      </c>
    </row>
    <row r="253" spans="1:35" ht="15.75" customHeight="1" x14ac:dyDescent="0.45">
      <c r="A253" s="8" t="s">
        <v>643</v>
      </c>
      <c r="B253" s="8">
        <f t="shared" ref="B253:AI253" si="98">(SUM(SUMPRODUCT(B162:B177,B69:B84)/SUM(B162:B177)*B19,SUMPRODUCT(B87:B102,B180:B195)/SUM(B180:B195)*B20,SUMPRODUCT(B105:B120,B198:B213)/SUM(B198:B213)*B21)*10^3)*cpi_2018to2012</f>
        <v>50763.351986556219</v>
      </c>
      <c r="C253" s="8">
        <f t="shared" si="98"/>
        <v>53708.441030256567</v>
      </c>
      <c r="D253" s="8">
        <f t="shared" si="98"/>
        <v>50838.750485172619</v>
      </c>
      <c r="E253" s="8">
        <f t="shared" si="98"/>
        <v>49911.276831841649</v>
      </c>
      <c r="F253" s="8">
        <f t="shared" si="98"/>
        <v>49513.703705151733</v>
      </c>
      <c r="G253" s="8">
        <f t="shared" si="98"/>
        <v>48636.582320794965</v>
      </c>
      <c r="H253" s="8">
        <f t="shared" si="98"/>
        <v>47810.13192181327</v>
      </c>
      <c r="I253" s="8">
        <f t="shared" si="98"/>
        <v>47076.579453219238</v>
      </c>
      <c r="J253" s="8">
        <f t="shared" si="98"/>
        <v>46537.982395603947</v>
      </c>
      <c r="K253" s="8">
        <f t="shared" si="98"/>
        <v>46261.450847066597</v>
      </c>
      <c r="L253" s="8">
        <f t="shared" si="98"/>
        <v>45966.864969932365</v>
      </c>
      <c r="M253" s="8">
        <f t="shared" si="98"/>
        <v>45775.215769108938</v>
      </c>
      <c r="N253" s="8">
        <f t="shared" si="98"/>
        <v>45531.882081118354</v>
      </c>
      <c r="O253" s="8">
        <f t="shared" si="98"/>
        <v>45434.985133539427</v>
      </c>
      <c r="P253" s="8">
        <f t="shared" si="98"/>
        <v>45274.435624637852</v>
      </c>
      <c r="Q253" s="8">
        <f t="shared" si="98"/>
        <v>45154.519437408046</v>
      </c>
      <c r="R253" s="8">
        <f t="shared" si="98"/>
        <v>45029.960397540563</v>
      </c>
      <c r="S253" s="8">
        <f t="shared" si="98"/>
        <v>44841.782474192485</v>
      </c>
      <c r="T253" s="8">
        <f t="shared" si="98"/>
        <v>44660.023539232898</v>
      </c>
      <c r="U253" s="8">
        <f t="shared" si="98"/>
        <v>44482.1365343992</v>
      </c>
      <c r="V253" s="8">
        <f t="shared" si="98"/>
        <v>44336.217909696046</v>
      </c>
      <c r="W253" s="8">
        <f t="shared" si="98"/>
        <v>44174.293265557193</v>
      </c>
      <c r="X253" s="8">
        <f t="shared" si="98"/>
        <v>44028.068743651944</v>
      </c>
      <c r="Y253" s="8">
        <f t="shared" si="98"/>
        <v>43892.332989548013</v>
      </c>
      <c r="Z253" s="8">
        <f t="shared" si="98"/>
        <v>43875.449318734456</v>
      </c>
      <c r="AA253" s="8">
        <f t="shared" si="98"/>
        <v>43853.151663285185</v>
      </c>
      <c r="AB253" s="8">
        <f t="shared" si="98"/>
        <v>43848.880567945889</v>
      </c>
      <c r="AC253" s="8">
        <f t="shared" si="98"/>
        <v>43840.205192350528</v>
      </c>
      <c r="AD253" s="8">
        <f t="shared" si="98"/>
        <v>43825.752002168192</v>
      </c>
      <c r="AE253" s="8">
        <f t="shared" si="98"/>
        <v>43810.817069293771</v>
      </c>
      <c r="AF253" s="8">
        <f t="shared" si="98"/>
        <v>43799.896934539531</v>
      </c>
      <c r="AG253" s="8">
        <f t="shared" si="98"/>
        <v>43781.861421249348</v>
      </c>
      <c r="AH253" s="8">
        <f t="shared" si="98"/>
        <v>43776.641260470038</v>
      </c>
      <c r="AI253" s="8">
        <f t="shared" si="98"/>
        <v>43759.402816364673</v>
      </c>
    </row>
    <row r="254" spans="1:35" ht="15.75" customHeight="1" x14ac:dyDescent="0.45">
      <c r="A254" s="8" t="s">
        <v>644</v>
      </c>
      <c r="B254" s="8">
        <f t="shared" ref="B254:AI254" si="99">(SUM(SUMPRODUCT(B216:B231,B123:B138)/SUM(B216:B231)*B24,SUMPRODUCT(B234:B249,B141:B156)/SUM(B234:B249)*B25)*10^3)*cpi_2018to2012</f>
        <v>38022.908230021298</v>
      </c>
      <c r="C254" s="8">
        <f t="shared" si="99"/>
        <v>38098.228407976065</v>
      </c>
      <c r="D254" s="8">
        <f t="shared" si="99"/>
        <v>38094.182970467155</v>
      </c>
      <c r="E254" s="8">
        <f t="shared" si="99"/>
        <v>39842.60107610056</v>
      </c>
      <c r="F254" s="8">
        <f t="shared" si="99"/>
        <v>39889.29764942186</v>
      </c>
      <c r="G254" s="8">
        <f t="shared" si="99"/>
        <v>39798.316751899976</v>
      </c>
      <c r="H254" s="8">
        <f t="shared" si="99"/>
        <v>39656.589630851464</v>
      </c>
      <c r="I254" s="8">
        <f t="shared" si="99"/>
        <v>39494.674690995547</v>
      </c>
      <c r="J254" s="8">
        <f t="shared" si="99"/>
        <v>39766.031294481734</v>
      </c>
      <c r="K254" s="8">
        <f t="shared" si="99"/>
        <v>39591.91612281734</v>
      </c>
      <c r="L254" s="8">
        <f t="shared" si="99"/>
        <v>39409.393942375536</v>
      </c>
      <c r="M254" s="8">
        <f t="shared" si="99"/>
        <v>39266.995462390143</v>
      </c>
      <c r="N254" s="8">
        <f t="shared" si="99"/>
        <v>39148.59334906318</v>
      </c>
      <c r="O254" s="8">
        <f t="shared" si="99"/>
        <v>39105.62401782634</v>
      </c>
      <c r="P254" s="8">
        <f t="shared" si="99"/>
        <v>39059.139150719988</v>
      </c>
      <c r="Q254" s="8">
        <f t="shared" si="99"/>
        <v>39048.228628569828</v>
      </c>
      <c r="R254" s="8">
        <f t="shared" si="99"/>
        <v>39060.46016127555</v>
      </c>
      <c r="S254" s="8">
        <f t="shared" si="99"/>
        <v>39017.606878081191</v>
      </c>
      <c r="T254" s="8">
        <f t="shared" si="99"/>
        <v>38981.195884688073</v>
      </c>
      <c r="U254" s="8">
        <f t="shared" si="99"/>
        <v>38954.316278777071</v>
      </c>
      <c r="V254" s="8">
        <f t="shared" si="99"/>
        <v>38949.115938327748</v>
      </c>
      <c r="W254" s="8">
        <f t="shared" si="99"/>
        <v>38930.032507812619</v>
      </c>
      <c r="X254" s="8">
        <f t="shared" si="99"/>
        <v>38929.547825147354</v>
      </c>
      <c r="Y254" s="8">
        <f t="shared" si="99"/>
        <v>38935.917023413982</v>
      </c>
      <c r="Z254" s="8">
        <f t="shared" si="99"/>
        <v>38984.300623419163</v>
      </c>
      <c r="AA254" s="8">
        <f t="shared" si="99"/>
        <v>39022.745476910728</v>
      </c>
      <c r="AB254" s="8">
        <f t="shared" si="99"/>
        <v>39078.936469789398</v>
      </c>
      <c r="AC254" s="8">
        <f t="shared" si="99"/>
        <v>39135.217741986671</v>
      </c>
      <c r="AD254" s="8">
        <f t="shared" si="99"/>
        <v>39194.101987155234</v>
      </c>
      <c r="AE254" s="8">
        <f t="shared" si="99"/>
        <v>39254.162043081815</v>
      </c>
      <c r="AF254" s="8">
        <f t="shared" si="99"/>
        <v>39319.805708837506</v>
      </c>
      <c r="AG254" s="8">
        <f t="shared" si="99"/>
        <v>39381.23988535587</v>
      </c>
      <c r="AH254" s="8">
        <f t="shared" si="99"/>
        <v>39454.591094870921</v>
      </c>
      <c r="AI254" s="8">
        <f t="shared" si="99"/>
        <v>39522.618953738274</v>
      </c>
    </row>
    <row r="255" spans="1:35" ht="15.75" customHeight="1" x14ac:dyDescent="0.35"/>
    <row r="256" spans="1:35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J1000"/>
  <sheetViews>
    <sheetView workbookViewId="0"/>
  </sheetViews>
  <sheetFormatPr defaultColWidth="12.625" defaultRowHeight="15" customHeight="1" x14ac:dyDescent="0.35"/>
  <cols>
    <col min="1" max="1" width="3" customWidth="1"/>
    <col min="2" max="2" width="36.25" customWidth="1"/>
    <col min="3" max="36" width="7.625" customWidth="1"/>
  </cols>
  <sheetData>
    <row r="1" spans="2:36" ht="14.25" x14ac:dyDescent="0.45">
      <c r="B1" s="1" t="s">
        <v>645</v>
      </c>
    </row>
    <row r="3" spans="2:36" ht="14.25" x14ac:dyDescent="0.45">
      <c r="B3" s="1" t="s">
        <v>406</v>
      </c>
      <c r="C3" s="8">
        <f>'AEO 39'!C1</f>
        <v>2017</v>
      </c>
      <c r="D3" s="8">
        <f>'AEO 39'!D1</f>
        <v>2018</v>
      </c>
      <c r="E3" s="8">
        <f>'AEO 39'!E1</f>
        <v>2019</v>
      </c>
      <c r="F3" s="8">
        <f>'AEO 39'!F1</f>
        <v>2020</v>
      </c>
      <c r="G3" s="8">
        <f>'AEO 39'!G1</f>
        <v>2021</v>
      </c>
      <c r="H3" s="8">
        <f>'AEO 39'!H1</f>
        <v>2022</v>
      </c>
      <c r="I3" s="8">
        <f>'AEO 39'!I1</f>
        <v>2023</v>
      </c>
      <c r="J3" s="8">
        <f>'AEO 39'!J1</f>
        <v>2024</v>
      </c>
      <c r="K3" s="8">
        <f>'AEO 39'!K1</f>
        <v>2025</v>
      </c>
      <c r="L3" s="8">
        <f>'AEO 39'!L1</f>
        <v>2026</v>
      </c>
      <c r="M3" s="8">
        <f>'AEO 39'!M1</f>
        <v>2027</v>
      </c>
      <c r="N3" s="8">
        <f>'AEO 39'!N1</f>
        <v>2028</v>
      </c>
      <c r="O3" s="8">
        <f>'AEO 39'!O1</f>
        <v>2029</v>
      </c>
      <c r="P3" s="8">
        <f>'AEO 39'!P1</f>
        <v>2030</v>
      </c>
      <c r="Q3" s="8">
        <f>'AEO 39'!Q1</f>
        <v>2031</v>
      </c>
      <c r="R3" s="8">
        <f>'AEO 39'!R1</f>
        <v>2032</v>
      </c>
      <c r="S3" s="8">
        <f>'AEO 39'!S1</f>
        <v>2033</v>
      </c>
      <c r="T3" s="8">
        <f>'AEO 39'!T1</f>
        <v>2034</v>
      </c>
      <c r="U3" s="8">
        <f>'AEO 39'!U1</f>
        <v>2035</v>
      </c>
      <c r="V3" s="8">
        <f>'AEO 39'!V1</f>
        <v>2036</v>
      </c>
      <c r="W3" s="8">
        <f>'AEO 39'!W1</f>
        <v>2037</v>
      </c>
      <c r="X3" s="8">
        <f>'AEO 39'!X1</f>
        <v>2038</v>
      </c>
      <c r="Y3" s="8">
        <f>'AEO 39'!Y1</f>
        <v>2039</v>
      </c>
      <c r="Z3" s="8">
        <f>'AEO 39'!Z1</f>
        <v>2040</v>
      </c>
      <c r="AA3" s="8">
        <f>'AEO 39'!AA1</f>
        <v>2041</v>
      </c>
      <c r="AB3" s="8">
        <f>'AEO 39'!AB1</f>
        <v>2042</v>
      </c>
      <c r="AC3" s="8">
        <f>'AEO 39'!AC1</f>
        <v>2043</v>
      </c>
      <c r="AD3" s="8">
        <f>'AEO 39'!AD1</f>
        <v>2044</v>
      </c>
      <c r="AE3" s="8">
        <f>'AEO 39'!AE1</f>
        <v>2045</v>
      </c>
      <c r="AF3" s="8">
        <f>'AEO 39'!AF1</f>
        <v>2046</v>
      </c>
      <c r="AG3" s="8">
        <f>'AEO 39'!AG1</f>
        <v>2047</v>
      </c>
      <c r="AH3" s="8">
        <f>'AEO 39'!AH1</f>
        <v>2048</v>
      </c>
      <c r="AI3" s="8">
        <f>'AEO 39'!AI1</f>
        <v>2049</v>
      </c>
      <c r="AJ3" s="8">
        <f>'AEO 39'!AJ1</f>
        <v>2050</v>
      </c>
    </row>
    <row r="4" spans="2:36" ht="14.25" x14ac:dyDescent="0.45">
      <c r="B4" s="3" t="s">
        <v>646</v>
      </c>
      <c r="C4" s="8">
        <f t="array" ref="C4">INDEX('AEO 39'!$17:$17,MATCH('LDV Shares'!C$3,'AEO 39'!$1:$1,0))/(INDEX('AEO 39'!$17:$17,MATCH('LDV Shares'!C$3,'AEO 39'!$1:$1,0))+INDEX('AEO 39'!$43:$43,MATCH('LDV Shares'!C$3,'AEO 39'!$1:$1,0)))</f>
        <v>0.52740387982351711</v>
      </c>
      <c r="D4" s="8">
        <f t="array" ref="D4">INDEX('AEO 39'!$17:$17,MATCH('LDV Shares'!D$3,'AEO 39'!$1:$1,0))/(INDEX('AEO 39'!$17:$17,MATCH('LDV Shares'!D$3,'AEO 39'!$1:$1,0))+INDEX('AEO 39'!$43:$43,MATCH('LDV Shares'!D$3,'AEO 39'!$1:$1,0)))</f>
        <v>0.5248700223648668</v>
      </c>
      <c r="E4" s="8">
        <f t="array" ref="E4">INDEX('AEO 39'!$17:$17,MATCH('LDV Shares'!E$3,'AEO 39'!$1:$1,0))/(INDEX('AEO 39'!$17:$17,MATCH('LDV Shares'!E$3,'AEO 39'!$1:$1,0))+INDEX('AEO 39'!$43:$43,MATCH('LDV Shares'!E$3,'AEO 39'!$1:$1,0)))</f>
        <v>0.51557840770662222</v>
      </c>
      <c r="F4" s="8">
        <f t="array" ref="F4">INDEX('AEO 39'!$17:$17,MATCH('LDV Shares'!F$3,'AEO 39'!$1:$1,0))/(INDEX('AEO 39'!$17:$17,MATCH('LDV Shares'!F$3,'AEO 39'!$1:$1,0))+INDEX('AEO 39'!$43:$43,MATCH('LDV Shares'!F$3,'AEO 39'!$1:$1,0)))</f>
        <v>0.5161068018407774</v>
      </c>
      <c r="G4" s="8">
        <f t="array" ref="G4">INDEX('AEO 39'!$17:$17,MATCH('LDV Shares'!G$3,'AEO 39'!$1:$1,0))/(INDEX('AEO 39'!$17:$17,MATCH('LDV Shares'!G$3,'AEO 39'!$1:$1,0))+INDEX('AEO 39'!$43:$43,MATCH('LDV Shares'!G$3,'AEO 39'!$1:$1,0)))</f>
        <v>0.51386069030142123</v>
      </c>
      <c r="H4" s="8">
        <f t="array" ref="H4">INDEX('AEO 39'!$17:$17,MATCH('LDV Shares'!H$3,'AEO 39'!$1:$1,0))/(INDEX('AEO 39'!$17:$17,MATCH('LDV Shares'!H$3,'AEO 39'!$1:$1,0))+INDEX('AEO 39'!$43:$43,MATCH('LDV Shares'!H$3,'AEO 39'!$1:$1,0)))</f>
        <v>0.51594317667593248</v>
      </c>
      <c r="I4" s="8">
        <f t="array" ref="I4">INDEX('AEO 39'!$17:$17,MATCH('LDV Shares'!I$3,'AEO 39'!$1:$1,0))/(INDEX('AEO 39'!$17:$17,MATCH('LDV Shares'!I$3,'AEO 39'!$1:$1,0))+INDEX('AEO 39'!$43:$43,MATCH('LDV Shares'!I$3,'AEO 39'!$1:$1,0)))</f>
        <v>0.52001557127100495</v>
      </c>
      <c r="J4" s="8">
        <f t="array" ref="J4">INDEX('AEO 39'!$17:$17,MATCH('LDV Shares'!J$3,'AEO 39'!$1:$1,0))/(INDEX('AEO 39'!$17:$17,MATCH('LDV Shares'!J$3,'AEO 39'!$1:$1,0))+INDEX('AEO 39'!$43:$43,MATCH('LDV Shares'!J$3,'AEO 39'!$1:$1,0)))</f>
        <v>0.52455911169170477</v>
      </c>
      <c r="K4" s="8">
        <f t="array" ref="K4">INDEX('AEO 39'!$17:$17,MATCH('LDV Shares'!K$3,'AEO 39'!$1:$1,0))/(INDEX('AEO 39'!$17:$17,MATCH('LDV Shares'!K$3,'AEO 39'!$1:$1,0))+INDEX('AEO 39'!$43:$43,MATCH('LDV Shares'!K$3,'AEO 39'!$1:$1,0)))</f>
        <v>0.52979729451913993</v>
      </c>
      <c r="L4" s="8">
        <f t="array" ref="L4">INDEX('AEO 39'!$17:$17,MATCH('LDV Shares'!L$3,'AEO 39'!$1:$1,0))/(INDEX('AEO 39'!$17:$17,MATCH('LDV Shares'!L$3,'AEO 39'!$1:$1,0))+INDEX('AEO 39'!$43:$43,MATCH('LDV Shares'!L$3,'AEO 39'!$1:$1,0)))</f>
        <v>0.53145495091464168</v>
      </c>
      <c r="M4" s="8">
        <f t="array" ref="M4">INDEX('AEO 39'!$17:$17,MATCH('LDV Shares'!M$3,'AEO 39'!$1:$1,0))/(INDEX('AEO 39'!$17:$17,MATCH('LDV Shares'!M$3,'AEO 39'!$1:$1,0))+INDEX('AEO 39'!$43:$43,MATCH('LDV Shares'!M$3,'AEO 39'!$1:$1,0)))</f>
        <v>0.54052171605777688</v>
      </c>
      <c r="N4" s="8">
        <f t="array" ref="N4">INDEX('AEO 39'!$17:$17,MATCH('LDV Shares'!N$3,'AEO 39'!$1:$1,0))/(INDEX('AEO 39'!$17:$17,MATCH('LDV Shares'!N$3,'AEO 39'!$1:$1,0))+INDEX('AEO 39'!$43:$43,MATCH('LDV Shares'!N$3,'AEO 39'!$1:$1,0)))</f>
        <v>0.54792728848012262</v>
      </c>
      <c r="O4" s="8">
        <f t="array" ref="O4">INDEX('AEO 39'!$17:$17,MATCH('LDV Shares'!O$3,'AEO 39'!$1:$1,0))/(INDEX('AEO 39'!$17:$17,MATCH('LDV Shares'!O$3,'AEO 39'!$1:$1,0))+INDEX('AEO 39'!$43:$43,MATCH('LDV Shares'!O$3,'AEO 39'!$1:$1,0)))</f>
        <v>0.55639325247736959</v>
      </c>
      <c r="P4" s="8">
        <f t="array" ref="P4">INDEX('AEO 39'!$17:$17,MATCH('LDV Shares'!P$3,'AEO 39'!$1:$1,0))/(INDEX('AEO 39'!$17:$17,MATCH('LDV Shares'!P$3,'AEO 39'!$1:$1,0))+INDEX('AEO 39'!$43:$43,MATCH('LDV Shares'!P$3,'AEO 39'!$1:$1,0)))</f>
        <v>0.5632402422611037</v>
      </c>
      <c r="Q4" s="8">
        <f t="array" ref="Q4">INDEX('AEO 39'!$17:$17,MATCH('LDV Shares'!Q$3,'AEO 39'!$1:$1,0))/(INDEX('AEO 39'!$17:$17,MATCH('LDV Shares'!Q$3,'AEO 39'!$1:$1,0))+INDEX('AEO 39'!$43:$43,MATCH('LDV Shares'!Q$3,'AEO 39'!$1:$1,0)))</f>
        <v>0.56922229731420992</v>
      </c>
      <c r="R4" s="8">
        <f t="array" ref="R4">INDEX('AEO 39'!$17:$17,MATCH('LDV Shares'!R$3,'AEO 39'!$1:$1,0))/(INDEX('AEO 39'!$17:$17,MATCH('LDV Shares'!R$3,'AEO 39'!$1:$1,0))+INDEX('AEO 39'!$43:$43,MATCH('LDV Shares'!R$3,'AEO 39'!$1:$1,0)))</f>
        <v>0.57431963256393737</v>
      </c>
      <c r="S4" s="8">
        <f t="array" ref="S4">INDEX('AEO 39'!$17:$17,MATCH('LDV Shares'!S$3,'AEO 39'!$1:$1,0))/(INDEX('AEO 39'!$17:$17,MATCH('LDV Shares'!S$3,'AEO 39'!$1:$1,0))+INDEX('AEO 39'!$43:$43,MATCH('LDV Shares'!S$3,'AEO 39'!$1:$1,0)))</f>
        <v>0.57797390701134144</v>
      </c>
      <c r="T4" s="8">
        <f t="array" ref="T4">INDEX('AEO 39'!$17:$17,MATCH('LDV Shares'!T$3,'AEO 39'!$1:$1,0))/(INDEX('AEO 39'!$17:$17,MATCH('LDV Shares'!T$3,'AEO 39'!$1:$1,0))+INDEX('AEO 39'!$43:$43,MATCH('LDV Shares'!T$3,'AEO 39'!$1:$1,0)))</f>
        <v>0.58201261539746851</v>
      </c>
      <c r="U4" s="8">
        <f t="array" ref="U4">INDEX('AEO 39'!$17:$17,MATCH('LDV Shares'!U$3,'AEO 39'!$1:$1,0))/(INDEX('AEO 39'!$17:$17,MATCH('LDV Shares'!U$3,'AEO 39'!$1:$1,0))+INDEX('AEO 39'!$43:$43,MATCH('LDV Shares'!U$3,'AEO 39'!$1:$1,0)))</f>
        <v>0.58531764311738343</v>
      </c>
      <c r="V4" s="8">
        <f t="array" ref="V4">INDEX('AEO 39'!$17:$17,MATCH('LDV Shares'!V$3,'AEO 39'!$1:$1,0))/(INDEX('AEO 39'!$17:$17,MATCH('LDV Shares'!V$3,'AEO 39'!$1:$1,0))+INDEX('AEO 39'!$43:$43,MATCH('LDV Shares'!V$3,'AEO 39'!$1:$1,0)))</f>
        <v>0.58860535921546198</v>
      </c>
      <c r="W4" s="8">
        <f t="array" ref="W4">INDEX('AEO 39'!$17:$17,MATCH('LDV Shares'!W$3,'AEO 39'!$1:$1,0))/(INDEX('AEO 39'!$17:$17,MATCH('LDV Shares'!W$3,'AEO 39'!$1:$1,0))+INDEX('AEO 39'!$43:$43,MATCH('LDV Shares'!W$3,'AEO 39'!$1:$1,0)))</f>
        <v>0.59075816037458284</v>
      </c>
      <c r="X4" s="8">
        <f t="array" ref="X4">INDEX('AEO 39'!$17:$17,MATCH('LDV Shares'!X$3,'AEO 39'!$1:$1,0))/(INDEX('AEO 39'!$17:$17,MATCH('LDV Shares'!X$3,'AEO 39'!$1:$1,0))+INDEX('AEO 39'!$43:$43,MATCH('LDV Shares'!X$3,'AEO 39'!$1:$1,0)))</f>
        <v>0.59304179956353875</v>
      </c>
      <c r="Y4" s="8">
        <f t="array" ref="Y4">INDEX('AEO 39'!$17:$17,MATCH('LDV Shares'!Y$3,'AEO 39'!$1:$1,0))/(INDEX('AEO 39'!$17:$17,MATCH('LDV Shares'!Y$3,'AEO 39'!$1:$1,0))+INDEX('AEO 39'!$43:$43,MATCH('LDV Shares'!Y$3,'AEO 39'!$1:$1,0)))</f>
        <v>0.5947927879440259</v>
      </c>
      <c r="Z4" s="8">
        <f t="array" ref="Z4">INDEX('AEO 39'!$17:$17,MATCH('LDV Shares'!Z$3,'AEO 39'!$1:$1,0))/(INDEX('AEO 39'!$17:$17,MATCH('LDV Shares'!Z$3,'AEO 39'!$1:$1,0))+INDEX('AEO 39'!$43:$43,MATCH('LDV Shares'!Z$3,'AEO 39'!$1:$1,0)))</f>
        <v>0.59639233370913192</v>
      </c>
      <c r="AA4" s="8">
        <f t="array" ref="AA4">INDEX('AEO 39'!$17:$17,MATCH('LDV Shares'!AA$3,'AEO 39'!$1:$1,0))/(INDEX('AEO 39'!$17:$17,MATCH('LDV Shares'!AA$3,'AEO 39'!$1:$1,0))+INDEX('AEO 39'!$43:$43,MATCH('LDV Shares'!AA$3,'AEO 39'!$1:$1,0)))</f>
        <v>0.59726105611392399</v>
      </c>
      <c r="AB4" s="8">
        <f t="array" ref="AB4">INDEX('AEO 39'!$17:$17,MATCH('LDV Shares'!AB$3,'AEO 39'!$1:$1,0))/(INDEX('AEO 39'!$17:$17,MATCH('LDV Shares'!AB$3,'AEO 39'!$1:$1,0))+INDEX('AEO 39'!$43:$43,MATCH('LDV Shares'!AB$3,'AEO 39'!$1:$1,0)))</f>
        <v>0.59903263795423956</v>
      </c>
      <c r="AC4" s="8">
        <f t="array" ref="AC4">INDEX('AEO 39'!$17:$17,MATCH('LDV Shares'!AC$3,'AEO 39'!$1:$1,0))/(INDEX('AEO 39'!$17:$17,MATCH('LDV Shares'!AC$3,'AEO 39'!$1:$1,0))+INDEX('AEO 39'!$43:$43,MATCH('LDV Shares'!AC$3,'AEO 39'!$1:$1,0)))</f>
        <v>0.59986547273720936</v>
      </c>
      <c r="AD4" s="8">
        <f t="array" ref="AD4">INDEX('AEO 39'!$17:$17,MATCH('LDV Shares'!AD$3,'AEO 39'!$1:$1,0))/(INDEX('AEO 39'!$17:$17,MATCH('LDV Shares'!AD$3,'AEO 39'!$1:$1,0))+INDEX('AEO 39'!$43:$43,MATCH('LDV Shares'!AD$3,'AEO 39'!$1:$1,0)))</f>
        <v>0.60050373196773432</v>
      </c>
      <c r="AE4" s="8">
        <f t="array" ref="AE4">INDEX('AEO 39'!$17:$17,MATCH('LDV Shares'!AE$3,'AEO 39'!$1:$1,0))/(INDEX('AEO 39'!$17:$17,MATCH('LDV Shares'!AE$3,'AEO 39'!$1:$1,0))+INDEX('AEO 39'!$43:$43,MATCH('LDV Shares'!AE$3,'AEO 39'!$1:$1,0)))</f>
        <v>0.60148919830378311</v>
      </c>
      <c r="AF4" s="8">
        <f t="array" ref="AF4">INDEX('AEO 39'!$17:$17,MATCH('LDV Shares'!AF$3,'AEO 39'!$1:$1,0))/(INDEX('AEO 39'!$17:$17,MATCH('LDV Shares'!AF$3,'AEO 39'!$1:$1,0))+INDEX('AEO 39'!$43:$43,MATCH('LDV Shares'!AF$3,'AEO 39'!$1:$1,0)))</f>
        <v>0.60037760644093452</v>
      </c>
      <c r="AG4" s="8">
        <f t="array" ref="AG4">INDEX('AEO 39'!$17:$17,MATCH('LDV Shares'!AG$3,'AEO 39'!$1:$1,0))/(INDEX('AEO 39'!$17:$17,MATCH('LDV Shares'!AG$3,'AEO 39'!$1:$1,0))+INDEX('AEO 39'!$43:$43,MATCH('LDV Shares'!AG$3,'AEO 39'!$1:$1,0)))</f>
        <v>0.60007007240815513</v>
      </c>
      <c r="AH4" s="8">
        <f t="array" ref="AH4">INDEX('AEO 39'!$17:$17,MATCH('LDV Shares'!AH$3,'AEO 39'!$1:$1,0))/(INDEX('AEO 39'!$17:$17,MATCH('LDV Shares'!AH$3,'AEO 39'!$1:$1,0))+INDEX('AEO 39'!$43:$43,MATCH('LDV Shares'!AH$3,'AEO 39'!$1:$1,0)))</f>
        <v>0.6004784688995215</v>
      </c>
      <c r="AI4" s="8">
        <f t="array" ref="AI4">INDEX('AEO 39'!$17:$17,MATCH('LDV Shares'!AI$3,'AEO 39'!$1:$1,0))/(INDEX('AEO 39'!$17:$17,MATCH('LDV Shares'!AI$3,'AEO 39'!$1:$1,0))+INDEX('AEO 39'!$43:$43,MATCH('LDV Shares'!AI$3,'AEO 39'!$1:$1,0)))</f>
        <v>0.600371997508795</v>
      </c>
      <c r="AJ4" s="8">
        <f t="array" ref="AJ4">INDEX('AEO 39'!$17:$17,MATCH('LDV Shares'!AJ$3,'AEO 39'!$1:$1,0))/(INDEX('AEO 39'!$17:$17,MATCH('LDV Shares'!AJ$3,'AEO 39'!$1:$1,0))+INDEX('AEO 39'!$43:$43,MATCH('LDV Shares'!AJ$3,'AEO 39'!$1:$1,0)))</f>
        <v>0.60006424670735625</v>
      </c>
    </row>
    <row r="5" spans="2:36" ht="14.25" x14ac:dyDescent="0.45">
      <c r="B5" s="3" t="s">
        <v>647</v>
      </c>
      <c r="C5" s="8">
        <f t="array" ref="C5">INDEX('AEO 39'!$43:$43,MATCH('LDV Shares'!C$3,'AEO 39'!$1:$1,0))/(INDEX('AEO 39'!$17:$17,MATCH('LDV Shares'!C$3,'AEO 39'!$1:$1,0))+INDEX('AEO 39'!$43:$43,MATCH('LDV Shares'!C$3,'AEO 39'!$1:$1,0)))</f>
        <v>0.47259612017648295</v>
      </c>
      <c r="D5" s="8">
        <f t="array" ref="D5">INDEX('AEO 39'!$43:$43,MATCH('LDV Shares'!D$3,'AEO 39'!$1:$1,0))/(INDEX('AEO 39'!$17:$17,MATCH('LDV Shares'!D$3,'AEO 39'!$1:$1,0))+INDEX('AEO 39'!$43:$43,MATCH('LDV Shares'!D$3,'AEO 39'!$1:$1,0)))</f>
        <v>0.4751299776351332</v>
      </c>
      <c r="E5" s="8">
        <f t="array" ref="E5">INDEX('AEO 39'!$43:$43,MATCH('LDV Shares'!E$3,'AEO 39'!$1:$1,0))/(INDEX('AEO 39'!$17:$17,MATCH('LDV Shares'!E$3,'AEO 39'!$1:$1,0))+INDEX('AEO 39'!$43:$43,MATCH('LDV Shares'!E$3,'AEO 39'!$1:$1,0)))</f>
        <v>0.48442159229337778</v>
      </c>
      <c r="F5" s="8">
        <f t="array" ref="F5">INDEX('AEO 39'!$43:$43,MATCH('LDV Shares'!F$3,'AEO 39'!$1:$1,0))/(INDEX('AEO 39'!$17:$17,MATCH('LDV Shares'!F$3,'AEO 39'!$1:$1,0))+INDEX('AEO 39'!$43:$43,MATCH('LDV Shares'!F$3,'AEO 39'!$1:$1,0)))</f>
        <v>0.48389319815922266</v>
      </c>
      <c r="G5" s="8">
        <f t="array" ref="G5">INDEX('AEO 39'!$43:$43,MATCH('LDV Shares'!G$3,'AEO 39'!$1:$1,0))/(INDEX('AEO 39'!$17:$17,MATCH('LDV Shares'!G$3,'AEO 39'!$1:$1,0))+INDEX('AEO 39'!$43:$43,MATCH('LDV Shares'!G$3,'AEO 39'!$1:$1,0)))</f>
        <v>0.48613930969857877</v>
      </c>
      <c r="H5" s="8">
        <f t="array" ref="H5">INDEX('AEO 39'!$43:$43,MATCH('LDV Shares'!H$3,'AEO 39'!$1:$1,0))/(INDEX('AEO 39'!$17:$17,MATCH('LDV Shares'!H$3,'AEO 39'!$1:$1,0))+INDEX('AEO 39'!$43:$43,MATCH('LDV Shares'!H$3,'AEO 39'!$1:$1,0)))</f>
        <v>0.48405682332406752</v>
      </c>
      <c r="I5" s="8">
        <f t="array" ref="I5">INDEX('AEO 39'!$43:$43,MATCH('LDV Shares'!I$3,'AEO 39'!$1:$1,0))/(INDEX('AEO 39'!$17:$17,MATCH('LDV Shares'!I$3,'AEO 39'!$1:$1,0))+INDEX('AEO 39'!$43:$43,MATCH('LDV Shares'!I$3,'AEO 39'!$1:$1,0)))</f>
        <v>0.47998442872899499</v>
      </c>
      <c r="J5" s="8">
        <f t="array" ref="J5">INDEX('AEO 39'!$43:$43,MATCH('LDV Shares'!J$3,'AEO 39'!$1:$1,0))/(INDEX('AEO 39'!$17:$17,MATCH('LDV Shares'!J$3,'AEO 39'!$1:$1,0))+INDEX('AEO 39'!$43:$43,MATCH('LDV Shares'!J$3,'AEO 39'!$1:$1,0)))</f>
        <v>0.47544088830829523</v>
      </c>
      <c r="K5" s="8">
        <f t="array" ref="K5">INDEX('AEO 39'!$43:$43,MATCH('LDV Shares'!K$3,'AEO 39'!$1:$1,0))/(INDEX('AEO 39'!$17:$17,MATCH('LDV Shares'!K$3,'AEO 39'!$1:$1,0))+INDEX('AEO 39'!$43:$43,MATCH('LDV Shares'!K$3,'AEO 39'!$1:$1,0)))</f>
        <v>0.47020270548086013</v>
      </c>
      <c r="L5" s="8">
        <f t="array" ref="L5">INDEX('AEO 39'!$43:$43,MATCH('LDV Shares'!L$3,'AEO 39'!$1:$1,0))/(INDEX('AEO 39'!$17:$17,MATCH('LDV Shares'!L$3,'AEO 39'!$1:$1,0))+INDEX('AEO 39'!$43:$43,MATCH('LDV Shares'!L$3,'AEO 39'!$1:$1,0)))</f>
        <v>0.46854504908535832</v>
      </c>
      <c r="M5" s="8">
        <f t="array" ref="M5">INDEX('AEO 39'!$43:$43,MATCH('LDV Shares'!M$3,'AEO 39'!$1:$1,0))/(INDEX('AEO 39'!$17:$17,MATCH('LDV Shares'!M$3,'AEO 39'!$1:$1,0))+INDEX('AEO 39'!$43:$43,MATCH('LDV Shares'!M$3,'AEO 39'!$1:$1,0)))</f>
        <v>0.45947828394222323</v>
      </c>
      <c r="N5" s="8">
        <f t="array" ref="N5">INDEX('AEO 39'!$43:$43,MATCH('LDV Shares'!N$3,'AEO 39'!$1:$1,0))/(INDEX('AEO 39'!$17:$17,MATCH('LDV Shares'!N$3,'AEO 39'!$1:$1,0))+INDEX('AEO 39'!$43:$43,MATCH('LDV Shares'!N$3,'AEO 39'!$1:$1,0)))</f>
        <v>0.45207271151987738</v>
      </c>
      <c r="O5" s="8">
        <f t="array" ref="O5">INDEX('AEO 39'!$43:$43,MATCH('LDV Shares'!O$3,'AEO 39'!$1:$1,0))/(INDEX('AEO 39'!$17:$17,MATCH('LDV Shares'!O$3,'AEO 39'!$1:$1,0))+INDEX('AEO 39'!$43:$43,MATCH('LDV Shares'!O$3,'AEO 39'!$1:$1,0)))</f>
        <v>0.44360674752263041</v>
      </c>
      <c r="P5" s="8">
        <f t="array" ref="P5">INDEX('AEO 39'!$43:$43,MATCH('LDV Shares'!P$3,'AEO 39'!$1:$1,0))/(INDEX('AEO 39'!$17:$17,MATCH('LDV Shares'!P$3,'AEO 39'!$1:$1,0))+INDEX('AEO 39'!$43:$43,MATCH('LDV Shares'!P$3,'AEO 39'!$1:$1,0)))</f>
        <v>0.4367597577388963</v>
      </c>
      <c r="Q5" s="8">
        <f t="array" ref="Q5">INDEX('AEO 39'!$43:$43,MATCH('LDV Shares'!Q$3,'AEO 39'!$1:$1,0))/(INDEX('AEO 39'!$17:$17,MATCH('LDV Shares'!Q$3,'AEO 39'!$1:$1,0))+INDEX('AEO 39'!$43:$43,MATCH('LDV Shares'!Q$3,'AEO 39'!$1:$1,0)))</f>
        <v>0.43077770268579008</v>
      </c>
      <c r="R5" s="8">
        <f t="array" ref="R5">INDEX('AEO 39'!$43:$43,MATCH('LDV Shares'!R$3,'AEO 39'!$1:$1,0))/(INDEX('AEO 39'!$17:$17,MATCH('LDV Shares'!R$3,'AEO 39'!$1:$1,0))+INDEX('AEO 39'!$43:$43,MATCH('LDV Shares'!R$3,'AEO 39'!$1:$1,0)))</f>
        <v>0.42568036743606258</v>
      </c>
      <c r="S5" s="8">
        <f t="array" ref="S5">INDEX('AEO 39'!$43:$43,MATCH('LDV Shares'!S$3,'AEO 39'!$1:$1,0))/(INDEX('AEO 39'!$17:$17,MATCH('LDV Shares'!S$3,'AEO 39'!$1:$1,0))+INDEX('AEO 39'!$43:$43,MATCH('LDV Shares'!S$3,'AEO 39'!$1:$1,0)))</f>
        <v>0.42202609298865845</v>
      </c>
      <c r="T5" s="8">
        <f t="array" ref="T5">INDEX('AEO 39'!$43:$43,MATCH('LDV Shares'!T$3,'AEO 39'!$1:$1,0))/(INDEX('AEO 39'!$17:$17,MATCH('LDV Shares'!T$3,'AEO 39'!$1:$1,0))+INDEX('AEO 39'!$43:$43,MATCH('LDV Shares'!T$3,'AEO 39'!$1:$1,0)))</f>
        <v>0.41798738460253149</v>
      </c>
      <c r="U5" s="8">
        <f t="array" ref="U5">INDEX('AEO 39'!$43:$43,MATCH('LDV Shares'!U$3,'AEO 39'!$1:$1,0))/(INDEX('AEO 39'!$17:$17,MATCH('LDV Shares'!U$3,'AEO 39'!$1:$1,0))+INDEX('AEO 39'!$43:$43,MATCH('LDV Shares'!U$3,'AEO 39'!$1:$1,0)))</f>
        <v>0.41468235688261651</v>
      </c>
      <c r="V5" s="8">
        <f t="array" ref="V5">INDEX('AEO 39'!$43:$43,MATCH('LDV Shares'!V$3,'AEO 39'!$1:$1,0))/(INDEX('AEO 39'!$17:$17,MATCH('LDV Shares'!V$3,'AEO 39'!$1:$1,0))+INDEX('AEO 39'!$43:$43,MATCH('LDV Shares'!V$3,'AEO 39'!$1:$1,0)))</f>
        <v>0.41139464078453802</v>
      </c>
      <c r="W5" s="8">
        <f t="array" ref="W5">INDEX('AEO 39'!$43:$43,MATCH('LDV Shares'!W$3,'AEO 39'!$1:$1,0))/(INDEX('AEO 39'!$17:$17,MATCH('LDV Shares'!W$3,'AEO 39'!$1:$1,0))+INDEX('AEO 39'!$43:$43,MATCH('LDV Shares'!W$3,'AEO 39'!$1:$1,0)))</f>
        <v>0.40924183962541716</v>
      </c>
      <c r="X5" s="8">
        <f t="array" ref="X5">INDEX('AEO 39'!$43:$43,MATCH('LDV Shares'!X$3,'AEO 39'!$1:$1,0))/(INDEX('AEO 39'!$17:$17,MATCH('LDV Shares'!X$3,'AEO 39'!$1:$1,0))+INDEX('AEO 39'!$43:$43,MATCH('LDV Shares'!X$3,'AEO 39'!$1:$1,0)))</f>
        <v>0.40695820043646136</v>
      </c>
      <c r="Y5" s="8">
        <f t="array" ref="Y5">INDEX('AEO 39'!$43:$43,MATCH('LDV Shares'!Y$3,'AEO 39'!$1:$1,0))/(INDEX('AEO 39'!$17:$17,MATCH('LDV Shares'!Y$3,'AEO 39'!$1:$1,0))+INDEX('AEO 39'!$43:$43,MATCH('LDV Shares'!Y$3,'AEO 39'!$1:$1,0)))</f>
        <v>0.4052072120559741</v>
      </c>
      <c r="Z5" s="8">
        <f t="array" ref="Z5">INDEX('AEO 39'!$43:$43,MATCH('LDV Shares'!Z$3,'AEO 39'!$1:$1,0))/(INDEX('AEO 39'!$17:$17,MATCH('LDV Shares'!Z$3,'AEO 39'!$1:$1,0))+INDEX('AEO 39'!$43:$43,MATCH('LDV Shares'!Z$3,'AEO 39'!$1:$1,0)))</f>
        <v>0.40360766629086808</v>
      </c>
      <c r="AA5" s="8">
        <f t="array" ref="AA5">INDEX('AEO 39'!$43:$43,MATCH('LDV Shares'!AA$3,'AEO 39'!$1:$1,0))/(INDEX('AEO 39'!$17:$17,MATCH('LDV Shares'!AA$3,'AEO 39'!$1:$1,0))+INDEX('AEO 39'!$43:$43,MATCH('LDV Shares'!AA$3,'AEO 39'!$1:$1,0)))</f>
        <v>0.40273894388607601</v>
      </c>
      <c r="AB5" s="8">
        <f t="array" ref="AB5">INDEX('AEO 39'!$43:$43,MATCH('LDV Shares'!AB$3,'AEO 39'!$1:$1,0))/(INDEX('AEO 39'!$17:$17,MATCH('LDV Shares'!AB$3,'AEO 39'!$1:$1,0))+INDEX('AEO 39'!$43:$43,MATCH('LDV Shares'!AB$3,'AEO 39'!$1:$1,0)))</f>
        <v>0.40096736204576039</v>
      </c>
      <c r="AC5" s="8">
        <f t="array" ref="AC5">INDEX('AEO 39'!$43:$43,MATCH('LDV Shares'!AC$3,'AEO 39'!$1:$1,0))/(INDEX('AEO 39'!$17:$17,MATCH('LDV Shares'!AC$3,'AEO 39'!$1:$1,0))+INDEX('AEO 39'!$43:$43,MATCH('LDV Shares'!AC$3,'AEO 39'!$1:$1,0)))</f>
        <v>0.40013452726279064</v>
      </c>
      <c r="AD5" s="8">
        <f t="array" ref="AD5">INDEX('AEO 39'!$43:$43,MATCH('LDV Shares'!AD$3,'AEO 39'!$1:$1,0))/(INDEX('AEO 39'!$17:$17,MATCH('LDV Shares'!AD$3,'AEO 39'!$1:$1,0))+INDEX('AEO 39'!$43:$43,MATCH('LDV Shares'!AD$3,'AEO 39'!$1:$1,0)))</f>
        <v>0.39949626803226557</v>
      </c>
      <c r="AE5" s="8">
        <f t="array" ref="AE5">INDEX('AEO 39'!$43:$43,MATCH('LDV Shares'!AE$3,'AEO 39'!$1:$1,0))/(INDEX('AEO 39'!$17:$17,MATCH('LDV Shares'!AE$3,'AEO 39'!$1:$1,0))+INDEX('AEO 39'!$43:$43,MATCH('LDV Shares'!AE$3,'AEO 39'!$1:$1,0)))</f>
        <v>0.39851080169621689</v>
      </c>
      <c r="AF5" s="8">
        <f t="array" ref="AF5">INDEX('AEO 39'!$43:$43,MATCH('LDV Shares'!AF$3,'AEO 39'!$1:$1,0))/(INDEX('AEO 39'!$17:$17,MATCH('LDV Shares'!AF$3,'AEO 39'!$1:$1,0))+INDEX('AEO 39'!$43:$43,MATCH('LDV Shares'!AF$3,'AEO 39'!$1:$1,0)))</f>
        <v>0.39962239355906548</v>
      </c>
      <c r="AG5" s="8">
        <f t="array" ref="AG5">INDEX('AEO 39'!$43:$43,MATCH('LDV Shares'!AG$3,'AEO 39'!$1:$1,0))/(INDEX('AEO 39'!$17:$17,MATCH('LDV Shares'!AG$3,'AEO 39'!$1:$1,0))+INDEX('AEO 39'!$43:$43,MATCH('LDV Shares'!AG$3,'AEO 39'!$1:$1,0)))</f>
        <v>0.39992992759184492</v>
      </c>
      <c r="AH5" s="8">
        <f t="array" ref="AH5">INDEX('AEO 39'!$43:$43,MATCH('LDV Shares'!AH$3,'AEO 39'!$1:$1,0))/(INDEX('AEO 39'!$17:$17,MATCH('LDV Shares'!AH$3,'AEO 39'!$1:$1,0))+INDEX('AEO 39'!$43:$43,MATCH('LDV Shares'!AH$3,'AEO 39'!$1:$1,0)))</f>
        <v>0.39952153110047844</v>
      </c>
      <c r="AI5" s="8">
        <f t="array" ref="AI5">INDEX('AEO 39'!$43:$43,MATCH('LDV Shares'!AI$3,'AEO 39'!$1:$1,0))/(INDEX('AEO 39'!$17:$17,MATCH('LDV Shares'!AI$3,'AEO 39'!$1:$1,0))+INDEX('AEO 39'!$43:$43,MATCH('LDV Shares'!AI$3,'AEO 39'!$1:$1,0)))</f>
        <v>0.39962800249120506</v>
      </c>
      <c r="AJ5" s="8">
        <f t="array" ref="AJ5">INDEX('AEO 39'!$43:$43,MATCH('LDV Shares'!AJ$3,'AEO 39'!$1:$1,0))/(INDEX('AEO 39'!$17:$17,MATCH('LDV Shares'!AJ$3,'AEO 39'!$1:$1,0))+INDEX('AEO 39'!$43:$43,MATCH('LDV Shares'!AJ$3,'AEO 39'!$1:$1,0)))</f>
        <v>0.39993575329264375</v>
      </c>
    </row>
    <row r="6" spans="2:36" ht="14.25" x14ac:dyDescent="0.45">
      <c r="B6" s="1"/>
    </row>
    <row r="7" spans="2:36" ht="14.25" x14ac:dyDescent="0.45">
      <c r="B7" s="1" t="s">
        <v>648</v>
      </c>
      <c r="C7" s="8">
        <f t="shared" ref="C7:AJ7" si="0">C3</f>
        <v>2017</v>
      </c>
      <c r="D7" s="8">
        <f t="shared" si="0"/>
        <v>2018</v>
      </c>
      <c r="E7" s="8">
        <f t="shared" si="0"/>
        <v>2019</v>
      </c>
      <c r="F7" s="8">
        <f t="shared" si="0"/>
        <v>2020</v>
      </c>
      <c r="G7" s="8">
        <f t="shared" si="0"/>
        <v>2021</v>
      </c>
      <c r="H7" s="8">
        <f t="shared" si="0"/>
        <v>2022</v>
      </c>
      <c r="I7" s="8">
        <f t="shared" si="0"/>
        <v>2023</v>
      </c>
      <c r="J7" s="8">
        <f t="shared" si="0"/>
        <v>2024</v>
      </c>
      <c r="K7" s="8">
        <f t="shared" si="0"/>
        <v>2025</v>
      </c>
      <c r="L7" s="8">
        <f t="shared" si="0"/>
        <v>2026</v>
      </c>
      <c r="M7" s="8">
        <f t="shared" si="0"/>
        <v>2027</v>
      </c>
      <c r="N7" s="8">
        <f t="shared" si="0"/>
        <v>2028</v>
      </c>
      <c r="O7" s="8">
        <f t="shared" si="0"/>
        <v>2029</v>
      </c>
      <c r="P7" s="8">
        <f t="shared" si="0"/>
        <v>2030</v>
      </c>
      <c r="Q7" s="8">
        <f t="shared" si="0"/>
        <v>2031</v>
      </c>
      <c r="R7" s="8">
        <f t="shared" si="0"/>
        <v>2032</v>
      </c>
      <c r="S7" s="8">
        <f t="shared" si="0"/>
        <v>2033</v>
      </c>
      <c r="T7" s="8">
        <f t="shared" si="0"/>
        <v>2034</v>
      </c>
      <c r="U7" s="8">
        <f t="shared" si="0"/>
        <v>2035</v>
      </c>
      <c r="V7" s="8">
        <f t="shared" si="0"/>
        <v>2036</v>
      </c>
      <c r="W7" s="8">
        <f t="shared" si="0"/>
        <v>2037</v>
      </c>
      <c r="X7" s="8">
        <f t="shared" si="0"/>
        <v>2038</v>
      </c>
      <c r="Y7" s="8">
        <f t="shared" si="0"/>
        <v>2039</v>
      </c>
      <c r="Z7" s="8">
        <f t="shared" si="0"/>
        <v>2040</v>
      </c>
      <c r="AA7" s="8">
        <f t="shared" si="0"/>
        <v>2041</v>
      </c>
      <c r="AB7" s="8">
        <f t="shared" si="0"/>
        <v>2042</v>
      </c>
      <c r="AC7" s="8">
        <f t="shared" si="0"/>
        <v>2043</v>
      </c>
      <c r="AD7" s="8">
        <f t="shared" si="0"/>
        <v>2044</v>
      </c>
      <c r="AE7" s="8">
        <f t="shared" si="0"/>
        <v>2045</v>
      </c>
      <c r="AF7" s="8">
        <f t="shared" si="0"/>
        <v>2046</v>
      </c>
      <c r="AG7" s="8">
        <f t="shared" si="0"/>
        <v>2047</v>
      </c>
      <c r="AH7" s="8">
        <f t="shared" si="0"/>
        <v>2048</v>
      </c>
      <c r="AI7" s="8">
        <f t="shared" si="0"/>
        <v>2049</v>
      </c>
      <c r="AJ7" s="8">
        <f t="shared" si="0"/>
        <v>2050</v>
      </c>
    </row>
    <row r="8" spans="2:36" ht="14.25" x14ac:dyDescent="0.45">
      <c r="B8" s="3" t="s">
        <v>646</v>
      </c>
      <c r="C8" s="8">
        <f t="array" ref="C8">INDEX('AEO 39'!$18:$18,MATCH('LDV Shares'!C$3,'AEO 39'!$1:$1,0))/(INDEX('AEO 39'!$18:$18,MATCH('LDV Shares'!C$3,'AEO 39'!$1:$1,0))+INDEX('AEO 39'!$44:$44,MATCH('LDV Shares'!C$3,'AEO 39'!$1:$1,0)))</f>
        <v>4.716981132075472E-2</v>
      </c>
      <c r="D8" s="8">
        <f t="array" ref="D8">INDEX('AEO 39'!$18:$18,MATCH('LDV Shares'!D$3,'AEO 39'!$1:$1,0))/(INDEX('AEO 39'!$18:$18,MATCH('LDV Shares'!D$3,'AEO 39'!$1:$1,0))+INDEX('AEO 39'!$44:$44,MATCH('LDV Shares'!D$3,'AEO 39'!$1:$1,0)))</f>
        <v>9.5351609058402842E-2</v>
      </c>
      <c r="E8" s="8">
        <f t="array" ref="E8">INDEX('AEO 39'!$18:$18,MATCH('LDV Shares'!E$3,'AEO 39'!$1:$1,0))/(INDEX('AEO 39'!$18:$18,MATCH('LDV Shares'!E$3,'AEO 39'!$1:$1,0))+INDEX('AEO 39'!$44:$44,MATCH('LDV Shares'!E$3,'AEO 39'!$1:$1,0)))</f>
        <v>0.15484710474951202</v>
      </c>
      <c r="F8" s="8">
        <f t="array" ref="F8">INDEX('AEO 39'!$18:$18,MATCH('LDV Shares'!F$3,'AEO 39'!$1:$1,0))/(INDEX('AEO 39'!$18:$18,MATCH('LDV Shares'!F$3,'AEO 39'!$1:$1,0))+INDEX('AEO 39'!$44:$44,MATCH('LDV Shares'!F$3,'AEO 39'!$1:$1,0)))</f>
        <v>0.18315692590888172</v>
      </c>
      <c r="G8" s="8">
        <f t="array" ref="G8">INDEX('AEO 39'!$18:$18,MATCH('LDV Shares'!G$3,'AEO 39'!$1:$1,0))/(INDEX('AEO 39'!$18:$18,MATCH('LDV Shares'!G$3,'AEO 39'!$1:$1,0))+INDEX('AEO 39'!$44:$44,MATCH('LDV Shares'!G$3,'AEO 39'!$1:$1,0)))</f>
        <v>0.19955456570155902</v>
      </c>
      <c r="H8" s="8">
        <f t="array" ref="H8">INDEX('AEO 39'!$18:$18,MATCH('LDV Shares'!H$3,'AEO 39'!$1:$1,0))/(INDEX('AEO 39'!$18:$18,MATCH('LDV Shares'!H$3,'AEO 39'!$1:$1,0))+INDEX('AEO 39'!$44:$44,MATCH('LDV Shares'!H$3,'AEO 39'!$1:$1,0)))</f>
        <v>0.22236559139784945</v>
      </c>
      <c r="I8" s="8">
        <f t="array" ref="I8">INDEX('AEO 39'!$18:$18,MATCH('LDV Shares'!I$3,'AEO 39'!$1:$1,0))/(INDEX('AEO 39'!$18:$18,MATCH('LDV Shares'!I$3,'AEO 39'!$1:$1,0))+INDEX('AEO 39'!$44:$44,MATCH('LDV Shares'!I$3,'AEO 39'!$1:$1,0)))</f>
        <v>0.2512234910277325</v>
      </c>
      <c r="J8" s="8">
        <f t="array" ref="J8">INDEX('AEO 39'!$18:$18,MATCH('LDV Shares'!J$3,'AEO 39'!$1:$1,0))/(INDEX('AEO 39'!$18:$18,MATCH('LDV Shares'!J$3,'AEO 39'!$1:$1,0))+INDEX('AEO 39'!$44:$44,MATCH('LDV Shares'!J$3,'AEO 39'!$1:$1,0)))</f>
        <v>0.28140900195694724</v>
      </c>
      <c r="K8" s="8">
        <f t="array" ref="K8">INDEX('AEO 39'!$18:$18,MATCH('LDV Shares'!K$3,'AEO 39'!$1:$1,0))/(INDEX('AEO 39'!$18:$18,MATCH('LDV Shares'!K$3,'AEO 39'!$1:$1,0))+INDEX('AEO 39'!$44:$44,MATCH('LDV Shares'!K$3,'AEO 39'!$1:$1,0)))</f>
        <v>0.31939304219096964</v>
      </c>
      <c r="L8" s="8">
        <f t="array" ref="L8">INDEX('AEO 39'!$18:$18,MATCH('LDV Shares'!L$3,'AEO 39'!$1:$1,0))/(INDEX('AEO 39'!$18:$18,MATCH('LDV Shares'!L$3,'AEO 39'!$1:$1,0))+INDEX('AEO 39'!$44:$44,MATCH('LDV Shares'!L$3,'AEO 39'!$1:$1,0)))</f>
        <v>0.36376404494382025</v>
      </c>
      <c r="M8" s="8">
        <f t="array" ref="M8">INDEX('AEO 39'!$18:$18,MATCH('LDV Shares'!M$3,'AEO 39'!$1:$1,0))/(INDEX('AEO 39'!$18:$18,MATCH('LDV Shares'!M$3,'AEO 39'!$1:$1,0))+INDEX('AEO 39'!$44:$44,MATCH('LDV Shares'!M$3,'AEO 39'!$1:$1,0)))</f>
        <v>0.4188179347826087</v>
      </c>
      <c r="N8" s="8">
        <f t="array" ref="N8">INDEX('AEO 39'!$18:$18,MATCH('LDV Shares'!N$3,'AEO 39'!$1:$1,0))/(INDEX('AEO 39'!$18:$18,MATCH('LDV Shares'!N$3,'AEO 39'!$1:$1,0))+INDEX('AEO 39'!$44:$44,MATCH('LDV Shares'!N$3,'AEO 39'!$1:$1,0)))</f>
        <v>0.47583999999999999</v>
      </c>
      <c r="O8" s="8">
        <f t="array" ref="O8">INDEX('AEO 39'!$18:$18,MATCH('LDV Shares'!O$3,'AEO 39'!$1:$1,0))/(INDEX('AEO 39'!$18:$18,MATCH('LDV Shares'!O$3,'AEO 39'!$1:$1,0))+INDEX('AEO 39'!$44:$44,MATCH('LDV Shares'!O$3,'AEO 39'!$1:$1,0)))</f>
        <v>0.51482059282371295</v>
      </c>
      <c r="P8" s="8">
        <f t="array" ref="P8">INDEX('AEO 39'!$18:$18,MATCH('LDV Shares'!P$3,'AEO 39'!$1:$1,0))/(INDEX('AEO 39'!$18:$18,MATCH('LDV Shares'!P$3,'AEO 39'!$1:$1,0))+INDEX('AEO 39'!$44:$44,MATCH('LDV Shares'!P$3,'AEO 39'!$1:$1,0)))</f>
        <v>0.54927884615384626</v>
      </c>
      <c r="Q8" s="8">
        <f t="array" ref="Q8">INDEX('AEO 39'!$18:$18,MATCH('LDV Shares'!Q$3,'AEO 39'!$1:$1,0))/(INDEX('AEO 39'!$18:$18,MATCH('LDV Shares'!Q$3,'AEO 39'!$1:$1,0))+INDEX('AEO 39'!$44:$44,MATCH('LDV Shares'!Q$3,'AEO 39'!$1:$1,0)))</f>
        <v>0.55915576694411417</v>
      </c>
      <c r="R8" s="8">
        <f t="array" ref="R8">INDEX('AEO 39'!$18:$18,MATCH('LDV Shares'!R$3,'AEO 39'!$1:$1,0))/(INDEX('AEO 39'!$18:$18,MATCH('LDV Shares'!R$3,'AEO 39'!$1:$1,0))+INDEX('AEO 39'!$44:$44,MATCH('LDV Shares'!R$3,'AEO 39'!$1:$1,0)))</f>
        <v>0.56893437688139681</v>
      </c>
      <c r="S8" s="8">
        <f t="array" ref="S8">INDEX('AEO 39'!$18:$18,MATCH('LDV Shares'!S$3,'AEO 39'!$1:$1,0))/(INDEX('AEO 39'!$18:$18,MATCH('LDV Shares'!S$3,'AEO 39'!$1:$1,0))+INDEX('AEO 39'!$44:$44,MATCH('LDV Shares'!S$3,'AEO 39'!$1:$1,0)))</f>
        <v>0.56896551724137934</v>
      </c>
      <c r="T8" s="8">
        <f t="array" ref="T8">INDEX('AEO 39'!$18:$18,MATCH('LDV Shares'!T$3,'AEO 39'!$1:$1,0))/(INDEX('AEO 39'!$18:$18,MATCH('LDV Shares'!T$3,'AEO 39'!$1:$1,0))+INDEX('AEO 39'!$44:$44,MATCH('LDV Shares'!T$3,'AEO 39'!$1:$1,0)))</f>
        <v>0.57949029126213591</v>
      </c>
      <c r="U8" s="8">
        <f t="array" ref="U8">INDEX('AEO 39'!$18:$18,MATCH('LDV Shares'!U$3,'AEO 39'!$1:$1,0))/(INDEX('AEO 39'!$18:$18,MATCH('LDV Shares'!U$3,'AEO 39'!$1:$1,0))+INDEX('AEO 39'!$44:$44,MATCH('LDV Shares'!U$3,'AEO 39'!$1:$1,0)))</f>
        <v>0.58074534161490687</v>
      </c>
      <c r="V8" s="8">
        <f t="array" ref="V8">INDEX('AEO 39'!$18:$18,MATCH('LDV Shares'!V$3,'AEO 39'!$1:$1,0))/(INDEX('AEO 39'!$18:$18,MATCH('LDV Shares'!V$3,'AEO 39'!$1:$1,0))+INDEX('AEO 39'!$44:$44,MATCH('LDV Shares'!V$3,'AEO 39'!$1:$1,0)))</f>
        <v>0.5820275023984649</v>
      </c>
      <c r="W8" s="8">
        <f t="array" ref="W8">INDEX('AEO 39'!$18:$18,MATCH('LDV Shares'!W$3,'AEO 39'!$1:$1,0))/(INDEX('AEO 39'!$18:$18,MATCH('LDV Shares'!W$3,'AEO 39'!$1:$1,0))+INDEX('AEO 39'!$44:$44,MATCH('LDV Shares'!W$3,'AEO 39'!$1:$1,0)))</f>
        <v>0.58292919495635309</v>
      </c>
      <c r="X8" s="8">
        <f t="array" ref="X8">INDEX('AEO 39'!$18:$18,MATCH('LDV Shares'!X$3,'AEO 39'!$1:$1,0))/(INDEX('AEO 39'!$18:$18,MATCH('LDV Shares'!X$3,'AEO 39'!$1:$1,0))+INDEX('AEO 39'!$44:$44,MATCH('LDV Shares'!X$3,'AEO 39'!$1:$1,0)))</f>
        <v>0.5831412578202172</v>
      </c>
      <c r="Y8" s="8">
        <f t="array" ref="Y8">INDEX('AEO 39'!$18:$18,MATCH('LDV Shares'!Y$3,'AEO 39'!$1:$1,0))/(INDEX('AEO 39'!$18:$18,MATCH('LDV Shares'!Y$3,'AEO 39'!$1:$1,0))+INDEX('AEO 39'!$44:$44,MATCH('LDV Shares'!Y$3,'AEO 39'!$1:$1,0)))</f>
        <v>0.58478552278820373</v>
      </c>
      <c r="Z8" s="8">
        <f t="array" ref="Z8">INDEX('AEO 39'!$18:$18,MATCH('LDV Shares'!Z$3,'AEO 39'!$1:$1,0))/(INDEX('AEO 39'!$18:$18,MATCH('LDV Shares'!Z$3,'AEO 39'!$1:$1,0))+INDEX('AEO 39'!$44:$44,MATCH('LDV Shares'!Z$3,'AEO 39'!$1:$1,0)))</f>
        <v>0.58669833729216159</v>
      </c>
      <c r="AA8" s="8">
        <f t="array" ref="AA8">INDEX('AEO 39'!$18:$18,MATCH('LDV Shares'!AA$3,'AEO 39'!$1:$1,0))/(INDEX('AEO 39'!$18:$18,MATCH('LDV Shares'!AA$3,'AEO 39'!$1:$1,0))+INDEX('AEO 39'!$44:$44,MATCH('LDV Shares'!AA$3,'AEO 39'!$1:$1,0)))</f>
        <v>0.58783321941216682</v>
      </c>
      <c r="AB8" s="8">
        <f t="array" ref="AB8">INDEX('AEO 39'!$18:$18,MATCH('LDV Shares'!AB$3,'AEO 39'!$1:$1,0))/(INDEX('AEO 39'!$18:$18,MATCH('LDV Shares'!AB$3,'AEO 39'!$1:$1,0))+INDEX('AEO 39'!$44:$44,MATCH('LDV Shares'!AB$3,'AEO 39'!$1:$1,0)))</f>
        <v>0.58993055555555562</v>
      </c>
      <c r="AC8" s="8">
        <f t="array" ref="AC8">INDEX('AEO 39'!$18:$18,MATCH('LDV Shares'!AC$3,'AEO 39'!$1:$1,0))/(INDEX('AEO 39'!$18:$18,MATCH('LDV Shares'!AC$3,'AEO 39'!$1:$1,0))+INDEX('AEO 39'!$44:$44,MATCH('LDV Shares'!AC$3,'AEO 39'!$1:$1,0)))</f>
        <v>0.59190140845070427</v>
      </c>
      <c r="AD8" s="8">
        <f t="array" ref="AD8">INDEX('AEO 39'!$18:$18,MATCH('LDV Shares'!AD$3,'AEO 39'!$1:$1,0))/(INDEX('AEO 39'!$18:$18,MATCH('LDV Shares'!AD$3,'AEO 39'!$1:$1,0))+INDEX('AEO 39'!$44:$44,MATCH('LDV Shares'!AD$3,'AEO 39'!$1:$1,0)))</f>
        <v>0.59293286219081276</v>
      </c>
      <c r="AE8" s="8">
        <f t="array" ref="AE8">INDEX('AEO 39'!$18:$18,MATCH('LDV Shares'!AE$3,'AEO 39'!$1:$1,0))/(INDEX('AEO 39'!$18:$18,MATCH('LDV Shares'!AE$3,'AEO 39'!$1:$1,0))+INDEX('AEO 39'!$44:$44,MATCH('LDV Shares'!AE$3,'AEO 39'!$1:$1,0)))</f>
        <v>0.59398496240601495</v>
      </c>
      <c r="AF8" s="8">
        <f t="array" ref="AF8">INDEX('AEO 39'!$18:$18,MATCH('LDV Shares'!AF$3,'AEO 39'!$1:$1,0))/(INDEX('AEO 39'!$18:$18,MATCH('LDV Shares'!AF$3,'AEO 39'!$1:$1,0))+INDEX('AEO 39'!$44:$44,MATCH('LDV Shares'!AF$3,'AEO 39'!$1:$1,0)))</f>
        <v>0.59301496792587316</v>
      </c>
      <c r="AG8" s="8">
        <f t="array" ref="AG8">INDEX('AEO 39'!$18:$18,MATCH('LDV Shares'!AG$3,'AEO 39'!$1:$1,0))/(INDEX('AEO 39'!$18:$18,MATCH('LDV Shares'!AG$3,'AEO 39'!$1:$1,0))+INDEX('AEO 39'!$44:$44,MATCH('LDV Shares'!AG$3,'AEO 39'!$1:$1,0)))</f>
        <v>0.59242045048266001</v>
      </c>
      <c r="AH8" s="8">
        <f t="array" ref="AH8">INDEX('AEO 39'!$18:$18,MATCH('LDV Shares'!AH$3,'AEO 39'!$1:$1,0))/(INDEX('AEO 39'!$18:$18,MATCH('LDV Shares'!AH$3,'AEO 39'!$1:$1,0))+INDEX('AEO 39'!$44:$44,MATCH('LDV Shares'!AH$3,'AEO 39'!$1:$1,0)))</f>
        <v>0.59279475982532748</v>
      </c>
      <c r="AI8" s="8">
        <f t="array" ref="AI8">INDEX('AEO 39'!$18:$18,MATCH('LDV Shares'!AI$3,'AEO 39'!$1:$1,0))/(INDEX('AEO 39'!$18:$18,MATCH('LDV Shares'!AI$3,'AEO 39'!$1:$1,0))+INDEX('AEO 39'!$44:$44,MATCH('LDV Shares'!AI$3,'AEO 39'!$1:$1,0)))</f>
        <v>0.59313906307635555</v>
      </c>
      <c r="AJ8" s="8">
        <f t="array" ref="AJ8">INDEX('AEO 39'!$18:$18,MATCH('LDV Shares'!AJ$3,'AEO 39'!$1:$1,0))/(INDEX('AEO 39'!$18:$18,MATCH('LDV Shares'!AJ$3,'AEO 39'!$1:$1,0))+INDEX('AEO 39'!$44:$44,MATCH('LDV Shares'!AJ$3,'AEO 39'!$1:$1,0)))</f>
        <v>0.5918674698795181</v>
      </c>
    </row>
    <row r="9" spans="2:36" ht="14.25" x14ac:dyDescent="0.45">
      <c r="B9" s="3" t="s">
        <v>647</v>
      </c>
      <c r="C9" s="8">
        <f t="array" ref="C9">INDEX('AEO 39'!$44:$44,MATCH('LDV Shares'!C$3,'AEO 39'!$1:$1,0))/(INDEX('AEO 39'!$18:$18,MATCH('LDV Shares'!C$3,'AEO 39'!$1:$1,0))+INDEX('AEO 39'!$44:$44,MATCH('LDV Shares'!C$3,'AEO 39'!$1:$1,0)))</f>
        <v>0.95283018867924529</v>
      </c>
      <c r="D9" s="8">
        <f t="array" ref="D9">INDEX('AEO 39'!$44:$44,MATCH('LDV Shares'!D$3,'AEO 39'!$1:$1,0))/(INDEX('AEO 39'!$18:$18,MATCH('LDV Shares'!D$3,'AEO 39'!$1:$1,0))+INDEX('AEO 39'!$44:$44,MATCH('LDV Shares'!D$3,'AEO 39'!$1:$1,0)))</f>
        <v>0.9046483909415971</v>
      </c>
      <c r="E9" s="8">
        <f t="array" ref="E9">INDEX('AEO 39'!$44:$44,MATCH('LDV Shares'!E$3,'AEO 39'!$1:$1,0))/(INDEX('AEO 39'!$18:$18,MATCH('LDV Shares'!E$3,'AEO 39'!$1:$1,0))+INDEX('AEO 39'!$44:$44,MATCH('LDV Shares'!E$3,'AEO 39'!$1:$1,0)))</f>
        <v>0.84515289525048798</v>
      </c>
      <c r="F9" s="8">
        <f t="array" ref="F9">INDEX('AEO 39'!$44:$44,MATCH('LDV Shares'!F$3,'AEO 39'!$1:$1,0))/(INDEX('AEO 39'!$18:$18,MATCH('LDV Shares'!F$3,'AEO 39'!$1:$1,0))+INDEX('AEO 39'!$44:$44,MATCH('LDV Shares'!F$3,'AEO 39'!$1:$1,0)))</f>
        <v>0.81684307409111823</v>
      </c>
      <c r="G9" s="8">
        <f t="array" ref="G9">INDEX('AEO 39'!$44:$44,MATCH('LDV Shares'!G$3,'AEO 39'!$1:$1,0))/(INDEX('AEO 39'!$18:$18,MATCH('LDV Shares'!G$3,'AEO 39'!$1:$1,0))+INDEX('AEO 39'!$44:$44,MATCH('LDV Shares'!G$3,'AEO 39'!$1:$1,0)))</f>
        <v>0.80044543429844095</v>
      </c>
      <c r="H9" s="8">
        <f t="array" ref="H9">INDEX('AEO 39'!$44:$44,MATCH('LDV Shares'!H$3,'AEO 39'!$1:$1,0))/(INDEX('AEO 39'!$18:$18,MATCH('LDV Shares'!H$3,'AEO 39'!$1:$1,0))+INDEX('AEO 39'!$44:$44,MATCH('LDV Shares'!H$3,'AEO 39'!$1:$1,0)))</f>
        <v>0.77763440860215061</v>
      </c>
      <c r="I9" s="8">
        <f t="array" ref="I9">INDEX('AEO 39'!$44:$44,MATCH('LDV Shares'!I$3,'AEO 39'!$1:$1,0))/(INDEX('AEO 39'!$18:$18,MATCH('LDV Shares'!I$3,'AEO 39'!$1:$1,0))+INDEX('AEO 39'!$44:$44,MATCH('LDV Shares'!I$3,'AEO 39'!$1:$1,0)))</f>
        <v>0.74877650897226755</v>
      </c>
      <c r="J9" s="8">
        <f t="array" ref="J9">INDEX('AEO 39'!$44:$44,MATCH('LDV Shares'!J$3,'AEO 39'!$1:$1,0))/(INDEX('AEO 39'!$18:$18,MATCH('LDV Shares'!J$3,'AEO 39'!$1:$1,0))+INDEX('AEO 39'!$44:$44,MATCH('LDV Shares'!J$3,'AEO 39'!$1:$1,0)))</f>
        <v>0.71859099804305282</v>
      </c>
      <c r="K9" s="8">
        <f t="array" ref="K9">INDEX('AEO 39'!$44:$44,MATCH('LDV Shares'!K$3,'AEO 39'!$1:$1,0))/(INDEX('AEO 39'!$18:$18,MATCH('LDV Shares'!K$3,'AEO 39'!$1:$1,0))+INDEX('AEO 39'!$44:$44,MATCH('LDV Shares'!K$3,'AEO 39'!$1:$1,0)))</f>
        <v>0.68060695780903036</v>
      </c>
      <c r="L9" s="8">
        <f t="array" ref="L9">INDEX('AEO 39'!$44:$44,MATCH('LDV Shares'!L$3,'AEO 39'!$1:$1,0))/(INDEX('AEO 39'!$18:$18,MATCH('LDV Shares'!L$3,'AEO 39'!$1:$1,0))+INDEX('AEO 39'!$44:$44,MATCH('LDV Shares'!L$3,'AEO 39'!$1:$1,0)))</f>
        <v>0.6362359550561798</v>
      </c>
      <c r="M9" s="8">
        <f t="array" ref="M9">INDEX('AEO 39'!$44:$44,MATCH('LDV Shares'!M$3,'AEO 39'!$1:$1,0))/(INDEX('AEO 39'!$18:$18,MATCH('LDV Shares'!M$3,'AEO 39'!$1:$1,0))+INDEX('AEO 39'!$44:$44,MATCH('LDV Shares'!M$3,'AEO 39'!$1:$1,0)))</f>
        <v>0.58118206521739124</v>
      </c>
      <c r="N9" s="8">
        <f t="array" ref="N9">INDEX('AEO 39'!$44:$44,MATCH('LDV Shares'!N$3,'AEO 39'!$1:$1,0))/(INDEX('AEO 39'!$18:$18,MATCH('LDV Shares'!N$3,'AEO 39'!$1:$1,0))+INDEX('AEO 39'!$44:$44,MATCH('LDV Shares'!N$3,'AEO 39'!$1:$1,0)))</f>
        <v>0.52416000000000007</v>
      </c>
      <c r="O9" s="8">
        <f t="array" ref="O9">INDEX('AEO 39'!$44:$44,MATCH('LDV Shares'!O$3,'AEO 39'!$1:$1,0))/(INDEX('AEO 39'!$18:$18,MATCH('LDV Shares'!O$3,'AEO 39'!$1:$1,0))+INDEX('AEO 39'!$44:$44,MATCH('LDV Shares'!O$3,'AEO 39'!$1:$1,0)))</f>
        <v>0.48517940717628699</v>
      </c>
      <c r="P9" s="8">
        <f t="array" ref="P9">INDEX('AEO 39'!$44:$44,MATCH('LDV Shares'!P$3,'AEO 39'!$1:$1,0))/(INDEX('AEO 39'!$18:$18,MATCH('LDV Shares'!P$3,'AEO 39'!$1:$1,0))+INDEX('AEO 39'!$44:$44,MATCH('LDV Shares'!P$3,'AEO 39'!$1:$1,0)))</f>
        <v>0.4507211538461538</v>
      </c>
      <c r="Q9" s="8">
        <f t="array" ref="Q9">INDEX('AEO 39'!$44:$44,MATCH('LDV Shares'!Q$3,'AEO 39'!$1:$1,0))/(INDEX('AEO 39'!$18:$18,MATCH('LDV Shares'!Q$3,'AEO 39'!$1:$1,0))+INDEX('AEO 39'!$44:$44,MATCH('LDV Shares'!Q$3,'AEO 39'!$1:$1,0)))</f>
        <v>0.44084423305588588</v>
      </c>
      <c r="R9" s="8">
        <f t="array" ref="R9">INDEX('AEO 39'!$44:$44,MATCH('LDV Shares'!R$3,'AEO 39'!$1:$1,0))/(INDEX('AEO 39'!$18:$18,MATCH('LDV Shares'!R$3,'AEO 39'!$1:$1,0))+INDEX('AEO 39'!$44:$44,MATCH('LDV Shares'!R$3,'AEO 39'!$1:$1,0)))</f>
        <v>0.43106562311860325</v>
      </c>
      <c r="S9" s="8">
        <f t="array" ref="S9">INDEX('AEO 39'!$44:$44,MATCH('LDV Shares'!S$3,'AEO 39'!$1:$1,0))/(INDEX('AEO 39'!$18:$18,MATCH('LDV Shares'!S$3,'AEO 39'!$1:$1,0))+INDEX('AEO 39'!$44:$44,MATCH('LDV Shares'!S$3,'AEO 39'!$1:$1,0)))</f>
        <v>0.43103448275862066</v>
      </c>
      <c r="T9" s="8">
        <f t="array" ref="T9">INDEX('AEO 39'!$44:$44,MATCH('LDV Shares'!T$3,'AEO 39'!$1:$1,0))/(INDEX('AEO 39'!$18:$18,MATCH('LDV Shares'!T$3,'AEO 39'!$1:$1,0))+INDEX('AEO 39'!$44:$44,MATCH('LDV Shares'!T$3,'AEO 39'!$1:$1,0)))</f>
        <v>0.42050970873786403</v>
      </c>
      <c r="U9" s="8">
        <f t="array" ref="U9">INDEX('AEO 39'!$44:$44,MATCH('LDV Shares'!U$3,'AEO 39'!$1:$1,0))/(INDEX('AEO 39'!$18:$18,MATCH('LDV Shares'!U$3,'AEO 39'!$1:$1,0))+INDEX('AEO 39'!$44:$44,MATCH('LDV Shares'!U$3,'AEO 39'!$1:$1,0)))</f>
        <v>0.41925465838509313</v>
      </c>
      <c r="V9" s="8">
        <f t="array" ref="V9">INDEX('AEO 39'!$44:$44,MATCH('LDV Shares'!V$3,'AEO 39'!$1:$1,0))/(INDEX('AEO 39'!$18:$18,MATCH('LDV Shares'!V$3,'AEO 39'!$1:$1,0))+INDEX('AEO 39'!$44:$44,MATCH('LDV Shares'!V$3,'AEO 39'!$1:$1,0)))</f>
        <v>0.41797249760153499</v>
      </c>
      <c r="W9" s="8">
        <f t="array" ref="W9">INDEX('AEO 39'!$44:$44,MATCH('LDV Shares'!W$3,'AEO 39'!$1:$1,0))/(INDEX('AEO 39'!$18:$18,MATCH('LDV Shares'!W$3,'AEO 39'!$1:$1,0))+INDEX('AEO 39'!$44:$44,MATCH('LDV Shares'!W$3,'AEO 39'!$1:$1,0)))</f>
        <v>0.41707080504364696</v>
      </c>
      <c r="X9" s="8">
        <f t="array" ref="X9">INDEX('AEO 39'!$44:$44,MATCH('LDV Shares'!X$3,'AEO 39'!$1:$1,0))/(INDEX('AEO 39'!$18:$18,MATCH('LDV Shares'!X$3,'AEO 39'!$1:$1,0))+INDEX('AEO 39'!$44:$44,MATCH('LDV Shares'!X$3,'AEO 39'!$1:$1,0)))</f>
        <v>0.41685874217978269</v>
      </c>
      <c r="Y9" s="8">
        <f t="array" ref="Y9">INDEX('AEO 39'!$44:$44,MATCH('LDV Shares'!Y$3,'AEO 39'!$1:$1,0))/(INDEX('AEO 39'!$18:$18,MATCH('LDV Shares'!Y$3,'AEO 39'!$1:$1,0))+INDEX('AEO 39'!$44:$44,MATCH('LDV Shares'!Y$3,'AEO 39'!$1:$1,0)))</f>
        <v>0.41521447721179622</v>
      </c>
      <c r="Z9" s="8">
        <f t="array" ref="Z9">INDEX('AEO 39'!$44:$44,MATCH('LDV Shares'!Z$3,'AEO 39'!$1:$1,0))/(INDEX('AEO 39'!$18:$18,MATCH('LDV Shares'!Z$3,'AEO 39'!$1:$1,0))+INDEX('AEO 39'!$44:$44,MATCH('LDV Shares'!Z$3,'AEO 39'!$1:$1,0)))</f>
        <v>0.41330166270783847</v>
      </c>
      <c r="AA9" s="8">
        <f t="array" ref="AA9">INDEX('AEO 39'!$44:$44,MATCH('LDV Shares'!AA$3,'AEO 39'!$1:$1,0))/(INDEX('AEO 39'!$18:$18,MATCH('LDV Shares'!AA$3,'AEO 39'!$1:$1,0))+INDEX('AEO 39'!$44:$44,MATCH('LDV Shares'!AA$3,'AEO 39'!$1:$1,0)))</f>
        <v>0.41216678058783324</v>
      </c>
      <c r="AB9" s="8">
        <f t="array" ref="AB9">INDEX('AEO 39'!$44:$44,MATCH('LDV Shares'!AB$3,'AEO 39'!$1:$1,0))/(INDEX('AEO 39'!$18:$18,MATCH('LDV Shares'!AB$3,'AEO 39'!$1:$1,0))+INDEX('AEO 39'!$44:$44,MATCH('LDV Shares'!AB$3,'AEO 39'!$1:$1,0)))</f>
        <v>0.41006944444444443</v>
      </c>
      <c r="AC9" s="8">
        <f t="array" ref="AC9">INDEX('AEO 39'!$44:$44,MATCH('LDV Shares'!AC$3,'AEO 39'!$1:$1,0))/(INDEX('AEO 39'!$18:$18,MATCH('LDV Shares'!AC$3,'AEO 39'!$1:$1,0))+INDEX('AEO 39'!$44:$44,MATCH('LDV Shares'!AC$3,'AEO 39'!$1:$1,0)))</f>
        <v>0.40809859154929579</v>
      </c>
      <c r="AD9" s="8">
        <f t="array" ref="AD9">INDEX('AEO 39'!$44:$44,MATCH('LDV Shares'!AD$3,'AEO 39'!$1:$1,0))/(INDEX('AEO 39'!$18:$18,MATCH('LDV Shares'!AD$3,'AEO 39'!$1:$1,0))+INDEX('AEO 39'!$44:$44,MATCH('LDV Shares'!AD$3,'AEO 39'!$1:$1,0)))</f>
        <v>0.40706713780918735</v>
      </c>
      <c r="AE9" s="8">
        <f t="array" ref="AE9">INDEX('AEO 39'!$44:$44,MATCH('LDV Shares'!AE$3,'AEO 39'!$1:$1,0))/(INDEX('AEO 39'!$18:$18,MATCH('LDV Shares'!AE$3,'AEO 39'!$1:$1,0))+INDEX('AEO 39'!$44:$44,MATCH('LDV Shares'!AE$3,'AEO 39'!$1:$1,0)))</f>
        <v>0.40601503759398494</v>
      </c>
      <c r="AF9" s="8">
        <f t="array" ref="AF9">INDEX('AEO 39'!$44:$44,MATCH('LDV Shares'!AF$3,'AEO 39'!$1:$1,0))/(INDEX('AEO 39'!$18:$18,MATCH('LDV Shares'!AF$3,'AEO 39'!$1:$1,0))+INDEX('AEO 39'!$44:$44,MATCH('LDV Shares'!AF$3,'AEO 39'!$1:$1,0)))</f>
        <v>0.40698503207412695</v>
      </c>
      <c r="AG9" s="8">
        <f t="array" ref="AG9">INDEX('AEO 39'!$44:$44,MATCH('LDV Shares'!AG$3,'AEO 39'!$1:$1,0))/(INDEX('AEO 39'!$18:$18,MATCH('LDV Shares'!AG$3,'AEO 39'!$1:$1,0))+INDEX('AEO 39'!$44:$44,MATCH('LDV Shares'!AG$3,'AEO 39'!$1:$1,0)))</f>
        <v>0.40757954951734005</v>
      </c>
      <c r="AH9" s="8">
        <f t="array" ref="AH9">INDEX('AEO 39'!$44:$44,MATCH('LDV Shares'!AH$3,'AEO 39'!$1:$1,0))/(INDEX('AEO 39'!$18:$18,MATCH('LDV Shares'!AH$3,'AEO 39'!$1:$1,0))+INDEX('AEO 39'!$44:$44,MATCH('LDV Shares'!AH$3,'AEO 39'!$1:$1,0)))</f>
        <v>0.40720524017467252</v>
      </c>
      <c r="AI9" s="8">
        <f t="array" ref="AI9">INDEX('AEO 39'!$44:$44,MATCH('LDV Shares'!AI$3,'AEO 39'!$1:$1,0))/(INDEX('AEO 39'!$18:$18,MATCH('LDV Shares'!AI$3,'AEO 39'!$1:$1,0))+INDEX('AEO 39'!$44:$44,MATCH('LDV Shares'!AI$3,'AEO 39'!$1:$1,0)))</f>
        <v>0.40686093692364445</v>
      </c>
      <c r="AJ9" s="8">
        <f t="array" ref="AJ9">INDEX('AEO 39'!$44:$44,MATCH('LDV Shares'!AJ$3,'AEO 39'!$1:$1,0))/(INDEX('AEO 39'!$18:$18,MATCH('LDV Shares'!AJ$3,'AEO 39'!$1:$1,0))+INDEX('AEO 39'!$44:$44,MATCH('LDV Shares'!AJ$3,'AEO 39'!$1:$1,0)))</f>
        <v>0.40813253012048195</v>
      </c>
    </row>
    <row r="10" spans="2:36" ht="14.25" x14ac:dyDescent="0.45">
      <c r="B10" s="1"/>
    </row>
    <row r="11" spans="2:36" ht="14.25" x14ac:dyDescent="0.45">
      <c r="B11" s="1" t="s">
        <v>649</v>
      </c>
      <c r="C11" s="8">
        <f t="shared" ref="C11:AJ11" si="1">C3</f>
        <v>2017</v>
      </c>
      <c r="D11" s="8">
        <f t="shared" si="1"/>
        <v>2018</v>
      </c>
      <c r="E11" s="8">
        <f t="shared" si="1"/>
        <v>2019</v>
      </c>
      <c r="F11" s="8">
        <f t="shared" si="1"/>
        <v>2020</v>
      </c>
      <c r="G11" s="8">
        <f t="shared" si="1"/>
        <v>2021</v>
      </c>
      <c r="H11" s="8">
        <f t="shared" si="1"/>
        <v>2022</v>
      </c>
      <c r="I11" s="8">
        <f t="shared" si="1"/>
        <v>2023</v>
      </c>
      <c r="J11" s="8">
        <f t="shared" si="1"/>
        <v>2024</v>
      </c>
      <c r="K11" s="8">
        <f t="shared" si="1"/>
        <v>2025</v>
      </c>
      <c r="L11" s="8">
        <f t="shared" si="1"/>
        <v>2026</v>
      </c>
      <c r="M11" s="8">
        <f t="shared" si="1"/>
        <v>2027</v>
      </c>
      <c r="N11" s="8">
        <f t="shared" si="1"/>
        <v>2028</v>
      </c>
      <c r="O11" s="8">
        <f t="shared" si="1"/>
        <v>2029</v>
      </c>
      <c r="P11" s="8">
        <f t="shared" si="1"/>
        <v>2030</v>
      </c>
      <c r="Q11" s="8">
        <f t="shared" si="1"/>
        <v>2031</v>
      </c>
      <c r="R11" s="8">
        <f t="shared" si="1"/>
        <v>2032</v>
      </c>
      <c r="S11" s="8">
        <f t="shared" si="1"/>
        <v>2033</v>
      </c>
      <c r="T11" s="8">
        <f t="shared" si="1"/>
        <v>2034</v>
      </c>
      <c r="U11" s="8">
        <f t="shared" si="1"/>
        <v>2035</v>
      </c>
      <c r="V11" s="8">
        <f t="shared" si="1"/>
        <v>2036</v>
      </c>
      <c r="W11" s="8">
        <f t="shared" si="1"/>
        <v>2037</v>
      </c>
      <c r="X11" s="8">
        <f t="shared" si="1"/>
        <v>2038</v>
      </c>
      <c r="Y11" s="8">
        <f t="shared" si="1"/>
        <v>2039</v>
      </c>
      <c r="Z11" s="8">
        <f t="shared" si="1"/>
        <v>2040</v>
      </c>
      <c r="AA11" s="8">
        <f t="shared" si="1"/>
        <v>2041</v>
      </c>
      <c r="AB11" s="8">
        <f t="shared" si="1"/>
        <v>2042</v>
      </c>
      <c r="AC11" s="8">
        <f t="shared" si="1"/>
        <v>2043</v>
      </c>
      <c r="AD11" s="8">
        <f t="shared" si="1"/>
        <v>2044</v>
      </c>
      <c r="AE11" s="8">
        <f t="shared" si="1"/>
        <v>2045</v>
      </c>
      <c r="AF11" s="8">
        <f t="shared" si="1"/>
        <v>2046</v>
      </c>
      <c r="AG11" s="8">
        <f t="shared" si="1"/>
        <v>2047</v>
      </c>
      <c r="AH11" s="8">
        <f t="shared" si="1"/>
        <v>2048</v>
      </c>
      <c r="AI11" s="8">
        <f t="shared" si="1"/>
        <v>2049</v>
      </c>
      <c r="AJ11" s="8">
        <f t="shared" si="1"/>
        <v>2050</v>
      </c>
    </row>
    <row r="12" spans="2:36" ht="14.25" x14ac:dyDescent="0.45">
      <c r="B12" s="8" t="s">
        <v>650</v>
      </c>
      <c r="C12" s="8">
        <f t="array" ref="C12">INDEX('AEO 43'!$77:$77,MATCH('LDV Shares'!C$3,'AEO 43'!$1:$1,0))/100</f>
        <v>3.7143300000000001E-3</v>
      </c>
      <c r="D12" s="8">
        <f t="array" ref="D12">INDEX('AEO 43'!$77:$77,MATCH('LDV Shares'!D$3,'AEO 43'!$1:$1,0))/100</f>
        <v>3.9155400000000003E-3</v>
      </c>
      <c r="E12" s="8">
        <f t="array" ref="E12">INDEX('AEO 43'!$77:$77,MATCH('LDV Shares'!E$3,'AEO 43'!$1:$1,0))/100</f>
        <v>3.71375E-3</v>
      </c>
      <c r="F12" s="8">
        <f t="array" ref="F12">INDEX('AEO 43'!$77:$77,MATCH('LDV Shares'!F$3,'AEO 43'!$1:$1,0))/100</f>
        <v>3.8711000000000001E-3</v>
      </c>
      <c r="G12" s="8">
        <f t="array" ref="G12">INDEX('AEO 43'!$77:$77,MATCH('LDV Shares'!G$3,'AEO 43'!$1:$1,0))/100</f>
        <v>3.84593E-3</v>
      </c>
      <c r="H12" s="8">
        <f t="array" ref="H12">INDEX('AEO 43'!$77:$77,MATCH('LDV Shares'!H$3,'AEO 43'!$1:$1,0))/100</f>
        <v>3.8991300000000002E-3</v>
      </c>
      <c r="I12" s="8">
        <f t="array" ref="I12">INDEX('AEO 43'!$77:$77,MATCH('LDV Shares'!I$3,'AEO 43'!$1:$1,0))/100</f>
        <v>3.9573199999999994E-3</v>
      </c>
      <c r="J12" s="8">
        <f t="array" ref="J12">INDEX('AEO 43'!$77:$77,MATCH('LDV Shares'!J$3,'AEO 43'!$1:$1,0))/100</f>
        <v>3.9620999999999996E-3</v>
      </c>
      <c r="K12" s="8">
        <f t="array" ref="K12">INDEX('AEO 43'!$77:$77,MATCH('LDV Shares'!K$3,'AEO 43'!$1:$1,0))/100</f>
        <v>3.9494600000000001E-3</v>
      </c>
      <c r="L12" s="8">
        <f t="array" ref="L12">INDEX('AEO 43'!$77:$77,MATCH('LDV Shares'!L$3,'AEO 43'!$1:$1,0))/100</f>
        <v>4.0295900000000004E-3</v>
      </c>
      <c r="M12" s="8">
        <f t="array" ref="M12">INDEX('AEO 43'!$77:$77,MATCH('LDV Shares'!M$3,'AEO 43'!$1:$1,0))/100</f>
        <v>4.0865400000000005E-3</v>
      </c>
      <c r="N12" s="8">
        <f t="array" ref="N12">INDEX('AEO 43'!$77:$77,MATCH('LDV Shares'!N$3,'AEO 43'!$1:$1,0))/100</f>
        <v>4.0649500000000003E-3</v>
      </c>
      <c r="O12" s="8">
        <f t="array" ref="O12">INDEX('AEO 43'!$77:$77,MATCH('LDV Shares'!O$3,'AEO 43'!$1:$1,0))/100</f>
        <v>4.1714899999999999E-3</v>
      </c>
      <c r="P12" s="8">
        <f t="array" ref="P12">INDEX('AEO 43'!$77:$77,MATCH('LDV Shares'!P$3,'AEO 43'!$1:$1,0))/100</f>
        <v>4.1027299999999997E-3</v>
      </c>
      <c r="Q12" s="8">
        <f t="array" ref="Q12">INDEX('AEO 43'!$77:$77,MATCH('LDV Shares'!Q$3,'AEO 43'!$1:$1,0))/100</f>
        <v>4.1451700000000001E-3</v>
      </c>
      <c r="R12" s="8">
        <f t="array" ref="R12">INDEX('AEO 43'!$77:$77,MATCH('LDV Shares'!R$3,'AEO 43'!$1:$1,0))/100</f>
        <v>4.1504300000000001E-3</v>
      </c>
      <c r="S12" s="8">
        <f t="array" ref="S12">INDEX('AEO 43'!$77:$77,MATCH('LDV Shares'!S$3,'AEO 43'!$1:$1,0))/100</f>
        <v>4.1516299999999999E-3</v>
      </c>
      <c r="T12" s="8">
        <f t="array" ref="T12">INDEX('AEO 43'!$77:$77,MATCH('LDV Shares'!T$3,'AEO 43'!$1:$1,0))/100</f>
        <v>4.1742400000000001E-3</v>
      </c>
      <c r="U12" s="8">
        <f t="array" ref="U12">INDEX('AEO 43'!$77:$77,MATCH('LDV Shares'!U$3,'AEO 43'!$1:$1,0))/100</f>
        <v>4.1827799999999997E-3</v>
      </c>
      <c r="V12" s="8">
        <f t="array" ref="V12">INDEX('AEO 43'!$77:$77,MATCH('LDV Shares'!V$3,'AEO 43'!$1:$1,0))/100</f>
        <v>4.2033599999999997E-3</v>
      </c>
      <c r="W12" s="8">
        <f t="array" ref="W12">INDEX('AEO 43'!$77:$77,MATCH('LDV Shares'!W$3,'AEO 43'!$1:$1,0))/100</f>
        <v>4.1892000000000006E-3</v>
      </c>
      <c r="X12" s="8">
        <f t="array" ref="X12">INDEX('AEO 43'!$77:$77,MATCH('LDV Shares'!X$3,'AEO 43'!$1:$1,0))/100</f>
        <v>4.2182699999999997E-3</v>
      </c>
      <c r="Y12" s="8">
        <f t="array" ref="Y12">INDEX('AEO 43'!$77:$77,MATCH('LDV Shares'!Y$3,'AEO 43'!$1:$1,0))/100</f>
        <v>4.2322999999999996E-3</v>
      </c>
      <c r="Z12" s="8">
        <f t="array" ref="Z12">INDEX('AEO 43'!$77:$77,MATCH('LDV Shares'!Z$3,'AEO 43'!$1:$1,0))/100</f>
        <v>4.2469999999999999E-3</v>
      </c>
      <c r="AA12" s="8">
        <f t="array" ref="AA12">INDEX('AEO 43'!$77:$77,MATCH('LDV Shares'!AA$3,'AEO 43'!$1:$1,0))/100</f>
        <v>4.2460800000000002E-3</v>
      </c>
      <c r="AB12" s="8">
        <f t="array" ref="AB12">INDEX('AEO 43'!$77:$77,MATCH('LDV Shares'!AB$3,'AEO 43'!$1:$1,0))/100</f>
        <v>4.2689599999999996E-3</v>
      </c>
      <c r="AC12" s="8">
        <f t="array" ref="AC12">INDEX('AEO 43'!$77:$77,MATCH('LDV Shares'!AC$3,'AEO 43'!$1:$1,0))/100</f>
        <v>4.2575600000000005E-3</v>
      </c>
      <c r="AD12" s="8">
        <f t="array" ref="AD12">INDEX('AEO 43'!$77:$77,MATCH('LDV Shares'!AD$3,'AEO 43'!$1:$1,0))/100</f>
        <v>4.2615500000000002E-3</v>
      </c>
      <c r="AE12" s="8">
        <f t="array" ref="AE12">INDEX('AEO 43'!$77:$77,MATCH('LDV Shares'!AE$3,'AEO 43'!$1:$1,0))/100</f>
        <v>4.2772900000000004E-3</v>
      </c>
      <c r="AF12" s="8">
        <f t="array" ref="AF12">INDEX('AEO 43'!$77:$77,MATCH('LDV Shares'!AF$3,'AEO 43'!$1:$1,0))/100</f>
        <v>4.2909799999999998E-3</v>
      </c>
      <c r="AG12" s="8">
        <f t="array" ref="AG12">INDEX('AEO 43'!$77:$77,MATCH('LDV Shares'!AG$3,'AEO 43'!$1:$1,0))/100</f>
        <v>4.2920099999999997E-3</v>
      </c>
      <c r="AH12" s="8">
        <f t="array" ref="AH12">INDEX('AEO 43'!$77:$77,MATCH('LDV Shares'!AH$3,'AEO 43'!$1:$1,0))/100</f>
        <v>4.3095899999999994E-3</v>
      </c>
      <c r="AI12" s="8">
        <f t="array" ref="AI12">INDEX('AEO 43'!$77:$77,MATCH('LDV Shares'!AI$3,'AEO 43'!$1:$1,0))/100</f>
        <v>4.3020200000000001E-3</v>
      </c>
      <c r="AJ12" s="8">
        <f t="array" ref="AJ12">INDEX('AEO 43'!$77:$77,MATCH('LDV Shares'!AJ$3,'AEO 43'!$1:$1,0))/100</f>
        <v>4.3076E-3</v>
      </c>
    </row>
    <row r="13" spans="2:36" ht="14.25" x14ac:dyDescent="0.45">
      <c r="B13" s="8" t="s">
        <v>651</v>
      </c>
      <c r="C13" s="8">
        <f t="array" ref="C13">INDEX('AEO 43'!$78:$78,MATCH('LDV Shares'!C$3,'AEO 43'!$1:$1,0))/100</f>
        <v>4.5869160000000006E-2</v>
      </c>
      <c r="D13" s="8">
        <f t="array" ref="D13">INDEX('AEO 43'!$78:$78,MATCH('LDV Shares'!D$3,'AEO 43'!$1:$1,0))/100</f>
        <v>4.5697250000000002E-2</v>
      </c>
      <c r="E13" s="8">
        <f t="array" ref="E13">INDEX('AEO 43'!$78:$78,MATCH('LDV Shares'!E$3,'AEO 43'!$1:$1,0))/100</f>
        <v>4.2545119999999999E-2</v>
      </c>
      <c r="F13" s="8">
        <f t="array" ref="F13">INDEX('AEO 43'!$78:$78,MATCH('LDV Shares'!F$3,'AEO 43'!$1:$1,0))/100</f>
        <v>4.3358299999999995E-2</v>
      </c>
      <c r="G13" s="8">
        <f t="array" ref="G13">INDEX('AEO 43'!$78:$78,MATCH('LDV Shares'!G$3,'AEO 43'!$1:$1,0))/100</f>
        <v>4.2488159999999997E-2</v>
      </c>
      <c r="H13" s="8">
        <f t="array" ref="H13">INDEX('AEO 43'!$78:$78,MATCH('LDV Shares'!H$3,'AEO 43'!$1:$1,0))/100</f>
        <v>4.2311319999999999E-2</v>
      </c>
      <c r="I13" s="8">
        <f t="array" ref="I13">INDEX('AEO 43'!$78:$78,MATCH('LDV Shares'!I$3,'AEO 43'!$1:$1,0))/100</f>
        <v>4.2289310000000004E-2</v>
      </c>
      <c r="J13" s="8">
        <f t="array" ref="J13">INDEX('AEO 43'!$78:$78,MATCH('LDV Shares'!J$3,'AEO 43'!$1:$1,0))/100</f>
        <v>4.2237379999999998E-2</v>
      </c>
      <c r="K13" s="8">
        <f t="array" ref="K13">INDEX('AEO 43'!$78:$78,MATCH('LDV Shares'!K$3,'AEO 43'!$1:$1,0))/100</f>
        <v>4.2255510000000003E-2</v>
      </c>
      <c r="L13" s="8">
        <f t="array" ref="L13">INDEX('AEO 43'!$78:$78,MATCH('LDV Shares'!L$3,'AEO 43'!$1:$1,0))/100</f>
        <v>4.1791729999999999E-2</v>
      </c>
      <c r="M13" s="8">
        <f t="array" ref="M13">INDEX('AEO 43'!$78:$78,MATCH('LDV Shares'!M$3,'AEO 43'!$1:$1,0))/100</f>
        <v>4.2042710000000004E-2</v>
      </c>
      <c r="N13" s="8">
        <f t="array" ref="N13">INDEX('AEO 43'!$78:$78,MATCH('LDV Shares'!N$3,'AEO 43'!$1:$1,0))/100</f>
        <v>4.1610210000000002E-2</v>
      </c>
      <c r="O13" s="8">
        <f t="array" ref="O13">INDEX('AEO 43'!$78:$78,MATCH('LDV Shares'!O$3,'AEO 43'!$1:$1,0))/100</f>
        <v>4.2056889999999993E-2</v>
      </c>
      <c r="P13" s="8">
        <f t="array" ref="P13">INDEX('AEO 43'!$78:$78,MATCH('LDV Shares'!P$3,'AEO 43'!$1:$1,0))/100</f>
        <v>4.1442670000000001E-2</v>
      </c>
      <c r="Q13" s="8">
        <f t="array" ref="Q13">INDEX('AEO 43'!$78:$78,MATCH('LDV Shares'!Q$3,'AEO 43'!$1:$1,0))/100</f>
        <v>4.1572069999999996E-2</v>
      </c>
      <c r="R13" s="8">
        <f t="array" ref="R13">INDEX('AEO 43'!$78:$78,MATCH('LDV Shares'!R$3,'AEO 43'!$1:$1,0))/100</f>
        <v>4.1455190000000003E-2</v>
      </c>
      <c r="S13" s="8">
        <f t="array" ref="S13">INDEX('AEO 43'!$78:$78,MATCH('LDV Shares'!S$3,'AEO 43'!$1:$1,0))/100</f>
        <v>4.1300780000000002E-2</v>
      </c>
      <c r="T13" s="8">
        <f t="array" ref="T13">INDEX('AEO 43'!$78:$78,MATCH('LDV Shares'!T$3,'AEO 43'!$1:$1,0))/100</f>
        <v>4.128805E-2</v>
      </c>
      <c r="U13" s="8">
        <f t="array" ref="U13">INDEX('AEO 43'!$78:$78,MATCH('LDV Shares'!U$3,'AEO 43'!$1:$1,0))/100</f>
        <v>4.1205369999999998E-2</v>
      </c>
      <c r="V13" s="8">
        <f t="array" ref="V13">INDEX('AEO 43'!$78:$78,MATCH('LDV Shares'!V$3,'AEO 43'!$1:$1,0))/100</f>
        <v>4.1216600000000006E-2</v>
      </c>
      <c r="W13" s="8">
        <f t="array" ref="W13">INDEX('AEO 43'!$78:$78,MATCH('LDV Shares'!W$3,'AEO 43'!$1:$1,0))/100</f>
        <v>4.0974500000000004E-2</v>
      </c>
      <c r="X13" s="8">
        <f t="array" ref="X13">INDEX('AEO 43'!$78:$78,MATCH('LDV Shares'!X$3,'AEO 43'!$1:$1,0))/100</f>
        <v>4.1069670000000003E-2</v>
      </c>
      <c r="Y13" s="8">
        <f t="array" ref="Y13">INDEX('AEO 43'!$78:$78,MATCH('LDV Shares'!Y$3,'AEO 43'!$1:$1,0))/100</f>
        <v>4.1065160000000003E-2</v>
      </c>
      <c r="Z13" s="8">
        <f t="array" ref="Z13">INDEX('AEO 43'!$78:$78,MATCH('LDV Shares'!Z$3,'AEO 43'!$1:$1,0))/100</f>
        <v>4.1068369999999993E-2</v>
      </c>
      <c r="AA13" s="8">
        <f t="array" ref="AA13">INDEX('AEO 43'!$78:$78,MATCH('LDV Shares'!AA$3,'AEO 43'!$1:$1,0))/100</f>
        <v>4.0946150000000001E-2</v>
      </c>
      <c r="AB13" s="8">
        <f t="array" ref="AB13">INDEX('AEO 43'!$78:$78,MATCH('LDV Shares'!AB$3,'AEO 43'!$1:$1,0))/100</f>
        <v>4.1017400000000002E-2</v>
      </c>
      <c r="AC13" s="8">
        <f t="array" ref="AC13">INDEX('AEO 43'!$78:$78,MATCH('LDV Shares'!AC$3,'AEO 43'!$1:$1,0))/100</f>
        <v>4.0835229999999993E-2</v>
      </c>
      <c r="AD13" s="8">
        <f t="array" ref="AD13">INDEX('AEO 43'!$78:$78,MATCH('LDV Shares'!AD$3,'AEO 43'!$1:$1,0))/100</f>
        <v>4.0771420000000003E-2</v>
      </c>
      <c r="AE13" s="8">
        <f t="array" ref="AE13">INDEX('AEO 43'!$78:$78,MATCH('LDV Shares'!AE$3,'AEO 43'!$1:$1,0))/100</f>
        <v>4.0790819999999998E-2</v>
      </c>
      <c r="AF13" s="8">
        <f t="array" ref="AF13">INDEX('AEO 43'!$78:$78,MATCH('LDV Shares'!AF$3,'AEO 43'!$1:$1,0))/100</f>
        <v>4.0792299999999997E-2</v>
      </c>
      <c r="AG13" s="8">
        <f t="array" ref="AG13">INDEX('AEO 43'!$78:$78,MATCH('LDV Shares'!AG$3,'AEO 43'!$1:$1,0))/100</f>
        <v>4.0735060000000003E-2</v>
      </c>
      <c r="AH13" s="8">
        <f t="array" ref="AH13">INDEX('AEO 43'!$78:$78,MATCH('LDV Shares'!AH$3,'AEO 43'!$1:$1,0))/100</f>
        <v>4.0783370000000006E-2</v>
      </c>
      <c r="AI13" s="8">
        <f t="array" ref="AI13">INDEX('AEO 43'!$78:$78,MATCH('LDV Shares'!AI$3,'AEO 43'!$1:$1,0))/100</f>
        <v>4.0642810000000001E-2</v>
      </c>
      <c r="AJ13" s="8">
        <f t="array" ref="AJ13">INDEX('AEO 43'!$78:$78,MATCH('LDV Shares'!AJ$3,'AEO 43'!$1:$1,0))/100</f>
        <v>4.0599239999999995E-2</v>
      </c>
    </row>
    <row r="14" spans="2:36" ht="14.25" x14ac:dyDescent="0.45">
      <c r="B14" s="8" t="s">
        <v>652</v>
      </c>
      <c r="C14" s="8">
        <f t="array" ref="C14">INDEX('AEO 43'!$79:$79,MATCH('LDV Shares'!C$3,'AEO 43'!$1:$1,0))/100</f>
        <v>0.18499701000000002</v>
      </c>
      <c r="D14" s="8">
        <f t="array" ref="D14">INDEX('AEO 43'!$79:$79,MATCH('LDV Shares'!D$3,'AEO 43'!$1:$1,0))/100</f>
        <v>0.18312975000000001</v>
      </c>
      <c r="E14" s="8">
        <f t="array" ref="E14">INDEX('AEO 43'!$79:$79,MATCH('LDV Shares'!E$3,'AEO 43'!$1:$1,0))/100</f>
        <v>0.17382692</v>
      </c>
      <c r="F14" s="8">
        <f t="array" ref="F14">INDEX('AEO 43'!$79:$79,MATCH('LDV Shares'!F$3,'AEO 43'!$1:$1,0))/100</f>
        <v>0.17488368999999998</v>
      </c>
      <c r="G14" s="8">
        <f t="array" ref="G14">INDEX('AEO 43'!$79:$79,MATCH('LDV Shares'!G$3,'AEO 43'!$1:$1,0))/100</f>
        <v>0.17152056000000002</v>
      </c>
      <c r="H14" s="8">
        <f t="array" ref="H14">INDEX('AEO 43'!$79:$79,MATCH('LDV Shares'!H$3,'AEO 43'!$1:$1,0))/100</f>
        <v>0.17113100000000001</v>
      </c>
      <c r="I14" s="8">
        <f t="array" ref="I14">INDEX('AEO 43'!$79:$79,MATCH('LDV Shares'!I$3,'AEO 43'!$1:$1,0))/100</f>
        <v>0.1716548</v>
      </c>
      <c r="J14" s="8">
        <f t="array" ref="J14">INDEX('AEO 43'!$79:$79,MATCH('LDV Shares'!J$3,'AEO 43'!$1:$1,0))/100</f>
        <v>0.17063092999999999</v>
      </c>
      <c r="K14" s="8">
        <f t="array" ref="K14">INDEX('AEO 43'!$79:$79,MATCH('LDV Shares'!K$3,'AEO 43'!$1:$1,0))/100</f>
        <v>0.16944324000000002</v>
      </c>
      <c r="L14" s="8">
        <f t="array" ref="L14">INDEX('AEO 43'!$79:$79,MATCH('LDV Shares'!L$3,'AEO 43'!$1:$1,0))/100</f>
        <v>0.16861537999999998</v>
      </c>
      <c r="M14" s="8">
        <f t="array" ref="M14">INDEX('AEO 43'!$79:$79,MATCH('LDV Shares'!M$3,'AEO 43'!$1:$1,0))/100</f>
        <v>0.16898853</v>
      </c>
      <c r="N14" s="8">
        <f t="array" ref="N14">INDEX('AEO 43'!$79:$79,MATCH('LDV Shares'!N$3,'AEO 43'!$1:$1,0))/100</f>
        <v>0.16771484</v>
      </c>
      <c r="O14" s="8">
        <f t="array" ref="O14">INDEX('AEO 43'!$79:$79,MATCH('LDV Shares'!O$3,'AEO 43'!$1:$1,0))/100</f>
        <v>0.16886980000000001</v>
      </c>
      <c r="P14" s="8">
        <f t="array" ref="P14">INDEX('AEO 43'!$79:$79,MATCH('LDV Shares'!P$3,'AEO 43'!$1:$1,0))/100</f>
        <v>0.16686337000000001</v>
      </c>
      <c r="Q14" s="8">
        <f t="array" ref="Q14">INDEX('AEO 43'!$79:$79,MATCH('LDV Shares'!Q$3,'AEO 43'!$1:$1,0))/100</f>
        <v>0.16709229</v>
      </c>
      <c r="R14" s="8">
        <f t="array" ref="R14">INDEX('AEO 43'!$79:$79,MATCH('LDV Shares'!R$3,'AEO 43'!$1:$1,0))/100</f>
        <v>0.16659185000000001</v>
      </c>
      <c r="S14" s="8">
        <f t="array" ref="S14">INDEX('AEO 43'!$79:$79,MATCH('LDV Shares'!S$3,'AEO 43'!$1:$1,0))/100</f>
        <v>0.16601393</v>
      </c>
      <c r="T14" s="8">
        <f t="array" ref="T14">INDEX('AEO 43'!$79:$79,MATCH('LDV Shares'!T$3,'AEO 43'!$1:$1,0))/100</f>
        <v>0.16586968999999999</v>
      </c>
      <c r="U14" s="8">
        <f t="array" ref="U14">INDEX('AEO 43'!$79:$79,MATCH('LDV Shares'!U$3,'AEO 43'!$1:$1,0))/100</f>
        <v>0.16549169999999999</v>
      </c>
      <c r="V14" s="8">
        <f t="array" ref="V14">INDEX('AEO 43'!$79:$79,MATCH('LDV Shares'!V$3,'AEO 43'!$1:$1,0))/100</f>
        <v>0.16539269999999998</v>
      </c>
      <c r="W14" s="8">
        <f t="array" ref="W14">INDEX('AEO 43'!$79:$79,MATCH('LDV Shares'!W$3,'AEO 43'!$1:$1,0))/100</f>
        <v>0.16459599</v>
      </c>
      <c r="X14" s="8">
        <f t="array" ref="X14">INDEX('AEO 43'!$79:$79,MATCH('LDV Shares'!X$3,'AEO 43'!$1:$1,0))/100</f>
        <v>0.16476676999999998</v>
      </c>
      <c r="Y14" s="8">
        <f t="array" ref="Y14">INDEX('AEO 43'!$79:$79,MATCH('LDV Shares'!Y$3,'AEO 43'!$1:$1,0))/100</f>
        <v>0.16463273999999997</v>
      </c>
      <c r="Z14" s="8">
        <f t="array" ref="Z14">INDEX('AEO 43'!$79:$79,MATCH('LDV Shares'!Z$3,'AEO 43'!$1:$1,0))/100</f>
        <v>0.16452625000000001</v>
      </c>
      <c r="AA14" s="8">
        <f t="array" ref="AA14">INDEX('AEO 43'!$79:$79,MATCH('LDV Shares'!AA$3,'AEO 43'!$1:$1,0))/100</f>
        <v>0.16408751999999999</v>
      </c>
      <c r="AB14" s="8">
        <f t="array" ref="AB14">INDEX('AEO 43'!$79:$79,MATCH('LDV Shares'!AB$3,'AEO 43'!$1:$1,0))/100</f>
        <v>0.16420051999999999</v>
      </c>
      <c r="AC14" s="8">
        <f t="array" ref="AC14">INDEX('AEO 43'!$79:$79,MATCH('LDV Shares'!AC$3,'AEO 43'!$1:$1,0))/100</f>
        <v>0.16360459999999999</v>
      </c>
      <c r="AD14" s="8">
        <f t="array" ref="AD14">INDEX('AEO 43'!$79:$79,MATCH('LDV Shares'!AD$3,'AEO 43'!$1:$1,0))/100</f>
        <v>0.16333248</v>
      </c>
      <c r="AE14" s="8">
        <f t="array" ref="AE14">INDEX('AEO 43'!$79:$79,MATCH('LDV Shares'!AE$3,'AEO 43'!$1:$1,0))/100</f>
        <v>0.16332186000000001</v>
      </c>
      <c r="AF14" s="8">
        <f t="array" ref="AF14">INDEX('AEO 43'!$79:$79,MATCH('LDV Shares'!AF$3,'AEO 43'!$1:$1,0))/100</f>
        <v>0.16325387999999999</v>
      </c>
      <c r="AG14" s="8">
        <f t="array" ref="AG14">INDEX('AEO 43'!$79:$79,MATCH('LDV Shares'!AG$3,'AEO 43'!$1:$1,0))/100</f>
        <v>0.16302338</v>
      </c>
      <c r="AH14" s="8">
        <f t="array" ref="AH14">INDEX('AEO 43'!$79:$79,MATCH('LDV Shares'!AH$3,'AEO 43'!$1:$1,0))/100</f>
        <v>0.16308333999999999</v>
      </c>
      <c r="AI14" s="8">
        <f t="array" ref="AI14">INDEX('AEO 43'!$79:$79,MATCH('LDV Shares'!AI$3,'AEO 43'!$1:$1,0))/100</f>
        <v>0.16260416</v>
      </c>
      <c r="AJ14" s="8">
        <f t="array" ref="AJ14">INDEX('AEO 43'!$79:$79,MATCH('LDV Shares'!AJ$3,'AEO 43'!$1:$1,0))/100</f>
        <v>0.16239471000000003</v>
      </c>
    </row>
    <row r="15" spans="2:36" ht="14.25" x14ac:dyDescent="0.45">
      <c r="B15" s="8" t="s">
        <v>653</v>
      </c>
      <c r="C15" s="8">
        <f t="array" ref="C15">INDEX('AEO 43'!$80:$80,MATCH('LDV Shares'!C$3,'AEO 43'!$1:$1,0))/100</f>
        <v>0.40641083</v>
      </c>
      <c r="D15" s="8">
        <f t="array" ref="D15">INDEX('AEO 43'!$80:$80,MATCH('LDV Shares'!D$3,'AEO 43'!$1:$1,0))/100</f>
        <v>0.39598227999999996</v>
      </c>
      <c r="E15" s="8">
        <f t="array" ref="E15">INDEX('AEO 43'!$80:$80,MATCH('LDV Shares'!E$3,'AEO 43'!$1:$1,0))/100</f>
        <v>0.40727145999999997</v>
      </c>
      <c r="F15" s="8">
        <f t="array" ref="F15">INDEX('AEO 43'!$80:$80,MATCH('LDV Shares'!F$3,'AEO 43'!$1:$1,0))/100</f>
        <v>0.40028026999999999</v>
      </c>
      <c r="G15" s="8">
        <f t="array" ref="G15">INDEX('AEO 43'!$80:$80,MATCH('LDV Shares'!G$3,'AEO 43'!$1:$1,0))/100</f>
        <v>0.40087890999999998</v>
      </c>
      <c r="H15" s="8">
        <f t="array" ref="H15">INDEX('AEO 43'!$80:$80,MATCH('LDV Shares'!H$3,'AEO 43'!$1:$1,0))/100</f>
        <v>0.39848526000000001</v>
      </c>
      <c r="I15" s="8">
        <f t="array" ref="I15">INDEX('AEO 43'!$80:$80,MATCH('LDV Shares'!I$3,'AEO 43'!$1:$1,0))/100</f>
        <v>0.39610294000000001</v>
      </c>
      <c r="J15" s="8">
        <f t="array" ref="J15">INDEX('AEO 43'!$80:$80,MATCH('LDV Shares'!J$3,'AEO 43'!$1:$1,0))/100</f>
        <v>0.39394875000000001</v>
      </c>
      <c r="K15" s="8">
        <f t="array" ref="K15">INDEX('AEO 43'!$80:$80,MATCH('LDV Shares'!K$3,'AEO 43'!$1:$1,0))/100</f>
        <v>0.39388308999999999</v>
      </c>
      <c r="L15" s="8">
        <f t="array" ref="L15">INDEX('AEO 43'!$80:$80,MATCH('LDV Shares'!L$3,'AEO 43'!$1:$1,0))/100</f>
        <v>0.39104610000000001</v>
      </c>
      <c r="M15" s="8">
        <f t="array" ref="M15">INDEX('AEO 43'!$80:$80,MATCH('LDV Shares'!M$3,'AEO 43'!$1:$1,0))/100</f>
        <v>0.38810341000000004</v>
      </c>
      <c r="N15" s="8">
        <f t="array" ref="N15">INDEX('AEO 43'!$80:$80,MATCH('LDV Shares'!N$3,'AEO 43'!$1:$1,0))/100</f>
        <v>0.38895332000000005</v>
      </c>
      <c r="O15" s="8">
        <f t="array" ref="O15">INDEX('AEO 43'!$80:$80,MATCH('LDV Shares'!O$3,'AEO 43'!$1:$1,0))/100</f>
        <v>0.38484478000000005</v>
      </c>
      <c r="P15" s="8">
        <f t="array" ref="P15">INDEX('AEO 43'!$80:$80,MATCH('LDV Shares'!P$3,'AEO 43'!$1:$1,0))/100</f>
        <v>0.38767624000000001</v>
      </c>
      <c r="Q15" s="8">
        <f t="array" ref="Q15">INDEX('AEO 43'!$80:$80,MATCH('LDV Shares'!Q$3,'AEO 43'!$1:$1,0))/100</f>
        <v>0.38563392999999996</v>
      </c>
      <c r="R15" s="8">
        <f t="array" ref="R15">INDEX('AEO 43'!$80:$80,MATCH('LDV Shares'!R$3,'AEO 43'!$1:$1,0))/100</f>
        <v>0.38528446000000005</v>
      </c>
      <c r="S15" s="8">
        <f t="array" ref="S15">INDEX('AEO 43'!$80:$80,MATCH('LDV Shares'!S$3,'AEO 43'!$1:$1,0))/100</f>
        <v>0.38517654000000001</v>
      </c>
      <c r="T15" s="8">
        <f t="array" ref="T15">INDEX('AEO 43'!$80:$80,MATCH('LDV Shares'!T$3,'AEO 43'!$1:$1,0))/100</f>
        <v>0.38351764999999999</v>
      </c>
      <c r="U15" s="8">
        <f t="array" ref="U15">INDEX('AEO 43'!$80:$80,MATCH('LDV Shares'!U$3,'AEO 43'!$1:$1,0))/100</f>
        <v>0.38299446000000004</v>
      </c>
      <c r="V15" s="8">
        <f t="array" ref="V15">INDEX('AEO 43'!$80:$80,MATCH('LDV Shares'!V$3,'AEO 43'!$1:$1,0))/100</f>
        <v>0.38204178</v>
      </c>
      <c r="W15" s="8">
        <f t="array" ref="W15">INDEX('AEO 43'!$80:$80,MATCH('LDV Shares'!W$3,'AEO 43'!$1:$1,0))/100</f>
        <v>0.38269092999999998</v>
      </c>
      <c r="X15" s="8">
        <f t="array" ref="X15">INDEX('AEO 43'!$80:$80,MATCH('LDV Shares'!X$3,'AEO 43'!$1:$1,0))/100</f>
        <v>0.38125439</v>
      </c>
      <c r="Y15" s="8">
        <f t="array" ref="Y15">INDEX('AEO 43'!$80:$80,MATCH('LDV Shares'!Y$3,'AEO 43'!$1:$1,0))/100</f>
        <v>0.38056648000000004</v>
      </c>
      <c r="Z15" s="8">
        <f t="array" ref="Z15">INDEX('AEO 43'!$80:$80,MATCH('LDV Shares'!Z$3,'AEO 43'!$1:$1,0))/100</f>
        <v>0.38003059</v>
      </c>
      <c r="AA15" s="8">
        <f t="array" ref="AA15">INDEX('AEO 43'!$80:$80,MATCH('LDV Shares'!AA$3,'AEO 43'!$1:$1,0))/100</f>
        <v>0.38006790000000001</v>
      </c>
      <c r="AB15" s="8">
        <f t="array" ref="AB15">INDEX('AEO 43'!$80:$80,MATCH('LDV Shares'!AB$3,'AEO 43'!$1:$1,0))/100</f>
        <v>0.37890385000000004</v>
      </c>
      <c r="AC15" s="8">
        <f t="array" ref="AC15">INDEX('AEO 43'!$80:$80,MATCH('LDV Shares'!AC$3,'AEO 43'!$1:$1,0))/100</f>
        <v>0.37935577000000004</v>
      </c>
      <c r="AD15" s="8">
        <f t="array" ref="AD15">INDEX('AEO 43'!$80:$80,MATCH('LDV Shares'!AD$3,'AEO 43'!$1:$1,0))/100</f>
        <v>0.37911448999999997</v>
      </c>
      <c r="AE15" s="8">
        <f t="array" ref="AE15">INDEX('AEO 43'!$80:$80,MATCH('LDV Shares'!AE$3,'AEO 43'!$1:$1,0))/100</f>
        <v>0.37832005000000002</v>
      </c>
      <c r="AF15" s="8">
        <f t="array" ref="AF15">INDEX('AEO 43'!$80:$80,MATCH('LDV Shares'!AF$3,'AEO 43'!$1:$1,0))/100</f>
        <v>0.37768085000000001</v>
      </c>
      <c r="AG15" s="8">
        <f t="array" ref="AG15">INDEX('AEO 43'!$80:$80,MATCH('LDV Shares'!AG$3,'AEO 43'!$1:$1,0))/100</f>
        <v>0.37742485000000003</v>
      </c>
      <c r="AH15" s="8">
        <f t="array" ref="AH15">INDEX('AEO 43'!$80:$80,MATCH('LDV Shares'!AH$3,'AEO 43'!$1:$1,0))/100</f>
        <v>0.37655040999999995</v>
      </c>
      <c r="AI15" s="8">
        <f t="array" ref="AI15">INDEX('AEO 43'!$80:$80,MATCH('LDV Shares'!AI$3,'AEO 43'!$1:$1,0))/100</f>
        <v>0.37691059000000005</v>
      </c>
      <c r="AJ15" s="8">
        <f t="array" ref="AJ15">INDEX('AEO 43'!$80:$80,MATCH('LDV Shares'!AJ$3,'AEO 43'!$1:$1,0))/100</f>
        <v>0.37662849000000004</v>
      </c>
    </row>
    <row r="16" spans="2:36" ht="14.25" x14ac:dyDescent="0.45">
      <c r="B16" s="8" t="s">
        <v>654</v>
      </c>
      <c r="C16" s="8">
        <f t="array" ref="C16">INDEX('AEO 43'!$81:$81,MATCH('LDV Shares'!C$3,'AEO 43'!$1:$1,0))/100</f>
        <v>0.10038532999999999</v>
      </c>
      <c r="D16" s="8">
        <f t="array" ref="D16">INDEX('AEO 43'!$81:$81,MATCH('LDV Shares'!D$3,'AEO 43'!$1:$1,0))/100</f>
        <v>9.6704700000000005E-2</v>
      </c>
      <c r="E16" s="8">
        <f t="array" ref="E16">INDEX('AEO 43'!$81:$81,MATCH('LDV Shares'!E$3,'AEO 43'!$1:$1,0))/100</f>
        <v>0.10020719</v>
      </c>
      <c r="F16" s="8">
        <f t="array" ref="F16">INDEX('AEO 43'!$81:$81,MATCH('LDV Shares'!F$3,'AEO 43'!$1:$1,0))/100</f>
        <v>9.7127999999999992E-2</v>
      </c>
      <c r="G16" s="8">
        <f t="array" ref="G16">INDEX('AEO 43'!$81:$81,MATCH('LDV Shares'!G$3,'AEO 43'!$1:$1,0))/100</f>
        <v>9.7548490000000002E-2</v>
      </c>
      <c r="H16" s="8">
        <f t="array" ref="H16">INDEX('AEO 43'!$81:$81,MATCH('LDV Shares'!H$3,'AEO 43'!$1:$1,0))/100</f>
        <v>9.5582259999999988E-2</v>
      </c>
      <c r="I16" s="8">
        <f t="array" ref="I16">INDEX('AEO 43'!$81:$81,MATCH('LDV Shares'!I$3,'AEO 43'!$1:$1,0))/100</f>
        <v>9.4312729999999997E-2</v>
      </c>
      <c r="J16" s="8">
        <f t="array" ref="J16">INDEX('AEO 43'!$81:$81,MATCH('LDV Shares'!J$3,'AEO 43'!$1:$1,0))/100</f>
        <v>9.4490339999999992E-2</v>
      </c>
      <c r="K16" s="8">
        <f t="array" ref="K16">INDEX('AEO 43'!$81:$81,MATCH('LDV Shares'!K$3,'AEO 43'!$1:$1,0))/100</f>
        <v>9.3455159999999995E-2</v>
      </c>
      <c r="L16" s="8">
        <f t="array" ref="L16">INDEX('AEO 43'!$81:$81,MATCH('LDV Shares'!L$3,'AEO 43'!$1:$1,0))/100</f>
        <v>9.3409160000000005E-2</v>
      </c>
      <c r="M16" s="8">
        <f t="array" ref="M16">INDEX('AEO 43'!$81:$81,MATCH('LDV Shares'!M$3,'AEO 43'!$1:$1,0))/100</f>
        <v>9.2284900000000003E-2</v>
      </c>
      <c r="N16" s="8">
        <f t="array" ref="N16">INDEX('AEO 43'!$81:$81,MATCH('LDV Shares'!N$3,'AEO 43'!$1:$1,0))/100</f>
        <v>9.2538789999999996E-2</v>
      </c>
      <c r="O16" s="8">
        <f t="array" ref="O16">INDEX('AEO 43'!$81:$81,MATCH('LDV Shares'!O$3,'AEO 43'!$1:$1,0))/100</f>
        <v>9.1005119999999995E-2</v>
      </c>
      <c r="P16" s="8">
        <f t="array" ref="P16">INDEX('AEO 43'!$81:$81,MATCH('LDV Shares'!P$3,'AEO 43'!$1:$1,0))/100</f>
        <v>9.1737009999999994E-2</v>
      </c>
      <c r="Q16" s="8">
        <f t="array" ref="Q16">INDEX('AEO 43'!$81:$81,MATCH('LDV Shares'!Q$3,'AEO 43'!$1:$1,0))/100</f>
        <v>9.0980209999999992E-2</v>
      </c>
      <c r="R16" s="8">
        <f t="array" ref="R16">INDEX('AEO 43'!$81:$81,MATCH('LDV Shares'!R$3,'AEO 43'!$1:$1,0))/100</f>
        <v>9.0756859999999995E-2</v>
      </c>
      <c r="S16" s="8">
        <f t="array" ref="S16">INDEX('AEO 43'!$81:$81,MATCH('LDV Shares'!S$3,'AEO 43'!$1:$1,0))/100</f>
        <v>9.0632099999999993E-2</v>
      </c>
      <c r="T16" s="8">
        <f t="array" ref="T16">INDEX('AEO 43'!$81:$81,MATCH('LDV Shares'!T$3,'AEO 43'!$1:$1,0))/100</f>
        <v>9.0252560000000009E-2</v>
      </c>
      <c r="U16" s="8">
        <f t="array" ref="U16">INDEX('AEO 43'!$81:$81,MATCH('LDV Shares'!U$3,'AEO 43'!$1:$1,0))/100</f>
        <v>9.0038319999999991E-2</v>
      </c>
      <c r="V16" s="8">
        <f t="array" ref="V16">INDEX('AEO 43'!$81:$81,MATCH('LDV Shares'!V$3,'AEO 43'!$1:$1,0))/100</f>
        <v>8.9647819999999989E-2</v>
      </c>
      <c r="W16" s="8">
        <f t="array" ref="W16">INDEX('AEO 43'!$81:$81,MATCH('LDV Shares'!W$3,'AEO 43'!$1:$1,0))/100</f>
        <v>8.9792140000000006E-2</v>
      </c>
      <c r="X16" s="8">
        <f t="array" ref="X16">INDEX('AEO 43'!$81:$81,MATCH('LDV Shares'!X$3,'AEO 43'!$1:$1,0))/100</f>
        <v>8.9265360000000002E-2</v>
      </c>
      <c r="Y16" s="8">
        <f t="array" ref="Y16">INDEX('AEO 43'!$81:$81,MATCH('LDV Shares'!Y$3,'AEO 43'!$1:$1,0))/100</f>
        <v>8.8972479999999993E-2</v>
      </c>
      <c r="Z16" s="8">
        <f t="array" ref="Z16">INDEX('AEO 43'!$81:$81,MATCH('LDV Shares'!Z$3,'AEO 43'!$1:$1,0))/100</f>
        <v>8.8730509999999999E-2</v>
      </c>
      <c r="AA16" s="8">
        <f t="array" ref="AA16">INDEX('AEO 43'!$81:$81,MATCH('LDV Shares'!AA$3,'AEO 43'!$1:$1,0))/100</f>
        <v>8.8681180000000012E-2</v>
      </c>
      <c r="AB16" s="8">
        <f t="array" ref="AB16">INDEX('AEO 43'!$81:$81,MATCH('LDV Shares'!AB$3,'AEO 43'!$1:$1,0))/100</f>
        <v>8.8260770000000002E-2</v>
      </c>
      <c r="AC16" s="8">
        <f t="array" ref="AC16">INDEX('AEO 43'!$81:$81,MATCH('LDV Shares'!AC$3,'AEO 43'!$1:$1,0))/100</f>
        <v>8.8355460000000011E-2</v>
      </c>
      <c r="AD16" s="8">
        <f t="array" ref="AD16">INDEX('AEO 43'!$81:$81,MATCH('LDV Shares'!AD$3,'AEO 43'!$1:$1,0))/100</f>
        <v>8.8229479999999999E-2</v>
      </c>
      <c r="AE16" s="8">
        <f t="array" ref="AE16">INDEX('AEO 43'!$81:$81,MATCH('LDV Shares'!AE$3,'AEO 43'!$1:$1,0))/100</f>
        <v>8.7936799999999996E-2</v>
      </c>
      <c r="AF16" s="8">
        <f t="array" ref="AF16">INDEX('AEO 43'!$81:$81,MATCH('LDV Shares'!AF$3,'AEO 43'!$1:$1,0))/100</f>
        <v>8.7696059999999992E-2</v>
      </c>
      <c r="AG16" s="8">
        <f t="array" ref="AG16">INDEX('AEO 43'!$81:$81,MATCH('LDV Shares'!AG$3,'AEO 43'!$1:$1,0))/100</f>
        <v>8.7576940000000006E-2</v>
      </c>
      <c r="AH16" s="8">
        <f t="array" ref="AH16">INDEX('AEO 43'!$81:$81,MATCH('LDV Shares'!AH$3,'AEO 43'!$1:$1,0))/100</f>
        <v>8.7256979999999998E-2</v>
      </c>
      <c r="AI16" s="8">
        <f t="array" ref="AI16">INDEX('AEO 43'!$81:$81,MATCH('LDV Shares'!AI$3,'AEO 43'!$1:$1,0))/100</f>
        <v>8.7318060000000003E-2</v>
      </c>
      <c r="AJ16" s="8">
        <f t="array" ref="AJ16">INDEX('AEO 43'!$81:$81,MATCH('LDV Shares'!AJ$3,'AEO 43'!$1:$1,0))/100</f>
        <v>8.7195079999999994E-2</v>
      </c>
    </row>
    <row r="17" spans="2:36" ht="14.25" x14ac:dyDescent="0.45">
      <c r="B17" s="8" t="s">
        <v>655</v>
      </c>
      <c r="C17" s="8">
        <f t="array" ref="C17">INDEX('AEO 43'!$82:$82,MATCH('LDV Shares'!C$3,'AEO 43'!$1:$1,0))/100</f>
        <v>1.0552239999999999E-2</v>
      </c>
      <c r="D17" s="8">
        <f t="array" ref="D17">INDEX('AEO 43'!$82:$82,MATCH('LDV Shares'!D$3,'AEO 43'!$1:$1,0))/100</f>
        <v>1.047175E-2</v>
      </c>
      <c r="E17" s="8">
        <f t="array" ref="E17">INDEX('AEO 43'!$82:$82,MATCH('LDV Shares'!E$3,'AEO 43'!$1:$1,0))/100</f>
        <v>1.0554190000000001E-2</v>
      </c>
      <c r="F17" s="8">
        <f t="array" ref="F17">INDEX('AEO 43'!$82:$82,MATCH('LDV Shares'!F$3,'AEO 43'!$1:$1,0))/100</f>
        <v>1.0552349999999999E-2</v>
      </c>
      <c r="G17" s="8">
        <f t="array" ref="G17">INDEX('AEO 43'!$82:$82,MATCH('LDV Shares'!G$3,'AEO 43'!$1:$1,0))/100</f>
        <v>1.049898E-2</v>
      </c>
      <c r="H17" s="8">
        <f t="array" ref="H17">INDEX('AEO 43'!$82:$82,MATCH('LDV Shares'!H$3,'AEO 43'!$1:$1,0))/100</f>
        <v>1.0510830000000001E-2</v>
      </c>
      <c r="I17" s="8">
        <f t="array" ref="I17">INDEX('AEO 43'!$82:$82,MATCH('LDV Shares'!I$3,'AEO 43'!$1:$1,0))/100</f>
        <v>1.0436399999999998E-2</v>
      </c>
      <c r="J17" s="8">
        <f t="array" ref="J17">INDEX('AEO 43'!$82:$82,MATCH('LDV Shares'!J$3,'AEO 43'!$1:$1,0))/100</f>
        <v>1.03718E-2</v>
      </c>
      <c r="K17" s="8">
        <f t="array" ref="K17">INDEX('AEO 43'!$82:$82,MATCH('LDV Shares'!K$3,'AEO 43'!$1:$1,0))/100</f>
        <v>1.0473300000000001E-2</v>
      </c>
      <c r="L17" s="8">
        <f t="array" ref="L17">INDEX('AEO 43'!$82:$82,MATCH('LDV Shares'!L$3,'AEO 43'!$1:$1,0))/100</f>
        <v>1.0344809999999999E-2</v>
      </c>
      <c r="M17" s="8">
        <f t="array" ref="M17">INDEX('AEO 43'!$82:$82,MATCH('LDV Shares'!M$3,'AEO 43'!$1:$1,0))/100</f>
        <v>1.0313859999999999E-2</v>
      </c>
      <c r="N17" s="8">
        <f t="array" ref="N17">INDEX('AEO 43'!$82:$82,MATCH('LDV Shares'!N$3,'AEO 43'!$1:$1,0))/100</f>
        <v>1.032594E-2</v>
      </c>
      <c r="O17" s="8">
        <f t="array" ref="O17">INDEX('AEO 43'!$82:$82,MATCH('LDV Shares'!O$3,'AEO 43'!$1:$1,0))/100</f>
        <v>1.029091E-2</v>
      </c>
      <c r="P17" s="8">
        <f t="array" ref="P17">INDEX('AEO 43'!$82:$82,MATCH('LDV Shares'!P$3,'AEO 43'!$1:$1,0))/100</f>
        <v>1.0299849999999999E-2</v>
      </c>
      <c r="Q17" s="8">
        <f t="array" ref="Q17">INDEX('AEO 43'!$82:$82,MATCH('LDV Shares'!Q$3,'AEO 43'!$1:$1,0))/100</f>
        <v>1.028517E-2</v>
      </c>
      <c r="R17" s="8">
        <f t="array" ref="R17">INDEX('AEO 43'!$82:$82,MATCH('LDV Shares'!R$3,'AEO 43'!$1:$1,0))/100</f>
        <v>1.0275950000000001E-2</v>
      </c>
      <c r="S17" s="8">
        <f t="array" ref="S17">INDEX('AEO 43'!$82:$82,MATCH('LDV Shares'!S$3,'AEO 43'!$1:$1,0))/100</f>
        <v>1.026928E-2</v>
      </c>
      <c r="T17" s="8">
        <f t="array" ref="T17">INDEX('AEO 43'!$82:$82,MATCH('LDV Shares'!T$3,'AEO 43'!$1:$1,0))/100</f>
        <v>1.02495E-2</v>
      </c>
      <c r="U17" s="8">
        <f t="array" ref="U17">INDEX('AEO 43'!$82:$82,MATCH('LDV Shares'!U$3,'AEO 43'!$1:$1,0))/100</f>
        <v>1.023934E-2</v>
      </c>
      <c r="V17" s="8">
        <f t="array" ref="V17">INDEX('AEO 43'!$82:$82,MATCH('LDV Shares'!V$3,'AEO 43'!$1:$1,0))/100</f>
        <v>1.0227969999999999E-2</v>
      </c>
      <c r="W17" s="8">
        <f t="array" ref="W17">INDEX('AEO 43'!$82:$82,MATCH('LDV Shares'!W$3,'AEO 43'!$1:$1,0))/100</f>
        <v>1.022734E-2</v>
      </c>
      <c r="X17" s="8">
        <f t="array" ref="X17">INDEX('AEO 43'!$82:$82,MATCH('LDV Shares'!X$3,'AEO 43'!$1:$1,0))/100</f>
        <v>1.021563E-2</v>
      </c>
      <c r="Y17" s="8">
        <f t="array" ref="Y17">INDEX('AEO 43'!$82:$82,MATCH('LDV Shares'!Y$3,'AEO 43'!$1:$1,0))/100</f>
        <v>1.02071E-2</v>
      </c>
      <c r="Z17" s="8">
        <f t="array" ref="Z17">INDEX('AEO 43'!$82:$82,MATCH('LDV Shares'!Z$3,'AEO 43'!$1:$1,0))/100</f>
        <v>1.020267E-2</v>
      </c>
      <c r="AA17" s="8">
        <f t="array" ref="AA17">INDEX('AEO 43'!$82:$82,MATCH('LDV Shares'!AA$3,'AEO 43'!$1:$1,0))/100</f>
        <v>1.0198169999999999E-2</v>
      </c>
      <c r="AB17" s="8">
        <f t="array" ref="AB17">INDEX('AEO 43'!$82:$82,MATCH('LDV Shares'!AB$3,'AEO 43'!$1:$1,0))/100</f>
        <v>1.0188259999999999E-2</v>
      </c>
      <c r="AC17" s="8">
        <f t="array" ref="AC17">INDEX('AEO 43'!$82:$82,MATCH('LDV Shares'!AC$3,'AEO 43'!$1:$1,0))/100</f>
        <v>1.018756E-2</v>
      </c>
      <c r="AD17" s="8">
        <f t="array" ref="AD17">INDEX('AEO 43'!$82:$82,MATCH('LDV Shares'!AD$3,'AEO 43'!$1:$1,0))/100</f>
        <v>1.018283E-2</v>
      </c>
      <c r="AE17" s="8">
        <f t="array" ref="AE17">INDEX('AEO 43'!$82:$82,MATCH('LDV Shares'!AE$3,'AEO 43'!$1:$1,0))/100</f>
        <v>1.0175460000000001E-2</v>
      </c>
      <c r="AF17" s="8">
        <f t="array" ref="AF17">INDEX('AEO 43'!$82:$82,MATCH('LDV Shares'!AF$3,'AEO 43'!$1:$1,0))/100</f>
        <v>1.0169610000000001E-2</v>
      </c>
      <c r="AG17" s="8">
        <f t="array" ref="AG17">INDEX('AEO 43'!$82:$82,MATCH('LDV Shares'!AG$3,'AEO 43'!$1:$1,0))/100</f>
        <v>1.0165820000000001E-2</v>
      </c>
      <c r="AH17" s="8">
        <f t="array" ref="AH17">INDEX('AEO 43'!$82:$82,MATCH('LDV Shares'!AH$3,'AEO 43'!$1:$1,0))/100</f>
        <v>1.0157080000000001E-2</v>
      </c>
      <c r="AI17" s="8">
        <f t="array" ref="AI17">INDEX('AEO 43'!$82:$82,MATCH('LDV Shares'!AI$3,'AEO 43'!$1:$1,0))/100</f>
        <v>1.0154689999999999E-2</v>
      </c>
      <c r="AJ17" s="8">
        <f t="array" ref="AJ17">INDEX('AEO 43'!$82:$82,MATCH('LDV Shares'!AJ$3,'AEO 43'!$1:$1,0))/100</f>
        <v>1.0147109999999999E-2</v>
      </c>
    </row>
    <row r="18" spans="2:36" ht="14.25" x14ac:dyDescent="0.45">
      <c r="B18" s="3" t="s">
        <v>656</v>
      </c>
      <c r="C18" s="8">
        <f t="array" ref="C18">INDEX('AEO 43'!$83:$83,MATCH('LDV Shares'!C$3,'AEO 43'!$1:$1,0))/100</f>
        <v>0.18367132000000003</v>
      </c>
      <c r="D18" s="8">
        <f t="array" ref="D18">INDEX('AEO 43'!$83:$83,MATCH('LDV Shares'!D$3,'AEO 43'!$1:$1,0))/100</f>
        <v>0.19587089999999999</v>
      </c>
      <c r="E18" s="8">
        <f t="array" ref="E18">INDEX('AEO 43'!$83:$83,MATCH('LDV Shares'!E$3,'AEO 43'!$1:$1,0))/100</f>
        <v>0.18876528000000001</v>
      </c>
      <c r="F18" s="8">
        <f t="array" ref="F18">INDEX('AEO 43'!$83:$83,MATCH('LDV Shares'!F$3,'AEO 43'!$1:$1,0))/100</f>
        <v>0.19569475</v>
      </c>
      <c r="G18" s="8">
        <f t="array" ref="G18">INDEX('AEO 43'!$83:$83,MATCH('LDV Shares'!G$3,'AEO 43'!$1:$1,0))/100</f>
        <v>0.19603739000000001</v>
      </c>
      <c r="H18" s="8">
        <f t="array" ref="H18">INDEX('AEO 43'!$83:$83,MATCH('LDV Shares'!H$3,'AEO 43'!$1:$1,0))/100</f>
        <v>0.19973693999999997</v>
      </c>
      <c r="I18" s="8">
        <f t="array" ref="I18">INDEX('AEO 43'!$83:$83,MATCH('LDV Shares'!I$3,'AEO 43'!$1:$1,0))/100</f>
        <v>0.20269310000000001</v>
      </c>
      <c r="J18" s="8">
        <f t="array" ref="J18">INDEX('AEO 43'!$83:$83,MATCH('LDV Shares'!J$3,'AEO 43'!$1:$1,0))/100</f>
        <v>0.20496721000000001</v>
      </c>
      <c r="K18" s="8">
        <f t="array" ref="K18">INDEX('AEO 43'!$83:$83,MATCH('LDV Shares'!K$3,'AEO 43'!$1:$1,0))/100</f>
        <v>0.20617373</v>
      </c>
      <c r="L18" s="8">
        <f t="array" ref="L18">INDEX('AEO 43'!$83:$83,MATCH('LDV Shares'!L$3,'AEO 43'!$1:$1,0))/100</f>
        <v>0.20820995</v>
      </c>
      <c r="M18" s="8">
        <f t="array" ref="M18">INDEX('AEO 43'!$83:$83,MATCH('LDV Shares'!M$3,'AEO 43'!$1:$1,0))/100</f>
        <v>0.21132108999999999</v>
      </c>
      <c r="N18" s="8">
        <f t="array" ref="N18">INDEX('AEO 43'!$83:$83,MATCH('LDV Shares'!N$3,'AEO 43'!$1:$1,0))/100</f>
        <v>0.21090876000000003</v>
      </c>
      <c r="O18" s="8">
        <f t="array" ref="O18">INDEX('AEO 43'!$83:$83,MATCH('LDV Shares'!O$3,'AEO 43'!$1:$1,0))/100</f>
        <v>0.21490519999999999</v>
      </c>
      <c r="P18" s="8">
        <f t="array" ref="P18">INDEX('AEO 43'!$83:$83,MATCH('LDV Shares'!P$3,'AEO 43'!$1:$1,0))/100</f>
        <v>0.21280032999999998</v>
      </c>
      <c r="Q18" s="8">
        <f t="array" ref="Q18">INDEX('AEO 43'!$83:$83,MATCH('LDV Shares'!Q$3,'AEO 43'!$1:$1,0))/100</f>
        <v>0.21491081000000001</v>
      </c>
      <c r="R18" s="8">
        <f t="array" ref="R18">INDEX('AEO 43'!$83:$83,MATCH('LDV Shares'!R$3,'AEO 43'!$1:$1,0))/100</f>
        <v>0.21552458000000002</v>
      </c>
      <c r="S18" s="8">
        <f t="array" ref="S18">INDEX('AEO 43'!$83:$83,MATCH('LDV Shares'!S$3,'AEO 43'!$1:$1,0))/100</f>
        <v>0.21589283000000001</v>
      </c>
      <c r="T18" s="8">
        <f t="array" ref="T18">INDEX('AEO 43'!$83:$83,MATCH('LDV Shares'!T$3,'AEO 43'!$1:$1,0))/100</f>
        <v>0.21755123000000001</v>
      </c>
      <c r="U18" s="8">
        <f t="array" ref="U18">INDEX('AEO 43'!$83:$83,MATCH('LDV Shares'!U$3,'AEO 43'!$1:$1,0))/100</f>
        <v>0.21825399000000001</v>
      </c>
      <c r="V18" s="8">
        <f t="array" ref="V18">INDEX('AEO 43'!$83:$83,MATCH('LDV Shares'!V$3,'AEO 43'!$1:$1,0))/100</f>
        <v>0.21934227000000001</v>
      </c>
      <c r="W18" s="8">
        <f t="array" ref="W18">INDEX('AEO 43'!$83:$83,MATCH('LDV Shares'!W$3,'AEO 43'!$1:$1,0))/100</f>
        <v>0.21896543999999998</v>
      </c>
      <c r="X18" s="8">
        <f t="array" ref="X18">INDEX('AEO 43'!$83:$83,MATCH('LDV Shares'!X$3,'AEO 43'!$1:$1,0))/100</f>
        <v>0.22045738000000001</v>
      </c>
      <c r="Y18" s="8">
        <f t="array" ref="Y18">INDEX('AEO 43'!$83:$83,MATCH('LDV Shares'!Y$3,'AEO 43'!$1:$1,0))/100</f>
        <v>0.22125179</v>
      </c>
      <c r="Z18" s="8">
        <f t="array" ref="Z18">INDEX('AEO 43'!$83:$83,MATCH('LDV Shares'!Z$3,'AEO 43'!$1:$1,0))/100</f>
        <v>0.22178116</v>
      </c>
      <c r="AA18" s="8">
        <f t="array" ref="AA18">INDEX('AEO 43'!$83:$83,MATCH('LDV Shares'!AA$3,'AEO 43'!$1:$1,0))/100</f>
        <v>0.22192424999999999</v>
      </c>
      <c r="AB18" s="8">
        <f t="array" ref="AB18">INDEX('AEO 43'!$83:$83,MATCH('LDV Shares'!AB$3,'AEO 43'!$1:$1,0))/100</f>
        <v>0.22314062000000001</v>
      </c>
      <c r="AC18" s="8">
        <f t="array" ref="AC18">INDEX('AEO 43'!$83:$83,MATCH('LDV Shares'!AC$3,'AEO 43'!$1:$1,0))/100</f>
        <v>0.22289082000000002</v>
      </c>
      <c r="AD18" s="8">
        <f t="array" ref="AD18">INDEX('AEO 43'!$83:$83,MATCH('LDV Shares'!AD$3,'AEO 43'!$1:$1,0))/100</f>
        <v>0.22325970000000001</v>
      </c>
      <c r="AE18" s="8">
        <f t="array" ref="AE18">INDEX('AEO 43'!$83:$83,MATCH('LDV Shares'!AE$3,'AEO 43'!$1:$1,0))/100</f>
        <v>0.22412270000000001</v>
      </c>
      <c r="AF18" s="8">
        <f t="array" ref="AF18">INDEX('AEO 43'!$83:$83,MATCH('LDV Shares'!AF$3,'AEO 43'!$1:$1,0))/100</f>
        <v>0.22483452000000001</v>
      </c>
      <c r="AG18" s="8">
        <f t="array" ref="AG18">INDEX('AEO 43'!$83:$83,MATCH('LDV Shares'!AG$3,'AEO 43'!$1:$1,0))/100</f>
        <v>0.22520426000000002</v>
      </c>
      <c r="AH18" s="8">
        <f t="array" ref="AH18">INDEX('AEO 43'!$83:$83,MATCH('LDV Shares'!AH$3,'AEO 43'!$1:$1,0))/100</f>
        <v>0.22613015999999997</v>
      </c>
      <c r="AI18" s="8">
        <f t="array" ref="AI18">INDEX('AEO 43'!$83:$83,MATCH('LDV Shares'!AI$3,'AEO 43'!$1:$1,0))/100</f>
        <v>0.22593367</v>
      </c>
      <c r="AJ18" s="8">
        <f t="array" ref="AJ18">INDEX('AEO 43'!$83:$83,MATCH('LDV Shares'!AJ$3,'AEO 43'!$1:$1,0))/100</f>
        <v>0.22630854</v>
      </c>
    </row>
    <row r="19" spans="2:36" ht="14.25" x14ac:dyDescent="0.45">
      <c r="B19" s="3" t="s">
        <v>657</v>
      </c>
      <c r="C19" s="8">
        <f t="array" ref="C19">INDEX('AEO 43'!$84:$84,MATCH('LDV Shares'!C$3,'AEO 43'!$1:$1,0))/100</f>
        <v>6.4399869999999998E-2</v>
      </c>
      <c r="D19" s="8">
        <f t="array" ref="D19">INDEX('AEO 43'!$84:$84,MATCH('LDV Shares'!D$3,'AEO 43'!$1:$1,0))/100</f>
        <v>6.8228109999999995E-2</v>
      </c>
      <c r="E19" s="8">
        <f t="array" ref="E19">INDEX('AEO 43'!$84:$84,MATCH('LDV Shares'!E$3,'AEO 43'!$1:$1,0))/100</f>
        <v>7.3116189999999998E-2</v>
      </c>
      <c r="F19" s="8">
        <f t="array" ref="F19">INDEX('AEO 43'!$84:$84,MATCH('LDV Shares'!F$3,'AEO 43'!$1:$1,0))/100</f>
        <v>7.4231309999999995E-2</v>
      </c>
      <c r="G19" s="8">
        <f t="array" ref="G19">INDEX('AEO 43'!$84:$84,MATCH('LDV Shares'!G$3,'AEO 43'!$1:$1,0))/100</f>
        <v>7.7181569999999991E-2</v>
      </c>
      <c r="H19" s="8">
        <f t="array" ref="H19">INDEX('AEO 43'!$84:$84,MATCH('LDV Shares'!H$3,'AEO 43'!$1:$1,0))/100</f>
        <v>7.8343380000000004E-2</v>
      </c>
      <c r="I19" s="8">
        <f t="array" ref="I19">INDEX('AEO 43'!$84:$84,MATCH('LDV Shares'!I$3,'AEO 43'!$1:$1,0))/100</f>
        <v>7.8553499999999998E-2</v>
      </c>
      <c r="J19" s="8">
        <f t="array" ref="J19">INDEX('AEO 43'!$84:$84,MATCH('LDV Shares'!J$3,'AEO 43'!$1:$1,0))/100</f>
        <v>7.9391459999999997E-2</v>
      </c>
      <c r="K19" s="8">
        <f t="array" ref="K19">INDEX('AEO 43'!$84:$84,MATCH('LDV Shares'!K$3,'AEO 43'!$1:$1,0))/100</f>
        <v>8.0366640000000003E-2</v>
      </c>
      <c r="L19" s="8">
        <f t="array" ref="L19">INDEX('AEO 43'!$84:$84,MATCH('LDV Shares'!L$3,'AEO 43'!$1:$1,0))/100</f>
        <v>8.2553249999999995E-2</v>
      </c>
      <c r="M19" s="8">
        <f t="array" ref="M19">INDEX('AEO 43'!$84:$84,MATCH('LDV Shares'!M$3,'AEO 43'!$1:$1,0))/100</f>
        <v>8.2859079999999988E-2</v>
      </c>
      <c r="N19" s="8">
        <f t="array" ref="N19">INDEX('AEO 43'!$84:$84,MATCH('LDV Shares'!N$3,'AEO 43'!$1:$1,0))/100</f>
        <v>8.3883120000000005E-2</v>
      </c>
      <c r="O19" s="8">
        <f t="array" ref="O19">INDEX('AEO 43'!$84:$84,MATCH('LDV Shares'!O$3,'AEO 43'!$1:$1,0))/100</f>
        <v>8.3855889999999988E-2</v>
      </c>
      <c r="P19" s="8">
        <f t="array" ref="P19">INDEX('AEO 43'!$84:$84,MATCH('LDV Shares'!P$3,'AEO 43'!$1:$1,0))/100</f>
        <v>8.5077879999999995E-2</v>
      </c>
      <c r="Q19" s="8">
        <f t="array" ref="Q19">INDEX('AEO 43'!$84:$84,MATCH('LDV Shares'!Q$3,'AEO 43'!$1:$1,0))/100</f>
        <v>8.5379979999999994E-2</v>
      </c>
      <c r="R19" s="8">
        <f t="array" ref="R19">INDEX('AEO 43'!$84:$84,MATCH('LDV Shares'!R$3,'AEO 43'!$1:$1,0))/100</f>
        <v>8.5960319999999993E-2</v>
      </c>
      <c r="S19" s="8">
        <f t="array" ref="S19">INDEX('AEO 43'!$84:$84,MATCH('LDV Shares'!S$3,'AEO 43'!$1:$1,0))/100</f>
        <v>8.6563050000000002E-2</v>
      </c>
      <c r="T19" s="8">
        <f t="array" ref="T19">INDEX('AEO 43'!$84:$84,MATCH('LDV Shares'!T$3,'AEO 43'!$1:$1,0))/100</f>
        <v>8.7097019999999997E-2</v>
      </c>
      <c r="U19" s="8">
        <f t="array" ref="U19">INDEX('AEO 43'!$84:$84,MATCH('LDV Shares'!U$3,'AEO 43'!$1:$1,0))/100</f>
        <v>8.7594249999999999E-2</v>
      </c>
      <c r="V19" s="8">
        <f t="array" ref="V19">INDEX('AEO 43'!$84:$84,MATCH('LDV Shares'!V$3,'AEO 43'!$1:$1,0))/100</f>
        <v>8.7927680000000008E-2</v>
      </c>
      <c r="W19" s="8">
        <f t="array" ref="W19">INDEX('AEO 43'!$84:$84,MATCH('LDV Shares'!W$3,'AEO 43'!$1:$1,0))/100</f>
        <v>8.8564459999999998E-2</v>
      </c>
      <c r="X19" s="8">
        <f t="array" ref="X19">INDEX('AEO 43'!$84:$84,MATCH('LDV Shares'!X$3,'AEO 43'!$1:$1,0))/100</f>
        <v>8.875239E-2</v>
      </c>
      <c r="Y19" s="8">
        <f t="array" ref="Y19">INDEX('AEO 43'!$84:$84,MATCH('LDV Shares'!Y$3,'AEO 43'!$1:$1,0))/100</f>
        <v>8.9072010000000007E-2</v>
      </c>
      <c r="Z19" s="8">
        <f t="array" ref="Z19">INDEX('AEO 43'!$84:$84,MATCH('LDV Shares'!Z$3,'AEO 43'!$1:$1,0))/100</f>
        <v>8.9413319999999991E-2</v>
      </c>
      <c r="AA19" s="8">
        <f t="array" ref="AA19">INDEX('AEO 43'!$84:$84,MATCH('LDV Shares'!AA$3,'AEO 43'!$1:$1,0))/100</f>
        <v>8.984882000000001E-2</v>
      </c>
      <c r="AB19" s="8">
        <f t="array" ref="AB19">INDEX('AEO 43'!$84:$84,MATCH('LDV Shares'!AB$3,'AEO 43'!$1:$1,0))/100</f>
        <v>9.0019279999999993E-2</v>
      </c>
      <c r="AC19" s="8">
        <f t="array" ref="AC19">INDEX('AEO 43'!$84:$84,MATCH('LDV Shares'!AC$3,'AEO 43'!$1:$1,0))/100</f>
        <v>9.0513200000000002E-2</v>
      </c>
      <c r="AD19" s="8">
        <f t="array" ref="AD19">INDEX('AEO 43'!$84:$84,MATCH('LDV Shares'!AD$3,'AEO 43'!$1:$1,0))/100</f>
        <v>9.0847830000000004E-2</v>
      </c>
      <c r="AE19" s="8">
        <f t="array" ref="AE19">INDEX('AEO 43'!$84:$84,MATCH('LDV Shares'!AE$3,'AEO 43'!$1:$1,0))/100</f>
        <v>9.1055069999999988E-2</v>
      </c>
      <c r="AF19" s="8">
        <f t="array" ref="AF19">INDEX('AEO 43'!$84:$84,MATCH('LDV Shares'!AF$3,'AEO 43'!$1:$1,0))/100</f>
        <v>9.1281920000000003E-2</v>
      </c>
      <c r="AG19" s="8">
        <f t="array" ref="AG19">INDEX('AEO 43'!$84:$84,MATCH('LDV Shares'!AG$3,'AEO 43'!$1:$1,0))/100</f>
        <v>9.1577649999999997E-2</v>
      </c>
      <c r="AH19" s="8">
        <f t="array" ref="AH19">INDEX('AEO 43'!$84:$84,MATCH('LDV Shares'!AH$3,'AEO 43'!$1:$1,0))/100</f>
        <v>9.1729149999999995E-2</v>
      </c>
      <c r="AI19" s="8">
        <f t="array" ref="AI19">INDEX('AEO 43'!$84:$84,MATCH('LDV Shares'!AI$3,'AEO 43'!$1:$1,0))/100</f>
        <v>9.213404E-2</v>
      </c>
      <c r="AJ19" s="8">
        <f t="array" ref="AJ19">INDEX('AEO 43'!$84:$84,MATCH('LDV Shares'!AJ$3,'AEO 43'!$1:$1,0))/100</f>
        <v>9.2419399999999999E-2</v>
      </c>
    </row>
    <row r="21" spans="2:36" ht="15.75" customHeight="1" x14ac:dyDescent="0.45">
      <c r="B21" s="1" t="s">
        <v>658</v>
      </c>
      <c r="C21" s="8">
        <f t="shared" ref="C21:AJ21" si="2">C11</f>
        <v>2017</v>
      </c>
      <c r="D21" s="8">
        <f t="shared" si="2"/>
        <v>2018</v>
      </c>
      <c r="E21" s="8">
        <f t="shared" si="2"/>
        <v>2019</v>
      </c>
      <c r="F21" s="8">
        <f t="shared" si="2"/>
        <v>2020</v>
      </c>
      <c r="G21" s="8">
        <f t="shared" si="2"/>
        <v>2021</v>
      </c>
      <c r="H21" s="8">
        <f t="shared" si="2"/>
        <v>2022</v>
      </c>
      <c r="I21" s="8">
        <f t="shared" si="2"/>
        <v>2023</v>
      </c>
      <c r="J21" s="8">
        <f t="shared" si="2"/>
        <v>2024</v>
      </c>
      <c r="K21" s="8">
        <f t="shared" si="2"/>
        <v>2025</v>
      </c>
      <c r="L21" s="8">
        <f t="shared" si="2"/>
        <v>2026</v>
      </c>
      <c r="M21" s="8">
        <f t="shared" si="2"/>
        <v>2027</v>
      </c>
      <c r="N21" s="8">
        <f t="shared" si="2"/>
        <v>2028</v>
      </c>
      <c r="O21" s="8">
        <f t="shared" si="2"/>
        <v>2029</v>
      </c>
      <c r="P21" s="8">
        <f t="shared" si="2"/>
        <v>2030</v>
      </c>
      <c r="Q21" s="8">
        <f t="shared" si="2"/>
        <v>2031</v>
      </c>
      <c r="R21" s="8">
        <f t="shared" si="2"/>
        <v>2032</v>
      </c>
      <c r="S21" s="8">
        <f t="shared" si="2"/>
        <v>2033</v>
      </c>
      <c r="T21" s="8">
        <f t="shared" si="2"/>
        <v>2034</v>
      </c>
      <c r="U21" s="8">
        <f t="shared" si="2"/>
        <v>2035</v>
      </c>
      <c r="V21" s="8">
        <f t="shared" si="2"/>
        <v>2036</v>
      </c>
      <c r="W21" s="8">
        <f t="shared" si="2"/>
        <v>2037</v>
      </c>
      <c r="X21" s="8">
        <f t="shared" si="2"/>
        <v>2038</v>
      </c>
      <c r="Y21" s="8">
        <f t="shared" si="2"/>
        <v>2039</v>
      </c>
      <c r="Z21" s="8">
        <f t="shared" si="2"/>
        <v>2040</v>
      </c>
      <c r="AA21" s="8">
        <f t="shared" si="2"/>
        <v>2041</v>
      </c>
      <c r="AB21" s="8">
        <f t="shared" si="2"/>
        <v>2042</v>
      </c>
      <c r="AC21" s="8">
        <f t="shared" si="2"/>
        <v>2043</v>
      </c>
      <c r="AD21" s="8">
        <f t="shared" si="2"/>
        <v>2044</v>
      </c>
      <c r="AE21" s="8">
        <f t="shared" si="2"/>
        <v>2045</v>
      </c>
      <c r="AF21" s="8">
        <f t="shared" si="2"/>
        <v>2046</v>
      </c>
      <c r="AG21" s="8">
        <f t="shared" si="2"/>
        <v>2047</v>
      </c>
      <c r="AH21" s="8">
        <f t="shared" si="2"/>
        <v>2048</v>
      </c>
      <c r="AI21" s="8">
        <f t="shared" si="2"/>
        <v>2049</v>
      </c>
      <c r="AJ21" s="8">
        <f t="shared" si="2"/>
        <v>2050</v>
      </c>
    </row>
    <row r="22" spans="2:36" ht="15.75" customHeight="1" x14ac:dyDescent="0.45">
      <c r="B22" s="8" t="s">
        <v>659</v>
      </c>
      <c r="C22" s="8">
        <f t="array" ref="C22">INDEX('AEO 43'!$87:$87,MATCH('LDV Shares'!C$3,'AEO 43'!$1:$1,0))/100</f>
        <v>5.6120929999999999E-2</v>
      </c>
      <c r="D22" s="8">
        <f>'AEO 43'!D77/100</f>
        <v>3.9155400000000003E-3</v>
      </c>
      <c r="E22" s="8">
        <f>'AEO 43'!E77/100</f>
        <v>3.71375E-3</v>
      </c>
      <c r="F22" s="8">
        <f>'AEO 43'!F77/100</f>
        <v>3.8711000000000001E-3</v>
      </c>
      <c r="G22" s="8">
        <f>'AEO 43'!G77/100</f>
        <v>3.84593E-3</v>
      </c>
      <c r="H22" s="8">
        <f>'AEO 43'!H77/100</f>
        <v>3.8991300000000002E-3</v>
      </c>
      <c r="I22" s="8">
        <f>'AEO 43'!I77/100</f>
        <v>3.9573199999999994E-3</v>
      </c>
      <c r="J22" s="8">
        <f>'AEO 43'!J77/100</f>
        <v>3.9620999999999996E-3</v>
      </c>
      <c r="K22" s="8">
        <f>'AEO 43'!K77/100</f>
        <v>3.9494600000000001E-3</v>
      </c>
      <c r="L22" s="8">
        <f>'AEO 43'!L77/100</f>
        <v>4.0295900000000004E-3</v>
      </c>
      <c r="M22" s="8">
        <f>'AEO 43'!M77/100</f>
        <v>4.0865400000000005E-3</v>
      </c>
      <c r="N22" s="8">
        <f>'AEO 43'!N77/100</f>
        <v>4.0649500000000003E-3</v>
      </c>
      <c r="O22" s="8">
        <f>'AEO 43'!O77/100</f>
        <v>4.1714899999999999E-3</v>
      </c>
      <c r="P22" s="8">
        <f>'AEO 43'!P77/100</f>
        <v>4.1027299999999997E-3</v>
      </c>
      <c r="Q22" s="8">
        <f>'AEO 43'!Q77/100</f>
        <v>4.1451700000000001E-3</v>
      </c>
      <c r="R22" s="8">
        <f>'AEO 43'!R77/100</f>
        <v>4.1504300000000001E-3</v>
      </c>
      <c r="S22" s="8">
        <f>'AEO 43'!S77/100</f>
        <v>4.1516299999999999E-3</v>
      </c>
      <c r="T22" s="8">
        <f>'AEO 43'!T77/100</f>
        <v>4.1742400000000001E-3</v>
      </c>
      <c r="U22" s="8">
        <f>'AEO 43'!U77/100</f>
        <v>4.1827799999999997E-3</v>
      </c>
      <c r="V22" s="8">
        <f>'AEO 43'!V77/100</f>
        <v>4.2033599999999997E-3</v>
      </c>
      <c r="W22" s="8">
        <f>'AEO 43'!W77/100</f>
        <v>4.1892000000000006E-3</v>
      </c>
      <c r="X22" s="8">
        <f>'AEO 43'!X77/100</f>
        <v>4.2182699999999997E-3</v>
      </c>
      <c r="Y22" s="8">
        <f>'AEO 43'!Y77/100</f>
        <v>4.2322999999999996E-3</v>
      </c>
      <c r="Z22" s="8">
        <f>'AEO 43'!Z77/100</f>
        <v>4.2469999999999999E-3</v>
      </c>
      <c r="AA22" s="8">
        <f>'AEO 43'!AA77/100</f>
        <v>4.2460800000000002E-3</v>
      </c>
      <c r="AB22" s="8">
        <f>'AEO 43'!AB77/100</f>
        <v>4.2689599999999996E-3</v>
      </c>
      <c r="AC22" s="8">
        <f>'AEO 43'!AC77/100</f>
        <v>4.2575600000000005E-3</v>
      </c>
      <c r="AD22" s="8">
        <f>'AEO 43'!AD77/100</f>
        <v>4.2615500000000002E-3</v>
      </c>
      <c r="AE22" s="8">
        <f>'AEO 43'!AE77/100</f>
        <v>4.2772900000000004E-3</v>
      </c>
      <c r="AF22" s="8">
        <f>'AEO 43'!AF77/100</f>
        <v>4.2909799999999998E-3</v>
      </c>
      <c r="AG22" s="8">
        <f>'AEO 43'!AG77/100</f>
        <v>4.2920099999999997E-3</v>
      </c>
      <c r="AH22" s="8">
        <f>'AEO 43'!AH77/100</f>
        <v>4.3095899999999994E-3</v>
      </c>
      <c r="AI22" s="8">
        <f>'AEO 43'!AI77/100</f>
        <v>4.3020200000000001E-3</v>
      </c>
      <c r="AJ22" s="8">
        <f>'AEO 43'!AJ77/100</f>
        <v>4.3076E-3</v>
      </c>
    </row>
    <row r="23" spans="2:36" ht="15.75" customHeight="1" x14ac:dyDescent="0.45">
      <c r="B23" s="8" t="s">
        <v>660</v>
      </c>
      <c r="C23" s="8">
        <f t="array" ref="C23">INDEX('AEO 43'!$88:$88,MATCH('LDV Shares'!C$3,'AEO 43'!$1:$1,0))/100</f>
        <v>0.20128015999999999</v>
      </c>
      <c r="D23" s="8">
        <f>'AEO 43'!D78/100</f>
        <v>4.5697250000000002E-2</v>
      </c>
      <c r="E23" s="8">
        <f>'AEO 43'!E78/100</f>
        <v>4.2545119999999999E-2</v>
      </c>
      <c r="F23" s="8">
        <f>'AEO 43'!F78/100</f>
        <v>4.3358299999999995E-2</v>
      </c>
      <c r="G23" s="8">
        <f>'AEO 43'!G78/100</f>
        <v>4.2488159999999997E-2</v>
      </c>
      <c r="H23" s="8">
        <f>'AEO 43'!H78/100</f>
        <v>4.2311319999999999E-2</v>
      </c>
      <c r="I23" s="8">
        <f>'AEO 43'!I78/100</f>
        <v>4.2289310000000004E-2</v>
      </c>
      <c r="J23" s="8">
        <f>'AEO 43'!J78/100</f>
        <v>4.2237379999999998E-2</v>
      </c>
      <c r="K23" s="8">
        <f>'AEO 43'!K78/100</f>
        <v>4.2255510000000003E-2</v>
      </c>
      <c r="L23" s="8">
        <f>'AEO 43'!L78/100</f>
        <v>4.1791729999999999E-2</v>
      </c>
      <c r="M23" s="8">
        <f>'AEO 43'!M78/100</f>
        <v>4.2042710000000004E-2</v>
      </c>
      <c r="N23" s="8">
        <f>'AEO 43'!N78/100</f>
        <v>4.1610210000000002E-2</v>
      </c>
      <c r="O23" s="8">
        <f>'AEO 43'!O78/100</f>
        <v>4.2056889999999993E-2</v>
      </c>
      <c r="P23" s="8">
        <f>'AEO 43'!P78/100</f>
        <v>4.1442670000000001E-2</v>
      </c>
      <c r="Q23" s="8">
        <f>'AEO 43'!Q78/100</f>
        <v>4.1572069999999996E-2</v>
      </c>
      <c r="R23" s="8">
        <f>'AEO 43'!R78/100</f>
        <v>4.1455190000000003E-2</v>
      </c>
      <c r="S23" s="8">
        <f>'AEO 43'!S78/100</f>
        <v>4.1300780000000002E-2</v>
      </c>
      <c r="T23" s="8">
        <f>'AEO 43'!T78/100</f>
        <v>4.128805E-2</v>
      </c>
      <c r="U23" s="8">
        <f>'AEO 43'!U78/100</f>
        <v>4.1205369999999998E-2</v>
      </c>
      <c r="V23" s="8">
        <f>'AEO 43'!V78/100</f>
        <v>4.1216600000000006E-2</v>
      </c>
      <c r="W23" s="8">
        <f>'AEO 43'!W78/100</f>
        <v>4.0974500000000004E-2</v>
      </c>
      <c r="X23" s="8">
        <f>'AEO 43'!X78/100</f>
        <v>4.1069670000000003E-2</v>
      </c>
      <c r="Y23" s="8">
        <f>'AEO 43'!Y78/100</f>
        <v>4.1065160000000003E-2</v>
      </c>
      <c r="Z23" s="8">
        <f>'AEO 43'!Z78/100</f>
        <v>4.1068369999999993E-2</v>
      </c>
      <c r="AA23" s="8">
        <f>'AEO 43'!AA78/100</f>
        <v>4.0946150000000001E-2</v>
      </c>
      <c r="AB23" s="8">
        <f>'AEO 43'!AB78/100</f>
        <v>4.1017400000000002E-2</v>
      </c>
      <c r="AC23" s="8">
        <f>'AEO 43'!AC78/100</f>
        <v>4.0835229999999993E-2</v>
      </c>
      <c r="AD23" s="8">
        <f>'AEO 43'!AD78/100</f>
        <v>4.0771420000000003E-2</v>
      </c>
      <c r="AE23" s="8">
        <f>'AEO 43'!AE78/100</f>
        <v>4.0790819999999998E-2</v>
      </c>
      <c r="AF23" s="8">
        <f>'AEO 43'!AF78/100</f>
        <v>4.0792299999999997E-2</v>
      </c>
      <c r="AG23" s="8">
        <f>'AEO 43'!AG78/100</f>
        <v>4.0735060000000003E-2</v>
      </c>
      <c r="AH23" s="8">
        <f>'AEO 43'!AH78/100</f>
        <v>4.0783370000000006E-2</v>
      </c>
      <c r="AI23" s="8">
        <f>'AEO 43'!AI78/100</f>
        <v>4.0642810000000001E-2</v>
      </c>
      <c r="AJ23" s="8">
        <f>'AEO 43'!AJ78/100</f>
        <v>4.0599239999999995E-2</v>
      </c>
    </row>
    <row r="24" spans="2:36" ht="15.75" customHeight="1" x14ac:dyDescent="0.45">
      <c r="B24" s="8" t="s">
        <v>661</v>
      </c>
      <c r="C24" s="8">
        <f t="array" ref="C24">INDEX('AEO 43'!$89:$89,MATCH('LDV Shares'!C$3,'AEO 43'!$1:$1,0))/100</f>
        <v>1.420429E-2</v>
      </c>
      <c r="D24" s="8">
        <f>'AEO 43'!D79/100</f>
        <v>0.18312975000000001</v>
      </c>
      <c r="E24" s="8">
        <f>'AEO 43'!E79/100</f>
        <v>0.17382692</v>
      </c>
      <c r="F24" s="8">
        <f>'AEO 43'!F79/100</f>
        <v>0.17488368999999998</v>
      </c>
      <c r="G24" s="8">
        <f>'AEO 43'!G79/100</f>
        <v>0.17152056000000002</v>
      </c>
      <c r="H24" s="8">
        <f>'AEO 43'!H79/100</f>
        <v>0.17113100000000001</v>
      </c>
      <c r="I24" s="8">
        <f>'AEO 43'!I79/100</f>
        <v>0.1716548</v>
      </c>
      <c r="J24" s="8">
        <f>'AEO 43'!J79/100</f>
        <v>0.17063092999999999</v>
      </c>
      <c r="K24" s="8">
        <f>'AEO 43'!K79/100</f>
        <v>0.16944324000000002</v>
      </c>
      <c r="L24" s="8">
        <f>'AEO 43'!L79/100</f>
        <v>0.16861537999999998</v>
      </c>
      <c r="M24" s="8">
        <f>'AEO 43'!M79/100</f>
        <v>0.16898853</v>
      </c>
      <c r="N24" s="8">
        <f>'AEO 43'!N79/100</f>
        <v>0.16771484</v>
      </c>
      <c r="O24" s="8">
        <f>'AEO 43'!O79/100</f>
        <v>0.16886980000000001</v>
      </c>
      <c r="P24" s="8">
        <f>'AEO 43'!P79/100</f>
        <v>0.16686337000000001</v>
      </c>
      <c r="Q24" s="8">
        <f>'AEO 43'!Q79/100</f>
        <v>0.16709229</v>
      </c>
      <c r="R24" s="8">
        <f>'AEO 43'!R79/100</f>
        <v>0.16659185000000001</v>
      </c>
      <c r="S24" s="8">
        <f>'AEO 43'!S79/100</f>
        <v>0.16601393</v>
      </c>
      <c r="T24" s="8">
        <f>'AEO 43'!T79/100</f>
        <v>0.16586968999999999</v>
      </c>
      <c r="U24" s="8">
        <f>'AEO 43'!U79/100</f>
        <v>0.16549169999999999</v>
      </c>
      <c r="V24" s="8">
        <f>'AEO 43'!V79/100</f>
        <v>0.16539269999999998</v>
      </c>
      <c r="W24" s="8">
        <f>'AEO 43'!W79/100</f>
        <v>0.16459599</v>
      </c>
      <c r="X24" s="8">
        <f>'AEO 43'!X79/100</f>
        <v>0.16476676999999998</v>
      </c>
      <c r="Y24" s="8">
        <f>'AEO 43'!Y79/100</f>
        <v>0.16463273999999997</v>
      </c>
      <c r="Z24" s="8">
        <f>'AEO 43'!Z79/100</f>
        <v>0.16452625000000001</v>
      </c>
      <c r="AA24" s="8">
        <f>'AEO 43'!AA79/100</f>
        <v>0.16408751999999999</v>
      </c>
      <c r="AB24" s="8">
        <f>'AEO 43'!AB79/100</f>
        <v>0.16420051999999999</v>
      </c>
      <c r="AC24" s="8">
        <f>'AEO 43'!AC79/100</f>
        <v>0.16360459999999999</v>
      </c>
      <c r="AD24" s="8">
        <f>'AEO 43'!AD79/100</f>
        <v>0.16333248</v>
      </c>
      <c r="AE24" s="8">
        <f>'AEO 43'!AE79/100</f>
        <v>0.16332186000000001</v>
      </c>
      <c r="AF24" s="8">
        <f>'AEO 43'!AF79/100</f>
        <v>0.16325387999999999</v>
      </c>
      <c r="AG24" s="8">
        <f>'AEO 43'!AG79/100</f>
        <v>0.16302338</v>
      </c>
      <c r="AH24" s="8">
        <f>'AEO 43'!AH79/100</f>
        <v>0.16308333999999999</v>
      </c>
      <c r="AI24" s="8">
        <f>'AEO 43'!AI79/100</f>
        <v>0.16260416</v>
      </c>
      <c r="AJ24" s="8">
        <f>'AEO 43'!AJ79/100</f>
        <v>0.16239471000000003</v>
      </c>
    </row>
    <row r="25" spans="2:36" ht="15.75" customHeight="1" x14ac:dyDescent="0.45">
      <c r="B25" s="8" t="s">
        <v>662</v>
      </c>
      <c r="C25" s="8">
        <f t="array" ref="C25">INDEX('AEO 43'!$90:$90,MATCH('LDV Shares'!C$3,'AEO 43'!$1:$1,0))/100</f>
        <v>9.3758630000000009E-2</v>
      </c>
      <c r="D25" s="8">
        <f>'AEO 43'!D80/100</f>
        <v>0.39598227999999996</v>
      </c>
      <c r="E25" s="8">
        <f>'AEO 43'!E80/100</f>
        <v>0.40727145999999997</v>
      </c>
      <c r="F25" s="8">
        <f>'AEO 43'!F80/100</f>
        <v>0.40028026999999999</v>
      </c>
      <c r="G25" s="8">
        <f>'AEO 43'!G80/100</f>
        <v>0.40087890999999998</v>
      </c>
      <c r="H25" s="8">
        <f>'AEO 43'!H80/100</f>
        <v>0.39848526000000001</v>
      </c>
      <c r="I25" s="8">
        <f>'AEO 43'!I80/100</f>
        <v>0.39610294000000001</v>
      </c>
      <c r="J25" s="8">
        <f>'AEO 43'!J80/100</f>
        <v>0.39394875000000001</v>
      </c>
      <c r="K25" s="8">
        <f>'AEO 43'!K80/100</f>
        <v>0.39388308999999999</v>
      </c>
      <c r="L25" s="8">
        <f>'AEO 43'!L80/100</f>
        <v>0.39104610000000001</v>
      </c>
      <c r="M25" s="8">
        <f>'AEO 43'!M80/100</f>
        <v>0.38810341000000004</v>
      </c>
      <c r="N25" s="8">
        <f>'AEO 43'!N80/100</f>
        <v>0.38895332000000005</v>
      </c>
      <c r="O25" s="8">
        <f>'AEO 43'!O80/100</f>
        <v>0.38484478000000005</v>
      </c>
      <c r="P25" s="8">
        <f>'AEO 43'!P80/100</f>
        <v>0.38767624000000001</v>
      </c>
      <c r="Q25" s="8">
        <f>'AEO 43'!Q80/100</f>
        <v>0.38563392999999996</v>
      </c>
      <c r="R25" s="8">
        <f>'AEO 43'!R80/100</f>
        <v>0.38528446000000005</v>
      </c>
      <c r="S25" s="8">
        <f>'AEO 43'!S80/100</f>
        <v>0.38517654000000001</v>
      </c>
      <c r="T25" s="8">
        <f>'AEO 43'!T80/100</f>
        <v>0.38351764999999999</v>
      </c>
      <c r="U25" s="8">
        <f>'AEO 43'!U80/100</f>
        <v>0.38299446000000004</v>
      </c>
      <c r="V25" s="8">
        <f>'AEO 43'!V80/100</f>
        <v>0.38204178</v>
      </c>
      <c r="W25" s="8">
        <f>'AEO 43'!W80/100</f>
        <v>0.38269092999999998</v>
      </c>
      <c r="X25" s="8">
        <f>'AEO 43'!X80/100</f>
        <v>0.38125439</v>
      </c>
      <c r="Y25" s="8">
        <f>'AEO 43'!Y80/100</f>
        <v>0.38056648000000004</v>
      </c>
      <c r="Z25" s="8">
        <f>'AEO 43'!Z80/100</f>
        <v>0.38003059</v>
      </c>
      <c r="AA25" s="8">
        <f>'AEO 43'!AA80/100</f>
        <v>0.38006790000000001</v>
      </c>
      <c r="AB25" s="8">
        <f>'AEO 43'!AB80/100</f>
        <v>0.37890385000000004</v>
      </c>
      <c r="AC25" s="8">
        <f>'AEO 43'!AC80/100</f>
        <v>0.37935577000000004</v>
      </c>
      <c r="AD25" s="8">
        <f>'AEO 43'!AD80/100</f>
        <v>0.37911448999999997</v>
      </c>
      <c r="AE25" s="8">
        <f>'AEO 43'!AE80/100</f>
        <v>0.37832005000000002</v>
      </c>
      <c r="AF25" s="8">
        <f>'AEO 43'!AF80/100</f>
        <v>0.37768085000000001</v>
      </c>
      <c r="AG25" s="8">
        <f>'AEO 43'!AG80/100</f>
        <v>0.37742485000000003</v>
      </c>
      <c r="AH25" s="8">
        <f>'AEO 43'!AH80/100</f>
        <v>0.37655040999999995</v>
      </c>
      <c r="AI25" s="8">
        <f>'AEO 43'!AI80/100</f>
        <v>0.37691059000000005</v>
      </c>
      <c r="AJ25" s="8">
        <f>'AEO 43'!AJ80/100</f>
        <v>0.37662849000000004</v>
      </c>
    </row>
    <row r="26" spans="2:36" ht="15.75" customHeight="1" x14ac:dyDescent="0.45">
      <c r="B26" s="8" t="s">
        <v>663</v>
      </c>
      <c r="C26" s="8">
        <f t="array" ref="C26">INDEX('AEO 43'!$91:$91,MATCH('LDV Shares'!C$3,'AEO 43'!$1:$1,0))/100</f>
        <v>5.0728710000000003E-2</v>
      </c>
      <c r="D26" s="8">
        <f>'AEO 43'!D81/100</f>
        <v>9.6704700000000005E-2</v>
      </c>
      <c r="E26" s="8">
        <f>'AEO 43'!E81/100</f>
        <v>0.10020719</v>
      </c>
      <c r="F26" s="8">
        <f>'AEO 43'!F81/100</f>
        <v>9.7127999999999992E-2</v>
      </c>
      <c r="G26" s="8">
        <f>'AEO 43'!G81/100</f>
        <v>9.7548490000000002E-2</v>
      </c>
      <c r="H26" s="8">
        <f>'AEO 43'!H81/100</f>
        <v>9.5582259999999988E-2</v>
      </c>
      <c r="I26" s="8">
        <f>'AEO 43'!I81/100</f>
        <v>9.4312729999999997E-2</v>
      </c>
      <c r="J26" s="8">
        <f>'AEO 43'!J81/100</f>
        <v>9.4490339999999992E-2</v>
      </c>
      <c r="K26" s="8">
        <f>'AEO 43'!K81/100</f>
        <v>9.3455159999999995E-2</v>
      </c>
      <c r="L26" s="8">
        <f>'AEO 43'!L81/100</f>
        <v>9.3409160000000005E-2</v>
      </c>
      <c r="M26" s="8">
        <f>'AEO 43'!M81/100</f>
        <v>9.2284900000000003E-2</v>
      </c>
      <c r="N26" s="8">
        <f>'AEO 43'!N81/100</f>
        <v>9.2538789999999996E-2</v>
      </c>
      <c r="O26" s="8">
        <f>'AEO 43'!O81/100</f>
        <v>9.1005119999999995E-2</v>
      </c>
      <c r="P26" s="8">
        <f>'AEO 43'!P81/100</f>
        <v>9.1737009999999994E-2</v>
      </c>
      <c r="Q26" s="8">
        <f>'AEO 43'!Q81/100</f>
        <v>9.0980209999999992E-2</v>
      </c>
      <c r="R26" s="8">
        <f>'AEO 43'!R81/100</f>
        <v>9.0756859999999995E-2</v>
      </c>
      <c r="S26" s="8">
        <f>'AEO 43'!S81/100</f>
        <v>9.0632099999999993E-2</v>
      </c>
      <c r="T26" s="8">
        <f>'AEO 43'!T81/100</f>
        <v>9.0252560000000009E-2</v>
      </c>
      <c r="U26" s="8">
        <f>'AEO 43'!U81/100</f>
        <v>9.0038319999999991E-2</v>
      </c>
      <c r="V26" s="8">
        <f>'AEO 43'!V81/100</f>
        <v>8.9647819999999989E-2</v>
      </c>
      <c r="W26" s="8">
        <f>'AEO 43'!W81/100</f>
        <v>8.9792140000000006E-2</v>
      </c>
      <c r="X26" s="8">
        <f>'AEO 43'!X81/100</f>
        <v>8.9265360000000002E-2</v>
      </c>
      <c r="Y26" s="8">
        <f>'AEO 43'!Y81/100</f>
        <v>8.8972479999999993E-2</v>
      </c>
      <c r="Z26" s="8">
        <f>'AEO 43'!Z81/100</f>
        <v>8.8730509999999999E-2</v>
      </c>
      <c r="AA26" s="8">
        <f>'AEO 43'!AA81/100</f>
        <v>8.8681180000000012E-2</v>
      </c>
      <c r="AB26" s="8">
        <f>'AEO 43'!AB81/100</f>
        <v>8.8260770000000002E-2</v>
      </c>
      <c r="AC26" s="8">
        <f>'AEO 43'!AC81/100</f>
        <v>8.8355460000000011E-2</v>
      </c>
      <c r="AD26" s="8">
        <f>'AEO 43'!AD81/100</f>
        <v>8.8229479999999999E-2</v>
      </c>
      <c r="AE26" s="8">
        <f>'AEO 43'!AE81/100</f>
        <v>8.7936799999999996E-2</v>
      </c>
      <c r="AF26" s="8">
        <f>'AEO 43'!AF81/100</f>
        <v>8.7696059999999992E-2</v>
      </c>
      <c r="AG26" s="8">
        <f>'AEO 43'!AG81/100</f>
        <v>8.7576940000000006E-2</v>
      </c>
      <c r="AH26" s="8">
        <f>'AEO 43'!AH81/100</f>
        <v>8.7256979999999998E-2</v>
      </c>
      <c r="AI26" s="8">
        <f>'AEO 43'!AI81/100</f>
        <v>8.7318060000000003E-2</v>
      </c>
      <c r="AJ26" s="8">
        <f>'AEO 43'!AJ81/100</f>
        <v>8.7195079999999994E-2</v>
      </c>
    </row>
    <row r="27" spans="2:36" ht="15.75" customHeight="1" x14ac:dyDescent="0.45">
      <c r="B27" s="8" t="s">
        <v>664</v>
      </c>
      <c r="C27" s="8">
        <f t="array" ref="C27">INDEX('AEO 43'!$92:$92,MATCH('LDV Shares'!C$3,'AEO 43'!$1:$1,0))/100</f>
        <v>6.4582329999999993E-2</v>
      </c>
      <c r="D27" s="8">
        <f>'AEO 43'!D82/100</f>
        <v>1.047175E-2</v>
      </c>
      <c r="E27" s="8">
        <f>'AEO 43'!E82/100</f>
        <v>1.0554190000000001E-2</v>
      </c>
      <c r="F27" s="8">
        <f>'AEO 43'!F82/100</f>
        <v>1.0552349999999999E-2</v>
      </c>
      <c r="G27" s="8">
        <f>'AEO 43'!G82/100</f>
        <v>1.049898E-2</v>
      </c>
      <c r="H27" s="8">
        <f>'AEO 43'!H82/100</f>
        <v>1.0510830000000001E-2</v>
      </c>
      <c r="I27" s="8">
        <f>'AEO 43'!I82/100</f>
        <v>1.0436399999999998E-2</v>
      </c>
      <c r="J27" s="8">
        <f>'AEO 43'!J82/100</f>
        <v>1.03718E-2</v>
      </c>
      <c r="K27" s="8">
        <f>'AEO 43'!K82/100</f>
        <v>1.0473300000000001E-2</v>
      </c>
      <c r="L27" s="8">
        <f>'AEO 43'!L82/100</f>
        <v>1.0344809999999999E-2</v>
      </c>
      <c r="M27" s="8">
        <f>'AEO 43'!M82/100</f>
        <v>1.0313859999999999E-2</v>
      </c>
      <c r="N27" s="8">
        <f>'AEO 43'!N82/100</f>
        <v>1.032594E-2</v>
      </c>
      <c r="O27" s="8">
        <f>'AEO 43'!O82/100</f>
        <v>1.029091E-2</v>
      </c>
      <c r="P27" s="8">
        <f>'AEO 43'!P82/100</f>
        <v>1.0299849999999999E-2</v>
      </c>
      <c r="Q27" s="8">
        <f>'AEO 43'!Q82/100</f>
        <v>1.028517E-2</v>
      </c>
      <c r="R27" s="8">
        <f>'AEO 43'!R82/100</f>
        <v>1.0275950000000001E-2</v>
      </c>
      <c r="S27" s="8">
        <f>'AEO 43'!S82/100</f>
        <v>1.026928E-2</v>
      </c>
      <c r="T27" s="8">
        <f>'AEO 43'!T82/100</f>
        <v>1.02495E-2</v>
      </c>
      <c r="U27" s="8">
        <f>'AEO 43'!U82/100</f>
        <v>1.023934E-2</v>
      </c>
      <c r="V27" s="8">
        <f>'AEO 43'!V82/100</f>
        <v>1.0227969999999999E-2</v>
      </c>
      <c r="W27" s="8">
        <f>'AEO 43'!W82/100</f>
        <v>1.022734E-2</v>
      </c>
      <c r="X27" s="8">
        <f>'AEO 43'!X82/100</f>
        <v>1.021563E-2</v>
      </c>
      <c r="Y27" s="8">
        <f>'AEO 43'!Y82/100</f>
        <v>1.02071E-2</v>
      </c>
      <c r="Z27" s="8">
        <f>'AEO 43'!Z82/100</f>
        <v>1.020267E-2</v>
      </c>
      <c r="AA27" s="8">
        <f>'AEO 43'!AA82/100</f>
        <v>1.0198169999999999E-2</v>
      </c>
      <c r="AB27" s="8">
        <f>'AEO 43'!AB82/100</f>
        <v>1.0188259999999999E-2</v>
      </c>
      <c r="AC27" s="8">
        <f>'AEO 43'!AC82/100</f>
        <v>1.018756E-2</v>
      </c>
      <c r="AD27" s="8">
        <f>'AEO 43'!AD82/100</f>
        <v>1.018283E-2</v>
      </c>
      <c r="AE27" s="8">
        <f>'AEO 43'!AE82/100</f>
        <v>1.0175460000000001E-2</v>
      </c>
      <c r="AF27" s="8">
        <f>'AEO 43'!AF82/100</f>
        <v>1.0169610000000001E-2</v>
      </c>
      <c r="AG27" s="8">
        <f>'AEO 43'!AG82/100</f>
        <v>1.0165820000000001E-2</v>
      </c>
      <c r="AH27" s="8">
        <f>'AEO 43'!AH82/100</f>
        <v>1.0157080000000001E-2</v>
      </c>
      <c r="AI27" s="8">
        <f>'AEO 43'!AI82/100</f>
        <v>1.0154689999999999E-2</v>
      </c>
      <c r="AJ27" s="8">
        <f>'AEO 43'!AJ82/100</f>
        <v>1.0147109999999999E-2</v>
      </c>
    </row>
    <row r="28" spans="2:36" ht="15.75" customHeight="1" x14ac:dyDescent="0.45">
      <c r="B28" s="3" t="s">
        <v>656</v>
      </c>
      <c r="C28" s="8">
        <f t="array" ref="C28">INDEX('AEO 43'!$93:$93,MATCH('LDV Shares'!C$3,'AEO 43'!$1:$1,0))/100</f>
        <v>0.23411789</v>
      </c>
      <c r="D28" s="8">
        <f t="array" ref="D28">INDEX('AEO 43'!$93:$93,MATCH('LDV Shares'!D$3,'AEO 43'!$1:$1,0))/100</f>
        <v>0.23557013000000002</v>
      </c>
      <c r="E28" s="8">
        <f t="array" ref="E28">INDEX('AEO 43'!$93:$93,MATCH('LDV Shares'!E$3,'AEO 43'!$1:$1,0))/100</f>
        <v>0.23788165999999999</v>
      </c>
      <c r="F28" s="8">
        <f t="array" ref="F28">INDEX('AEO 43'!$93:$93,MATCH('LDV Shares'!F$3,'AEO 43'!$1:$1,0))/100</f>
        <v>0.23853936999999997</v>
      </c>
      <c r="G28" s="8">
        <f t="array" ref="G28">INDEX('AEO 43'!$93:$93,MATCH('LDV Shares'!G$3,'AEO 43'!$1:$1,0))/100</f>
        <v>0.23920892999999999</v>
      </c>
      <c r="H28" s="8">
        <f t="array" ref="H28">INDEX('AEO 43'!$93:$93,MATCH('LDV Shares'!H$3,'AEO 43'!$1:$1,0))/100</f>
        <v>0.23905219999999999</v>
      </c>
      <c r="I28" s="8">
        <f t="array" ref="I28">INDEX('AEO 43'!$93:$93,MATCH('LDV Shares'!I$3,'AEO 43'!$1:$1,0))/100</f>
        <v>0.23927534</v>
      </c>
      <c r="J28" s="8">
        <f t="array" ref="J28">INDEX('AEO 43'!$93:$93,MATCH('LDV Shares'!J$3,'AEO 43'!$1:$1,0))/100</f>
        <v>0.23928093</v>
      </c>
      <c r="K28" s="8">
        <f t="array" ref="K28">INDEX('AEO 43'!$93:$93,MATCH('LDV Shares'!K$3,'AEO 43'!$1:$1,0))/100</f>
        <v>0.23809307000000002</v>
      </c>
      <c r="L28" s="8">
        <f t="array" ref="L28">INDEX('AEO 43'!$93:$93,MATCH('LDV Shares'!L$3,'AEO 43'!$1:$1,0))/100</f>
        <v>0.23892558999999999</v>
      </c>
      <c r="M28" s="8">
        <f t="array" ref="M28">INDEX('AEO 43'!$93:$93,MATCH('LDV Shares'!M$3,'AEO 43'!$1:$1,0))/100</f>
        <v>0.23889008</v>
      </c>
      <c r="N28" s="8">
        <f t="array" ref="N28">INDEX('AEO 43'!$93:$93,MATCH('LDV Shares'!N$3,'AEO 43'!$1:$1,0))/100</f>
        <v>0.23928481999999998</v>
      </c>
      <c r="O28" s="8">
        <f t="array" ref="O28">INDEX('AEO 43'!$93:$93,MATCH('LDV Shares'!O$3,'AEO 43'!$1:$1,0))/100</f>
        <v>0.23899529</v>
      </c>
      <c r="P28" s="8">
        <f t="array" ref="P28">INDEX('AEO 43'!$93:$93,MATCH('LDV Shares'!P$3,'AEO 43'!$1:$1,0))/100</f>
        <v>0.23936153000000002</v>
      </c>
      <c r="Q28" s="8">
        <f t="array" ref="Q28">INDEX('AEO 43'!$93:$93,MATCH('LDV Shares'!Q$3,'AEO 43'!$1:$1,0))/100</f>
        <v>0.23936077</v>
      </c>
      <c r="R28" s="8">
        <f t="array" ref="R28">INDEX('AEO 43'!$93:$93,MATCH('LDV Shares'!R$3,'AEO 43'!$1:$1,0))/100</f>
        <v>0.23950835999999998</v>
      </c>
      <c r="S28" s="8">
        <f t="array" ref="S28">INDEX('AEO 43'!$93:$93,MATCH('LDV Shares'!S$3,'AEO 43'!$1:$1,0))/100</f>
        <v>0.23994951</v>
      </c>
      <c r="T28" s="8">
        <f t="array" ref="T28">INDEX('AEO 43'!$93:$93,MATCH('LDV Shares'!T$3,'AEO 43'!$1:$1,0))/100</f>
        <v>0.23954254</v>
      </c>
      <c r="U28" s="8">
        <f t="array" ref="U28">INDEX('AEO 43'!$93:$93,MATCH('LDV Shares'!U$3,'AEO 43'!$1:$1,0))/100</f>
        <v>0.23963018000000003</v>
      </c>
      <c r="V28" s="8">
        <f t="array" ref="V28">INDEX('AEO 43'!$93:$93,MATCH('LDV Shares'!V$3,'AEO 43'!$1:$1,0))/100</f>
        <v>0.23969864000000002</v>
      </c>
      <c r="W28" s="8">
        <f t="array" ref="W28">INDEX('AEO 43'!$93:$93,MATCH('LDV Shares'!W$3,'AEO 43'!$1:$1,0))/100</f>
        <v>0.23990476999999999</v>
      </c>
      <c r="X28" s="8">
        <f t="array" ref="X28">INDEX('AEO 43'!$93:$93,MATCH('LDV Shares'!X$3,'AEO 43'!$1:$1,0))/100</f>
        <v>0.24009308000000001</v>
      </c>
      <c r="Y28" s="8">
        <f t="array" ref="Y28">INDEX('AEO 43'!$93:$93,MATCH('LDV Shares'!Y$3,'AEO 43'!$1:$1,0))/100</f>
        <v>0.24001750999999999</v>
      </c>
      <c r="Z28" s="8">
        <f t="array" ref="Z28">INDEX('AEO 43'!$93:$93,MATCH('LDV Shares'!Z$3,'AEO 43'!$1:$1,0))/100</f>
        <v>0.24009668000000001</v>
      </c>
      <c r="AA28" s="8">
        <f t="array" ref="AA28">INDEX('AEO 43'!$93:$93,MATCH('LDV Shares'!AA$3,'AEO 43'!$1:$1,0))/100</f>
        <v>0.24044842</v>
      </c>
      <c r="AB28" s="8">
        <f t="array" ref="AB28">INDEX('AEO 43'!$93:$93,MATCH('LDV Shares'!AB$3,'AEO 43'!$1:$1,0))/100</f>
        <v>0.24026871</v>
      </c>
      <c r="AC28" s="8">
        <f t="array" ref="AC28">INDEX('AEO 43'!$93:$93,MATCH('LDV Shares'!AC$3,'AEO 43'!$1:$1,0))/100</f>
        <v>0.24045013000000001</v>
      </c>
      <c r="AD28" s="8">
        <f t="array" ref="AD28">INDEX('AEO 43'!$93:$93,MATCH('LDV Shares'!AD$3,'AEO 43'!$1:$1,0))/100</f>
        <v>0.24054618999999999</v>
      </c>
      <c r="AE28" s="8">
        <f t="array" ref="AE28">INDEX('AEO 43'!$93:$93,MATCH('LDV Shares'!AE$3,'AEO 43'!$1:$1,0))/100</f>
        <v>0.24068144</v>
      </c>
      <c r="AF28" s="8">
        <f t="array" ref="AF28">INDEX('AEO 43'!$93:$93,MATCH('LDV Shares'!AF$3,'AEO 43'!$1:$1,0))/100</f>
        <v>0.24066653999999998</v>
      </c>
      <c r="AG28" s="8">
        <f t="array" ref="AG28">INDEX('AEO 43'!$93:$93,MATCH('LDV Shares'!AG$3,'AEO 43'!$1:$1,0))/100</f>
        <v>0.24075624000000001</v>
      </c>
      <c r="AH28" s="8">
        <f t="array" ref="AH28">INDEX('AEO 43'!$93:$93,MATCH('LDV Shares'!AH$3,'AEO 43'!$1:$1,0))/100</f>
        <v>0.24080186999999997</v>
      </c>
      <c r="AI28" s="8">
        <f t="array" ref="AI28">INDEX('AEO 43'!$93:$93,MATCH('LDV Shares'!AI$3,'AEO 43'!$1:$1,0))/100</f>
        <v>0.24092783000000001</v>
      </c>
      <c r="AJ28" s="8">
        <f t="array" ref="AJ28">INDEX('AEO 43'!$93:$93,MATCH('LDV Shares'!AJ$3,'AEO 43'!$1:$1,0))/100</f>
        <v>0.24097169999999998</v>
      </c>
    </row>
    <row r="29" spans="2:36" ht="15.75" customHeight="1" x14ac:dyDescent="0.45">
      <c r="B29" s="3" t="s">
        <v>657</v>
      </c>
      <c r="C29" s="8">
        <f t="array" ref="C29">INDEX('AEO 43'!$94:$94,MATCH('LDV Shares'!C$3,'AEO 43'!$1:$1,0))/100</f>
        <v>0.28520688999999999</v>
      </c>
      <c r="D29" s="8">
        <f t="array" ref="D29">INDEX('AEO 43'!$94:$94,MATCH('LDV Shares'!D$3,'AEO 43'!$1:$1,0))/100</f>
        <v>0.28676180000000001</v>
      </c>
      <c r="E29" s="8">
        <f t="array" ref="E29">INDEX('AEO 43'!$94:$94,MATCH('LDV Shares'!E$3,'AEO 43'!$1:$1,0))/100</f>
        <v>0.28658211</v>
      </c>
      <c r="F29" s="8">
        <f t="array" ref="F29">INDEX('AEO 43'!$94:$94,MATCH('LDV Shares'!F$3,'AEO 43'!$1:$1,0))/100</f>
        <v>0.28768154000000001</v>
      </c>
      <c r="G29" s="8">
        <f t="array" ref="G29">INDEX('AEO 43'!$94:$94,MATCH('LDV Shares'!G$3,'AEO 43'!$1:$1,0))/100</f>
        <v>0.28751396000000001</v>
      </c>
      <c r="H29" s="8">
        <f t="array" ref="H29">INDEX('AEO 43'!$94:$94,MATCH('LDV Shares'!H$3,'AEO 43'!$1:$1,0))/100</f>
        <v>0.28747468999999998</v>
      </c>
      <c r="I29" s="8">
        <f t="array" ref="I29">INDEX('AEO 43'!$94:$94,MATCH('LDV Shares'!I$3,'AEO 43'!$1:$1,0))/100</f>
        <v>0.28770164000000004</v>
      </c>
      <c r="J29" s="8">
        <f t="array" ref="J29">INDEX('AEO 43'!$94:$94,MATCH('LDV Shares'!J$3,'AEO 43'!$1:$1,0))/100</f>
        <v>0.28771982000000002</v>
      </c>
      <c r="K29" s="8">
        <f t="array" ref="K29">INDEX('AEO 43'!$94:$94,MATCH('LDV Shares'!K$3,'AEO 43'!$1:$1,0))/100</f>
        <v>0.28864483000000002</v>
      </c>
      <c r="L29" s="8">
        <f t="array" ref="L29">INDEX('AEO 43'!$94:$94,MATCH('LDV Shares'!L$3,'AEO 43'!$1:$1,0))/100</f>
        <v>0.28722671999999999</v>
      </c>
      <c r="M29" s="8">
        <f t="array" ref="M29">INDEX('AEO 43'!$94:$94,MATCH('LDV Shares'!M$3,'AEO 43'!$1:$1,0))/100</f>
        <v>0.28754642000000002</v>
      </c>
      <c r="N29" s="8">
        <f t="array" ref="N29">INDEX('AEO 43'!$94:$94,MATCH('LDV Shares'!N$3,'AEO 43'!$1:$1,0))/100</f>
        <v>0.28765572</v>
      </c>
      <c r="O29" s="8">
        <f t="array" ref="O29">INDEX('AEO 43'!$94:$94,MATCH('LDV Shares'!O$3,'AEO 43'!$1:$1,0))/100</f>
        <v>0.28783946999999999</v>
      </c>
      <c r="P29" s="8">
        <f t="array" ref="P29">INDEX('AEO 43'!$94:$94,MATCH('LDV Shares'!P$3,'AEO 43'!$1:$1,0))/100</f>
        <v>0.28766689000000001</v>
      </c>
      <c r="Q29" s="8">
        <f t="array" ref="Q29">INDEX('AEO 43'!$94:$94,MATCH('LDV Shares'!Q$3,'AEO 43'!$1:$1,0))/100</f>
        <v>0.28787092000000003</v>
      </c>
      <c r="R29" s="8">
        <f t="array" ref="R29">INDEX('AEO 43'!$94:$94,MATCH('LDV Shares'!R$3,'AEO 43'!$1:$1,0))/100</f>
        <v>0.28799788999999998</v>
      </c>
      <c r="S29" s="8">
        <f t="array" ref="S29">INDEX('AEO 43'!$94:$94,MATCH('LDV Shares'!S$3,'AEO 43'!$1:$1,0))/100</f>
        <v>0.28824812</v>
      </c>
      <c r="T29" s="8">
        <f t="array" ref="T29">INDEX('AEO 43'!$94:$94,MATCH('LDV Shares'!T$3,'AEO 43'!$1:$1,0))/100</f>
        <v>0.28801914000000001</v>
      </c>
      <c r="U29" s="8">
        <f t="array" ref="U29">INDEX('AEO 43'!$94:$94,MATCH('LDV Shares'!U$3,'AEO 43'!$1:$1,0))/100</f>
        <v>0.28805378000000004</v>
      </c>
      <c r="V29" s="8">
        <f t="array" ref="V29">INDEX('AEO 43'!$94:$94,MATCH('LDV Shares'!V$3,'AEO 43'!$1:$1,0))/100</f>
        <v>0.2881455</v>
      </c>
      <c r="W29" s="8">
        <f t="array" ref="W29">INDEX('AEO 43'!$94:$94,MATCH('LDV Shares'!W$3,'AEO 43'!$1:$1,0))/100</f>
        <v>0.28812589999999999</v>
      </c>
      <c r="X29" s="8">
        <f t="array" ref="X29">INDEX('AEO 43'!$94:$94,MATCH('LDV Shares'!X$3,'AEO 43'!$1:$1,0))/100</f>
        <v>0.28838932</v>
      </c>
      <c r="Y29" s="8">
        <f t="array" ref="Y29">INDEX('AEO 43'!$94:$94,MATCH('LDV Shares'!Y$3,'AEO 43'!$1:$1,0))/100</f>
        <v>0.28835451000000001</v>
      </c>
      <c r="Z29" s="8">
        <f t="array" ref="Z29">INDEX('AEO 43'!$94:$94,MATCH('LDV Shares'!Z$3,'AEO 43'!$1:$1,0))/100</f>
        <v>0.28842777000000003</v>
      </c>
      <c r="AA29" s="8">
        <f t="array" ref="AA29">INDEX('AEO 43'!$94:$94,MATCH('LDV Shares'!AA$3,'AEO 43'!$1:$1,0))/100</f>
        <v>0.28859725999999997</v>
      </c>
      <c r="AB29" s="8">
        <f t="array" ref="AB29">INDEX('AEO 43'!$94:$94,MATCH('LDV Shares'!AB$3,'AEO 43'!$1:$1,0))/100</f>
        <v>0.28856950999999997</v>
      </c>
      <c r="AC29" s="8">
        <f t="array" ref="AC29">INDEX('AEO 43'!$94:$94,MATCH('LDV Shares'!AC$3,'AEO 43'!$1:$1,0))/100</f>
        <v>0.28857539999999998</v>
      </c>
      <c r="AD29" s="8">
        <f t="array" ref="AD29">INDEX('AEO 43'!$94:$94,MATCH('LDV Shares'!AD$3,'AEO 43'!$1:$1,0))/100</f>
        <v>0.28862021999999998</v>
      </c>
      <c r="AE29" s="8">
        <f t="array" ref="AE29">INDEX('AEO 43'!$94:$94,MATCH('LDV Shares'!AE$3,'AEO 43'!$1:$1,0))/100</f>
        <v>0.28878712000000001</v>
      </c>
      <c r="AF29" s="8">
        <f t="array" ref="AF29">INDEX('AEO 43'!$94:$94,MATCH('LDV Shares'!AF$3,'AEO 43'!$1:$1,0))/100</f>
        <v>0.28877770999999997</v>
      </c>
      <c r="AG29" s="8">
        <f t="array" ref="AG29">INDEX('AEO 43'!$94:$94,MATCH('LDV Shares'!AG$3,'AEO 43'!$1:$1,0))/100</f>
        <v>0.28882425</v>
      </c>
      <c r="AH29" s="8">
        <f t="array" ref="AH29">INDEX('AEO 43'!$94:$94,MATCH('LDV Shares'!AH$3,'AEO 43'!$1:$1,0))/100</f>
        <v>0.28886529999999999</v>
      </c>
      <c r="AI29" s="8">
        <f t="array" ref="AI29">INDEX('AEO 43'!$94:$94,MATCH('LDV Shares'!AI$3,'AEO 43'!$1:$1,0))/100</f>
        <v>0.28884613000000003</v>
      </c>
      <c r="AJ29" s="8">
        <f t="array" ref="AJ29">INDEX('AEO 43'!$94:$94,MATCH('LDV Shares'!AJ$3,'AEO 43'!$1:$1,0))/100</f>
        <v>0.28884749999999998</v>
      </c>
    </row>
    <row r="30" spans="2:36" ht="15.75" customHeight="1" x14ac:dyDescent="0.35"/>
    <row r="31" spans="2:36" ht="15.75" customHeight="1" x14ac:dyDescent="0.45">
      <c r="B31" s="8" t="s">
        <v>665</v>
      </c>
    </row>
    <row r="32" spans="2:36" ht="15.75" customHeight="1" x14ac:dyDescent="0.45">
      <c r="B32" s="8" t="s">
        <v>666</v>
      </c>
    </row>
    <row r="33" spans="2:36" ht="15.75" customHeight="1" x14ac:dyDescent="0.45">
      <c r="B33" s="8" t="s">
        <v>667</v>
      </c>
    </row>
    <row r="34" spans="2:36" ht="15.75" customHeight="1" x14ac:dyDescent="0.45">
      <c r="B34" s="8" t="s">
        <v>668</v>
      </c>
    </row>
    <row r="35" spans="2:36" ht="15.75" customHeight="1" x14ac:dyDescent="0.35"/>
    <row r="36" spans="2:36" ht="15.75" customHeight="1" x14ac:dyDescent="0.45">
      <c r="B36" s="1" t="s">
        <v>669</v>
      </c>
      <c r="C36" s="8">
        <f t="shared" ref="C36:AJ36" si="3">C21</f>
        <v>2017</v>
      </c>
      <c r="D36" s="8">
        <f t="shared" si="3"/>
        <v>2018</v>
      </c>
      <c r="E36" s="8">
        <f t="shared" si="3"/>
        <v>2019</v>
      </c>
      <c r="F36" s="8">
        <f t="shared" si="3"/>
        <v>2020</v>
      </c>
      <c r="G36" s="8">
        <f t="shared" si="3"/>
        <v>2021</v>
      </c>
      <c r="H36" s="8">
        <f t="shared" si="3"/>
        <v>2022</v>
      </c>
      <c r="I36" s="8">
        <f t="shared" si="3"/>
        <v>2023</v>
      </c>
      <c r="J36" s="8">
        <f t="shared" si="3"/>
        <v>2024</v>
      </c>
      <c r="K36" s="8">
        <f t="shared" si="3"/>
        <v>2025</v>
      </c>
      <c r="L36" s="8">
        <f t="shared" si="3"/>
        <v>2026</v>
      </c>
      <c r="M36" s="8">
        <f t="shared" si="3"/>
        <v>2027</v>
      </c>
      <c r="N36" s="8">
        <f t="shared" si="3"/>
        <v>2028</v>
      </c>
      <c r="O36" s="8">
        <f t="shared" si="3"/>
        <v>2029</v>
      </c>
      <c r="P36" s="8">
        <f t="shared" si="3"/>
        <v>2030</v>
      </c>
      <c r="Q36" s="8">
        <f t="shared" si="3"/>
        <v>2031</v>
      </c>
      <c r="R36" s="8">
        <f t="shared" si="3"/>
        <v>2032</v>
      </c>
      <c r="S36" s="8">
        <f t="shared" si="3"/>
        <v>2033</v>
      </c>
      <c r="T36" s="8">
        <f t="shared" si="3"/>
        <v>2034</v>
      </c>
      <c r="U36" s="8">
        <f t="shared" si="3"/>
        <v>2035</v>
      </c>
      <c r="V36" s="8">
        <f t="shared" si="3"/>
        <v>2036</v>
      </c>
      <c r="W36" s="8">
        <f t="shared" si="3"/>
        <v>2037</v>
      </c>
      <c r="X36" s="8">
        <f t="shared" si="3"/>
        <v>2038</v>
      </c>
      <c r="Y36" s="8">
        <f t="shared" si="3"/>
        <v>2039</v>
      </c>
      <c r="Z36" s="8">
        <f t="shared" si="3"/>
        <v>2040</v>
      </c>
      <c r="AA36" s="8">
        <f t="shared" si="3"/>
        <v>2041</v>
      </c>
      <c r="AB36" s="8">
        <f t="shared" si="3"/>
        <v>2042</v>
      </c>
      <c r="AC36" s="8">
        <f t="shared" si="3"/>
        <v>2043</v>
      </c>
      <c r="AD36" s="8">
        <f t="shared" si="3"/>
        <v>2044</v>
      </c>
      <c r="AE36" s="8">
        <f t="shared" si="3"/>
        <v>2045</v>
      </c>
      <c r="AF36" s="8">
        <f t="shared" si="3"/>
        <v>2046</v>
      </c>
      <c r="AG36" s="8">
        <f t="shared" si="3"/>
        <v>2047</v>
      </c>
      <c r="AH36" s="8">
        <f t="shared" si="3"/>
        <v>2048</v>
      </c>
      <c r="AI36" s="8">
        <f t="shared" si="3"/>
        <v>2049</v>
      </c>
      <c r="AJ36" s="8">
        <f t="shared" si="3"/>
        <v>2050</v>
      </c>
    </row>
    <row r="37" spans="2:36" ht="15.75" customHeight="1" x14ac:dyDescent="0.45">
      <c r="B37" s="8" t="s">
        <v>650</v>
      </c>
      <c r="C37" s="8">
        <f t="shared" ref="C37:AJ37" si="4">C12*C$4</f>
        <v>1.9589520529448845E-3</v>
      </c>
      <c r="D37" s="8">
        <f t="shared" si="4"/>
        <v>2.0551495673705308E-3</v>
      </c>
      <c r="E37" s="8">
        <f t="shared" si="4"/>
        <v>1.9147293116204684E-3</v>
      </c>
      <c r="F37" s="8">
        <f t="shared" si="4"/>
        <v>1.9979010406058336E-3</v>
      </c>
      <c r="G37" s="8">
        <f t="shared" si="4"/>
        <v>1.9762722446509447E-3</v>
      </c>
      <c r="H37" s="8">
        <f t="shared" si="4"/>
        <v>2.0117295184724289E-3</v>
      </c>
      <c r="I37" s="8">
        <f t="shared" si="4"/>
        <v>2.0578680205021729E-3</v>
      </c>
      <c r="J37" s="8">
        <f t="shared" si="4"/>
        <v>2.0783556564337034E-3</v>
      </c>
      <c r="K37" s="8">
        <f t="shared" si="4"/>
        <v>2.0924132228115626E-3</v>
      </c>
      <c r="L37" s="8">
        <f t="shared" si="4"/>
        <v>2.1415455556561313E-3</v>
      </c>
      <c r="M37" s="8">
        <f t="shared" si="4"/>
        <v>2.2088636135387477E-3</v>
      </c>
      <c r="N37" s="8">
        <f t="shared" si="4"/>
        <v>2.2272970313072745E-3</v>
      </c>
      <c r="O37" s="8">
        <f t="shared" si="4"/>
        <v>2.3209888887768225E-3</v>
      </c>
      <c r="P37" s="8">
        <f t="shared" si="4"/>
        <v>2.3108226391318977E-3</v>
      </c>
      <c r="Q37" s="8">
        <f t="shared" si="4"/>
        <v>2.3595231901579437E-3</v>
      </c>
      <c r="R37" s="8">
        <f t="shared" si="4"/>
        <v>2.3836734325823426E-3</v>
      </c>
      <c r="S37" s="8">
        <f t="shared" si="4"/>
        <v>2.3995338115654955E-3</v>
      </c>
      <c r="T37" s="8">
        <f t="shared" si="4"/>
        <v>2.4294603396967291E-3</v>
      </c>
      <c r="U37" s="8">
        <f t="shared" si="4"/>
        <v>2.4482549312785291E-3</v>
      </c>
      <c r="V37" s="8">
        <f t="shared" si="4"/>
        <v>2.4741202227119043E-3</v>
      </c>
      <c r="W37" s="8">
        <f t="shared" si="4"/>
        <v>2.4748040854412029E-3</v>
      </c>
      <c r="X37" s="8">
        <f t="shared" si="4"/>
        <v>2.5016104318448884E-3</v>
      </c>
      <c r="Y37" s="8">
        <f t="shared" si="4"/>
        <v>2.5173415164155004E-3</v>
      </c>
      <c r="Z37" s="8">
        <f t="shared" si="4"/>
        <v>2.5328782412626831E-3</v>
      </c>
      <c r="AA37" s="8">
        <f t="shared" si="4"/>
        <v>2.5360182251442107E-3</v>
      </c>
      <c r="AB37" s="8">
        <f t="shared" si="4"/>
        <v>2.5572463701211304E-3</v>
      </c>
      <c r="AC37" s="8">
        <f t="shared" si="4"/>
        <v>2.5539632421070334E-3</v>
      </c>
      <c r="AD37" s="8">
        <f t="shared" si="4"/>
        <v>2.5590766789670982E-3</v>
      </c>
      <c r="AE37" s="8">
        <f t="shared" si="4"/>
        <v>2.5727437330127887E-3</v>
      </c>
      <c r="AF37" s="8">
        <f t="shared" si="4"/>
        <v>2.576208301685921E-3</v>
      </c>
      <c r="AG37" s="8">
        <f t="shared" si="4"/>
        <v>2.5755067514765259E-3</v>
      </c>
      <c r="AH37" s="8">
        <f t="shared" si="4"/>
        <v>2.5878160047846884E-3</v>
      </c>
      <c r="AI37" s="8">
        <f t="shared" si="4"/>
        <v>2.5828123407227862E-3</v>
      </c>
      <c r="AJ37" s="8">
        <f t="shared" si="4"/>
        <v>2.5848367491166078E-3</v>
      </c>
    </row>
    <row r="38" spans="2:36" ht="15.75" customHeight="1" x14ac:dyDescent="0.45">
      <c r="B38" s="8" t="s">
        <v>651</v>
      </c>
      <c r="C38" s="8">
        <f t="shared" ref="C38:AJ38" si="5">C13*C$4</f>
        <v>2.4191572948245681E-2</v>
      </c>
      <c r="D38" s="8">
        <f t="shared" si="5"/>
        <v>2.3985116629512911E-2</v>
      </c>
      <c r="E38" s="8">
        <f t="shared" si="5"/>
        <v>2.1935345225287166E-2</v>
      </c>
      <c r="F38" s="8">
        <f t="shared" si="5"/>
        <v>2.2377513546252975E-2</v>
      </c>
      <c r="G38" s="8">
        <f t="shared" si="5"/>
        <v>2.1832995227237233E-2</v>
      </c>
      <c r="H38" s="8">
        <f t="shared" si="5"/>
        <v>2.1830236850151914E-2</v>
      </c>
      <c r="I38" s="8">
        <f t="shared" si="5"/>
        <v>2.1991099698306624E-2</v>
      </c>
      <c r="J38" s="8">
        <f t="shared" si="5"/>
        <v>2.2156002532984977E-2</v>
      </c>
      <c r="K38" s="8">
        <f t="shared" si="5"/>
        <v>2.2386854876526464E-2</v>
      </c>
      <c r="L38" s="8">
        <f t="shared" si="5"/>
        <v>2.2210421815787959E-2</v>
      </c>
      <c r="M38" s="8">
        <f t="shared" si="5"/>
        <v>2.2724997756919458E-2</v>
      </c>
      <c r="N38" s="8">
        <f t="shared" si="5"/>
        <v>2.2799369538388483E-2</v>
      </c>
      <c r="O38" s="8">
        <f t="shared" si="5"/>
        <v>2.3400169816182956E-2</v>
      </c>
      <c r="P38" s="8">
        <f t="shared" si="5"/>
        <v>2.3342179490746975E-2</v>
      </c>
      <c r="Q38" s="8">
        <f t="shared" si="5"/>
        <v>2.3663749189507144E-2</v>
      </c>
      <c r="R38" s="8">
        <f t="shared" si="5"/>
        <v>2.3808529488668212E-2</v>
      </c>
      <c r="S38" s="8">
        <f t="shared" si="5"/>
        <v>2.3870773179215873E-2</v>
      </c>
      <c r="T38" s="8">
        <f t="shared" si="5"/>
        <v>2.403016596516145E-2</v>
      </c>
      <c r="U38" s="8">
        <f t="shared" si="5"/>
        <v>2.4118230052179737E-2</v>
      </c>
      <c r="V38" s="8">
        <f t="shared" si="5"/>
        <v>2.4260311648640013E-2</v>
      </c>
      <c r="W38" s="8">
        <f t="shared" si="5"/>
        <v>2.4206020242268346E-2</v>
      </c>
      <c r="X38" s="8">
        <f t="shared" si="5"/>
        <v>2.4356031004280684E-2</v>
      </c>
      <c r="Y38" s="8">
        <f t="shared" si="5"/>
        <v>2.4425261003767497E-2</v>
      </c>
      <c r="Z38" s="8">
        <f t="shared" si="5"/>
        <v>2.4492861025930096E-2</v>
      </c>
      <c r="AA38" s="8">
        <f t="shared" si="5"/>
        <v>2.4455540792799151E-2</v>
      </c>
      <c r="AB38" s="8">
        <f t="shared" si="5"/>
        <v>2.4570761324024228E-2</v>
      </c>
      <c r="AC38" s="8">
        <f t="shared" si="5"/>
        <v>2.449564454828267E-2</v>
      </c>
      <c r="AD38" s="8">
        <f t="shared" si="5"/>
        <v>2.4483389867623925E-2</v>
      </c>
      <c r="AE38" s="8">
        <f t="shared" si="5"/>
        <v>2.4535237619953923E-2</v>
      </c>
      <c r="AF38" s="8">
        <f t="shared" si="5"/>
        <v>2.4490783435220532E-2</v>
      </c>
      <c r="AG38" s="8">
        <f t="shared" si="5"/>
        <v>2.4443890403750546E-2</v>
      </c>
      <c r="AH38" s="8">
        <f t="shared" si="5"/>
        <v>2.4489535574162682E-2</v>
      </c>
      <c r="AI38" s="8">
        <f t="shared" si="5"/>
        <v>2.4400805024070431E-2</v>
      </c>
      <c r="AJ38" s="8">
        <f t="shared" si="5"/>
        <v>2.4362152367491164E-2</v>
      </c>
    </row>
    <row r="39" spans="2:36" ht="15.75" customHeight="1" x14ac:dyDescent="0.45">
      <c r="B39" s="8" t="s">
        <v>652</v>
      </c>
      <c r="C39" s="8">
        <f t="shared" ref="C39:AJ39" si="6">C14*C$4</f>
        <v>9.7568140829750002E-2</v>
      </c>
      <c r="D39" s="8">
        <f t="shared" si="6"/>
        <v>9.611931597817247E-2</v>
      </c>
      <c r="E39" s="8">
        <f t="shared" si="6"/>
        <v>8.9621406630146408E-2</v>
      </c>
      <c r="F39" s="8">
        <f t="shared" si="6"/>
        <v>9.0258661940013932E-2</v>
      </c>
      <c r="G39" s="8">
        <f t="shared" si="6"/>
        <v>8.8137673362486346E-2</v>
      </c>
      <c r="H39" s="8">
        <f t="shared" si="6"/>
        <v>8.8293871767729001E-2</v>
      </c>
      <c r="I39" s="8">
        <f t="shared" si="6"/>
        <v>8.9263168883410099E-2</v>
      </c>
      <c r="J39" s="8">
        <f t="shared" si="6"/>
        <v>8.9506009067929451E-2</v>
      </c>
      <c r="K39" s="8">
        <f t="shared" si="6"/>
        <v>8.9770570126557328E-2</v>
      </c>
      <c r="L39" s="8">
        <f t="shared" si="6"/>
        <v>8.9611478501353647E-2</v>
      </c>
      <c r="M39" s="8">
        <f t="shared" si="6"/>
        <v>9.1341970229681102E-2</v>
      </c>
      <c r="N39" s="8">
        <f t="shared" si="6"/>
        <v>9.1895537519077614E-2</v>
      </c>
      <c r="O39" s="8">
        <f t="shared" si="6"/>
        <v>9.3958017267202917E-2</v>
      </c>
      <c r="P39" s="8">
        <f t="shared" si="6"/>
        <v>9.3984164943304194E-2</v>
      </c>
      <c r="Q39" s="8">
        <f t="shared" si="6"/>
        <v>9.5112657177292184E-2</v>
      </c>
      <c r="R39" s="8">
        <f t="shared" si="6"/>
        <v>9.567697008014657E-2</v>
      </c>
      <c r="S39" s="8">
        <f t="shared" si="6"/>
        <v>9.5951719740407351E-2</v>
      </c>
      <c r="T39" s="8">
        <f t="shared" si="6"/>
        <v>9.6538252092067317E-2</v>
      </c>
      <c r="U39" s="8">
        <f t="shared" si="6"/>
        <v>9.6865211799489079E-2</v>
      </c>
      <c r="V39" s="8">
        <f t="shared" si="6"/>
        <v>9.7351029595115129E-2</v>
      </c>
      <c r="W39" s="8">
        <f t="shared" si="6"/>
        <v>9.7236424257433229E-2</v>
      </c>
      <c r="X39" s="8">
        <f t="shared" si="6"/>
        <v>9.7713581789071677E-2</v>
      </c>
      <c r="Y39" s="8">
        <f t="shared" si="6"/>
        <v>9.7922366411463929E-2</v>
      </c>
      <c r="Z39" s="8">
        <f t="shared" si="6"/>
        <v>9.8122194193912077E-2</v>
      </c>
      <c r="AA39" s="8">
        <f t="shared" si="6"/>
        <v>9.8003085490314612E-2</v>
      </c>
      <c r="AB39" s="8">
        <f t="shared" si="6"/>
        <v>9.8361470649057869E-2</v>
      </c>
      <c r="AC39" s="8">
        <f t="shared" si="6"/>
        <v>9.8140750720982037E-2</v>
      </c>
      <c r="AD39" s="8">
        <f t="shared" si="6"/>
        <v>9.8081763791545332E-2</v>
      </c>
      <c r="AE39" s="8">
        <f t="shared" si="6"/>
        <v>9.8236334636882708E-2</v>
      </c>
      <c r="AF39" s="8">
        <f t="shared" si="6"/>
        <v>9.8013973716595551E-2</v>
      </c>
      <c r="AG39" s="8">
        <f t="shared" si="6"/>
        <v>9.7825451440822192E-2</v>
      </c>
      <c r="AH39" s="8">
        <f t="shared" si="6"/>
        <v>9.7928034306220088E-2</v>
      </c>
      <c r="AI39" s="8">
        <f t="shared" si="6"/>
        <v>9.7622984342439698E-2</v>
      </c>
      <c r="AJ39" s="8">
        <f t="shared" si="6"/>
        <v>9.7447259325409583E-2</v>
      </c>
    </row>
    <row r="40" spans="2:36" ht="15.75" customHeight="1" x14ac:dyDescent="0.45">
      <c r="B40" s="8" t="s">
        <v>653</v>
      </c>
      <c r="C40" s="8">
        <f t="shared" ref="C40:AJ40" si="7">C15*C$4</f>
        <v>0.21434264854429586</v>
      </c>
      <c r="D40" s="8">
        <f t="shared" si="7"/>
        <v>0.20783922815969091</v>
      </c>
      <c r="E40" s="8">
        <f t="shared" si="7"/>
        <v>0.20998037085115126</v>
      </c>
      <c r="F40" s="8">
        <f t="shared" si="7"/>
        <v>0.20658736998966287</v>
      </c>
      <c r="G40" s="8">
        <f t="shared" si="7"/>
        <v>0.2059959134198813</v>
      </c>
      <c r="H40" s="8">
        <f t="shared" si="7"/>
        <v>0.20559575090293489</v>
      </c>
      <c r="I40" s="8">
        <f t="shared" si="7"/>
        <v>0.20597969662622462</v>
      </c>
      <c r="J40" s="8">
        <f t="shared" si="7"/>
        <v>0.20664940635205747</v>
      </c>
      <c r="K40" s="8">
        <f t="shared" si="7"/>
        <v>0.20867819543883889</v>
      </c>
      <c r="L40" s="8">
        <f t="shared" si="7"/>
        <v>0.20782338588086208</v>
      </c>
      <c r="M40" s="8">
        <f t="shared" si="7"/>
        <v>0.20977832118107498</v>
      </c>
      <c r="N40" s="8">
        <f t="shared" si="7"/>
        <v>0.21311813797294146</v>
      </c>
      <c r="O40" s="8">
        <f t="shared" si="7"/>
        <v>0.2141250388431378</v>
      </c>
      <c r="P40" s="8">
        <f t="shared" si="7"/>
        <v>0.21835485933647378</v>
      </c>
      <c r="Q40" s="8">
        <f t="shared" si="7"/>
        <v>0.21951143155690719</v>
      </c>
      <c r="R40" s="8">
        <f t="shared" si="7"/>
        <v>0.22127642949979506</v>
      </c>
      <c r="S40" s="8">
        <f t="shared" si="7"/>
        <v>0.22262198971291025</v>
      </c>
      <c r="T40" s="8">
        <f t="shared" si="7"/>
        <v>0.22321211052759093</v>
      </c>
      <c r="U40" s="8">
        <f t="shared" si="7"/>
        <v>0.224173414654215</v>
      </c>
      <c r="V40" s="8">
        <f t="shared" si="7"/>
        <v>0.22487183915221451</v>
      </c>
      <c r="W40" s="8">
        <f t="shared" si="7"/>
        <v>0.22607778979883825</v>
      </c>
      <c r="X40" s="8">
        <f t="shared" si="7"/>
        <v>0.22609978953709922</v>
      </c>
      <c r="Y40" s="8">
        <f t="shared" si="7"/>
        <v>0.22635819763724441</v>
      </c>
      <c r="Z40" s="8">
        <f t="shared" si="7"/>
        <v>0.22664733045095828</v>
      </c>
      <c r="AA40" s="8">
        <f t="shared" si="7"/>
        <v>0.22699975534900127</v>
      </c>
      <c r="AB40" s="8">
        <f t="shared" si="7"/>
        <v>0.22697577279651751</v>
      </c>
      <c r="AC40" s="8">
        <f t="shared" si="7"/>
        <v>0.22756242830663809</v>
      </c>
      <c r="AD40" s="8">
        <f t="shared" si="7"/>
        <v>0.22765966608804428</v>
      </c>
      <c r="AE40" s="8">
        <f t="shared" si="7"/>
        <v>0.22755542357674716</v>
      </c>
      <c r="AF40" s="8">
        <f t="shared" si="7"/>
        <v>0.22675112472157763</v>
      </c>
      <c r="AG40" s="8">
        <f t="shared" si="7"/>
        <v>0.2264813570681371</v>
      </c>
      <c r="AH40" s="8">
        <f t="shared" si="7"/>
        <v>0.22611041366028703</v>
      </c>
      <c r="AI40" s="8">
        <f t="shared" si="7"/>
        <v>0.22628656380051848</v>
      </c>
      <c r="AJ40" s="8">
        <f t="shared" si="7"/>
        <v>0.22600129114037909</v>
      </c>
    </row>
    <row r="41" spans="2:36" ht="15.75" customHeight="1" x14ac:dyDescent="0.45">
      <c r="B41" s="8" t="s">
        <v>654</v>
      </c>
      <c r="C41" s="8">
        <f t="shared" ref="C41:AJ41" si="8">C16*C$4</f>
        <v>5.2943612519364101E-2</v>
      </c>
      <c r="D41" s="8">
        <f t="shared" si="8"/>
        <v>5.0757398051787736E-2</v>
      </c>
      <c r="E41" s="8">
        <f t="shared" si="8"/>
        <v>5.1664663460954961E-2</v>
      </c>
      <c r="F41" s="8">
        <f t="shared" si="8"/>
        <v>5.0128421449191024E-2</v>
      </c>
      <c r="G41" s="8">
        <f t="shared" si="8"/>
        <v>5.0126334409261286E-2</v>
      </c>
      <c r="H41" s="8">
        <f t="shared" si="8"/>
        <v>4.9315014858264908E-2</v>
      </c>
      <c r="I41" s="8">
        <f t="shared" si="8"/>
        <v>4.9044088169078043E-2</v>
      </c>
      <c r="J41" s="8">
        <f t="shared" si="8"/>
        <v>4.9565768813847152E-2</v>
      </c>
      <c r="K41" s="8">
        <f t="shared" si="8"/>
        <v>4.9512290926853345E-2</v>
      </c>
      <c r="L41" s="8">
        <f t="shared" si="8"/>
        <v>4.9642760542777914E-2</v>
      </c>
      <c r="M41" s="8">
        <f t="shared" si="8"/>
        <v>4.9881992514220333E-2</v>
      </c>
      <c r="N41" s="8">
        <f t="shared" si="8"/>
        <v>5.0704528283931481E-2</v>
      </c>
      <c r="O41" s="8">
        <f t="shared" si="8"/>
        <v>5.0634634708893317E-2</v>
      </c>
      <c r="P41" s="8">
        <f t="shared" si="8"/>
        <v>5.1669975736709291E-2</v>
      </c>
      <c r="Q41" s="8">
        <f t="shared" si="8"/>
        <v>5.1787964146329253E-2</v>
      </c>
      <c r="R41" s="8">
        <f t="shared" si="8"/>
        <v>5.2123446487856703E-2</v>
      </c>
      <c r="S41" s="8">
        <f t="shared" si="8"/>
        <v>5.2382988937642594E-2</v>
      </c>
      <c r="T41" s="8">
        <f t="shared" si="8"/>
        <v>5.2528128491916959E-2</v>
      </c>
      <c r="U41" s="8">
        <f t="shared" si="8"/>
        <v>5.2701017252648759E-2</v>
      </c>
      <c r="V41" s="8">
        <f t="shared" si="8"/>
        <v>5.2767187293983067E-2</v>
      </c>
      <c r="W41" s="8">
        <f t="shared" si="8"/>
        <v>5.3045439442496997E-2</v>
      </c>
      <c r="X41" s="8">
        <f t="shared" si="8"/>
        <v>5.2938089733087133E-2</v>
      </c>
      <c r="Y41" s="8">
        <f t="shared" si="8"/>
        <v>5.2920189429494079E-2</v>
      </c>
      <c r="Z41" s="8">
        <f t="shared" si="8"/>
        <v>5.2918195930101462E-2</v>
      </c>
      <c r="AA41" s="8">
        <f t="shared" si="8"/>
        <v>5.2965815224229003E-2</v>
      </c>
      <c r="AB41" s="8">
        <f t="shared" si="8"/>
        <v>5.2871081880972406E-2</v>
      </c>
      <c r="AC41" s="8">
        <f t="shared" si="8"/>
        <v>5.3001389781813596E-2</v>
      </c>
      <c r="AD41" s="8">
        <f t="shared" si="8"/>
        <v>5.2982132009572573E-2</v>
      </c>
      <c r="AE41" s="8">
        <f t="shared" si="8"/>
        <v>5.2893035333400111E-2</v>
      </c>
      <c r="AF41" s="8">
        <f t="shared" si="8"/>
        <v>5.2650750597100573E-2</v>
      </c>
      <c r="AG41" s="8">
        <f t="shared" si="8"/>
        <v>5.255230072708466E-2</v>
      </c>
      <c r="AH41" s="8">
        <f t="shared" si="8"/>
        <v>5.2395937751196171E-2</v>
      </c>
      <c r="AI41" s="8">
        <f t="shared" si="8"/>
        <v>5.2423318100792815E-2</v>
      </c>
      <c r="AJ41" s="8">
        <f t="shared" si="8"/>
        <v>5.2322649996787658E-2</v>
      </c>
    </row>
    <row r="42" spans="2:36" ht="15.75" customHeight="1" x14ac:dyDescent="0.45">
      <c r="B42" s="8" t="s">
        <v>655</v>
      </c>
      <c r="C42" s="8">
        <f t="shared" ref="C42:AJ42" si="9">C17*C$4</f>
        <v>5.5652923168289098E-3</v>
      </c>
      <c r="D42" s="8">
        <f t="shared" si="9"/>
        <v>5.4963076566992937E-3</v>
      </c>
      <c r="E42" s="8">
        <f t="shared" si="9"/>
        <v>5.4415124748331562E-3</v>
      </c>
      <c r="F42" s="8">
        <f t="shared" si="9"/>
        <v>5.4461396104045264E-3</v>
      </c>
      <c r="G42" s="8">
        <f t="shared" si="9"/>
        <v>5.395013110260815E-3</v>
      </c>
      <c r="H42" s="8">
        <f t="shared" si="9"/>
        <v>5.4229910197006919E-3</v>
      </c>
      <c r="I42" s="8">
        <f t="shared" si="9"/>
        <v>5.4270905080127151E-3</v>
      </c>
      <c r="J42" s="8">
        <f t="shared" si="9"/>
        <v>5.440622194644024E-3</v>
      </c>
      <c r="K42" s="8">
        <f t="shared" si="9"/>
        <v>5.5487260046873091E-3</v>
      </c>
      <c r="L42" s="8">
        <f t="shared" si="9"/>
        <v>5.497800490771294E-3</v>
      </c>
      <c r="M42" s="8">
        <f t="shared" si="9"/>
        <v>5.5748653063796621E-3</v>
      </c>
      <c r="N42" s="8">
        <f t="shared" si="9"/>
        <v>5.6578643052084378E-3</v>
      </c>
      <c r="O42" s="8">
        <f t="shared" si="9"/>
        <v>5.7257928858518879E-3</v>
      </c>
      <c r="P42" s="8">
        <f t="shared" si="9"/>
        <v>5.8012900092530286E-3</v>
      </c>
      <c r="Q42" s="8">
        <f t="shared" si="9"/>
        <v>5.8545480956671923E-3</v>
      </c>
      <c r="R42" s="8">
        <f t="shared" si="9"/>
        <v>5.9016798282453924E-3</v>
      </c>
      <c r="S42" s="8">
        <f t="shared" si="9"/>
        <v>5.9353758837934287E-3</v>
      </c>
      <c r="T42" s="8">
        <f t="shared" si="9"/>
        <v>5.9653383015163533E-3</v>
      </c>
      <c r="U42" s="8">
        <f t="shared" si="9"/>
        <v>5.9932663558775485E-3</v>
      </c>
      <c r="V42" s="8">
        <f t="shared" si="9"/>
        <v>6.0202379558949685E-3</v>
      </c>
      <c r="W42" s="8">
        <f t="shared" si="9"/>
        <v>6.0418845639253855E-3</v>
      </c>
      <c r="X42" s="8">
        <f t="shared" si="9"/>
        <v>6.0582955988752732E-3</v>
      </c>
      <c r="Y42" s="8">
        <f t="shared" si="9"/>
        <v>6.0711094658234665E-3</v>
      </c>
      <c r="Z42" s="8">
        <f t="shared" si="9"/>
        <v>6.0847941713641496E-3</v>
      </c>
      <c r="AA42" s="8">
        <f t="shared" si="9"/>
        <v>6.0909697846293362E-3</v>
      </c>
      <c r="AB42" s="8">
        <f t="shared" si="9"/>
        <v>6.1031002639636601E-3</v>
      </c>
      <c r="AC42" s="8">
        <f t="shared" si="9"/>
        <v>6.1111654954386849E-3</v>
      </c>
      <c r="AD42" s="8">
        <f t="shared" si="9"/>
        <v>6.1148274169930041E-3</v>
      </c>
      <c r="AE42" s="8">
        <f t="shared" si="9"/>
        <v>6.1204292777722134E-3</v>
      </c>
      <c r="AF42" s="8">
        <f t="shared" si="9"/>
        <v>6.1056061102377924E-3</v>
      </c>
      <c r="AG42" s="8">
        <f t="shared" si="9"/>
        <v>6.1002043434882722E-3</v>
      </c>
      <c r="AH42" s="8">
        <f t="shared" si="9"/>
        <v>6.0991078468899526E-3</v>
      </c>
      <c r="AI42" s="8">
        <f t="shared" si="9"/>
        <v>6.0965915193825848E-3</v>
      </c>
      <c r="AJ42" s="8">
        <f t="shared" si="9"/>
        <v>6.0889179184066815E-3</v>
      </c>
    </row>
    <row r="43" spans="2:36" ht="15.75" customHeight="1" x14ac:dyDescent="0.45">
      <c r="B43" s="3" t="s">
        <v>656</v>
      </c>
      <c r="C43" s="8">
        <f t="shared" ref="C43:AJ43" si="10">C18*C$4</f>
        <v>9.6868966780306764E-2</v>
      </c>
      <c r="D43" s="8">
        <f t="shared" si="10"/>
        <v>0.10280676366362658</v>
      </c>
      <c r="E43" s="8">
        <f t="shared" si="10"/>
        <v>9.7323302492694705E-2</v>
      </c>
      <c r="F43" s="8">
        <f t="shared" si="10"/>
        <v>0.10099939155953047</v>
      </c>
      <c r="G43" s="8">
        <f t="shared" si="10"/>
        <v>0.10073590855028894</v>
      </c>
      <c r="H43" s="8">
        <f t="shared" si="10"/>
        <v>0.10305291132313012</v>
      </c>
      <c r="I43" s="8">
        <f t="shared" si="10"/>
        <v>0.10540356818919094</v>
      </c>
      <c r="J43" s="8">
        <f t="shared" si="10"/>
        <v>0.10751741760352711</v>
      </c>
      <c r="K43" s="8">
        <f t="shared" si="10"/>
        <v>0.10923028435491963</v>
      </c>
      <c r="L43" s="8">
        <f t="shared" si="10"/>
        <v>0.11065420875719</v>
      </c>
      <c r="M43" s="8">
        <f t="shared" si="10"/>
        <v>0.11422363820599991</v>
      </c>
      <c r="N43" s="8">
        <f t="shared" si="10"/>
        <v>0.11556266498350497</v>
      </c>
      <c r="O43" s="8">
        <f t="shared" si="10"/>
        <v>0.1195718032022996</v>
      </c>
      <c r="P43" s="8">
        <f t="shared" si="10"/>
        <v>0.1198577094224428</v>
      </c>
      <c r="Q43" s="8">
        <f t="shared" si="10"/>
        <v>0.12233202498585768</v>
      </c>
      <c r="R43" s="8">
        <f t="shared" si="10"/>
        <v>0.12377999759409694</v>
      </c>
      <c r="S43" s="8">
        <f t="shared" si="10"/>
        <v>0.12478042245083534</v>
      </c>
      <c r="T43" s="8">
        <f t="shared" si="10"/>
        <v>0.12661756035523622</v>
      </c>
      <c r="U43" s="8">
        <f t="shared" si="10"/>
        <v>0.12774791102776498</v>
      </c>
      <c r="V43" s="8">
        <f t="shared" si="10"/>
        <v>0.12910603562448486</v>
      </c>
      <c r="W43" s="8">
        <f t="shared" si="10"/>
        <v>0.12935562052001109</v>
      </c>
      <c r="X43" s="8">
        <f t="shared" si="10"/>
        <v>0.1307404413622629</v>
      </c>
      <c r="Y43" s="8">
        <f t="shared" si="10"/>
        <v>0.13159896901170615</v>
      </c>
      <c r="Z43" s="8">
        <f t="shared" si="10"/>
        <v>0.13226858358511839</v>
      </c>
      <c r="AA43" s="8">
        <f t="shared" si="10"/>
        <v>0.13254671193229048</v>
      </c>
      <c r="AB43" s="8">
        <f t="shared" si="10"/>
        <v>0.13366851423334455</v>
      </c>
      <c r="AC43" s="8">
        <f t="shared" si="10"/>
        <v>0.13370450710808424</v>
      </c>
      <c r="AD43" s="8">
        <f t="shared" si="10"/>
        <v>0.13406828304799678</v>
      </c>
      <c r="AE43" s="8">
        <f t="shared" si="10"/>
        <v>0.1348073831446793</v>
      </c>
      <c r="AF43" s="8">
        <f t="shared" si="10"/>
        <v>0.13498561096289644</v>
      </c>
      <c r="AG43" s="8">
        <f t="shared" si="10"/>
        <v>0.13513833660482499</v>
      </c>
      <c r="AH43" s="8">
        <f t="shared" si="10"/>
        <v>0.13578629224880381</v>
      </c>
      <c r="AI43" s="8">
        <f t="shared" si="10"/>
        <v>0.13564424876239292</v>
      </c>
      <c r="AJ43" s="8">
        <f t="shared" si="10"/>
        <v>0.13579966357854159</v>
      </c>
    </row>
    <row r="44" spans="2:36" ht="15.75" customHeight="1" x14ac:dyDescent="0.45">
      <c r="B44" s="3" t="s">
        <v>657</v>
      </c>
      <c r="C44" s="8">
        <f t="shared" ref="C44:AJ44" si="11">C19*C$4</f>
        <v>3.3964741298130124E-2</v>
      </c>
      <c r="D44" s="8">
        <f t="shared" si="11"/>
        <v>3.5810889621612586E-2</v>
      </c>
      <c r="E44" s="8">
        <f t="shared" si="11"/>
        <v>3.7697128817774851E-2</v>
      </c>
      <c r="F44" s="8">
        <f t="shared" si="11"/>
        <v>3.8311284000551317E-2</v>
      </c>
      <c r="G44" s="8">
        <f t="shared" si="11"/>
        <v>3.9660574838747457E-2</v>
      </c>
      <c r="H44" s="8">
        <f t="shared" si="11"/>
        <v>4.042073234872972E-2</v>
      </c>
      <c r="I44" s="8">
        <f t="shared" si="11"/>
        <v>4.0849043177836886E-2</v>
      </c>
      <c r="J44" s="8">
        <f t="shared" si="11"/>
        <v>4.1645513733507507E-2</v>
      </c>
      <c r="K44" s="8">
        <f t="shared" si="11"/>
        <v>4.2578028441593696E-2</v>
      </c>
      <c r="L44" s="8">
        <f t="shared" si="11"/>
        <v>4.3873333426594142E-2</v>
      </c>
      <c r="M44" s="8">
        <f t="shared" si="11"/>
        <v>4.4787132112568614E-2</v>
      </c>
      <c r="N44" s="8">
        <f t="shared" si="11"/>
        <v>4.5961850490852746E-2</v>
      </c>
      <c r="O44" s="8">
        <f t="shared" si="11"/>
        <v>4.6656851376484523E-2</v>
      </c>
      <c r="P44" s="8">
        <f t="shared" si="11"/>
        <v>4.7919285742261106E-2</v>
      </c>
      <c r="Q44" s="8">
        <f t="shared" si="11"/>
        <v>4.8600188360241291E-2</v>
      </c>
      <c r="R44" s="8">
        <f t="shared" si="11"/>
        <v>4.9368699397478476E-2</v>
      </c>
      <c r="S44" s="8">
        <f t="shared" si="11"/>
        <v>5.0031184211318101E-2</v>
      </c>
      <c r="T44" s="8">
        <f t="shared" si="11"/>
        <v>5.0691564403525624E-2</v>
      </c>
      <c r="U44" s="8">
        <f t="shared" si="11"/>
        <v>5.1270459960634861E-2</v>
      </c>
      <c r="V44" s="8">
        <f t="shared" si="11"/>
        <v>5.1754703671382199E-2</v>
      </c>
      <c r="W44" s="8">
        <f t="shared" si="11"/>
        <v>5.2320177464168324E-2</v>
      </c>
      <c r="X44" s="8">
        <f t="shared" si="11"/>
        <v>5.2633877081165022E-2</v>
      </c>
      <c r="Y44" s="8">
        <f t="shared" si="11"/>
        <v>5.297938915567816E-2</v>
      </c>
      <c r="Z44" s="8">
        <f t="shared" si="11"/>
        <v>5.3325418579481393E-2</v>
      </c>
      <c r="AA44" s="8">
        <f t="shared" si="11"/>
        <v>5.3663201123789861E-2</v>
      </c>
      <c r="AB44" s="8">
        <f t="shared" si="11"/>
        <v>5.3924486765141312E-2</v>
      </c>
      <c r="AC44" s="8">
        <f t="shared" si="11"/>
        <v>5.4295743506957581E-2</v>
      </c>
      <c r="AD44" s="8">
        <f t="shared" si="11"/>
        <v>5.4554460956170295E-2</v>
      </c>
      <c r="AE44" s="8">
        <f t="shared" si="11"/>
        <v>5.4768641055794848E-2</v>
      </c>
      <c r="AF44" s="8">
        <f t="shared" si="11"/>
        <v>5.4803620640932874E-2</v>
      </c>
      <c r="AG44" s="8">
        <f t="shared" si="11"/>
        <v>5.4953007066468683E-2</v>
      </c>
      <c r="AH44" s="8">
        <f t="shared" si="11"/>
        <v>5.5081379545454542E-2</v>
      </c>
      <c r="AI44" s="8">
        <f t="shared" si="11"/>
        <v>5.5314697633355218E-2</v>
      </c>
      <c r="AJ44" s="8">
        <f t="shared" si="11"/>
        <v>5.5457577642145837E-2</v>
      </c>
    </row>
    <row r="45" spans="2:36" ht="15.75" customHeight="1" x14ac:dyDescent="0.45">
      <c r="B45" s="8" t="s">
        <v>659</v>
      </c>
      <c r="C45" s="8">
        <f t="shared" ref="C45:AJ45" si="12">C22*C$5</f>
        <v>2.6522533778695987E-2</v>
      </c>
      <c r="D45" s="8">
        <f t="shared" si="12"/>
        <v>1.8603904326294695E-3</v>
      </c>
      <c r="E45" s="8">
        <f t="shared" si="12"/>
        <v>1.7990206883795317E-3</v>
      </c>
      <c r="F45" s="8">
        <f t="shared" si="12"/>
        <v>1.8731989593941669E-3</v>
      </c>
      <c r="G45" s="8">
        <f t="shared" si="12"/>
        <v>1.8696577553490551E-3</v>
      </c>
      <c r="H45" s="8">
        <f t="shared" si="12"/>
        <v>1.8874004815275715E-3</v>
      </c>
      <c r="I45" s="8">
        <f t="shared" si="12"/>
        <v>1.8994519794978261E-3</v>
      </c>
      <c r="J45" s="8">
        <f t="shared" si="12"/>
        <v>1.8837443435662964E-3</v>
      </c>
      <c r="K45" s="8">
        <f t="shared" si="12"/>
        <v>1.857046777188438E-3</v>
      </c>
      <c r="L45" s="8">
        <f t="shared" si="12"/>
        <v>1.8880444443438692E-3</v>
      </c>
      <c r="M45" s="8">
        <f t="shared" si="12"/>
        <v>1.8776763864612532E-3</v>
      </c>
      <c r="N45" s="8">
        <f t="shared" si="12"/>
        <v>1.8376529686927258E-3</v>
      </c>
      <c r="O45" s="8">
        <f t="shared" si="12"/>
        <v>1.8505011112231774E-3</v>
      </c>
      <c r="P45" s="8">
        <f t="shared" si="12"/>
        <v>1.791907360868102E-3</v>
      </c>
      <c r="Q45" s="8">
        <f t="shared" si="12"/>
        <v>1.7856468098420566E-3</v>
      </c>
      <c r="R45" s="8">
        <f t="shared" si="12"/>
        <v>1.7667565674176573E-3</v>
      </c>
      <c r="S45" s="8">
        <f t="shared" si="12"/>
        <v>1.752096188434504E-3</v>
      </c>
      <c r="T45" s="8">
        <f t="shared" si="12"/>
        <v>1.7447796603032712E-3</v>
      </c>
      <c r="U45" s="8">
        <f t="shared" si="12"/>
        <v>1.7345250687214706E-3</v>
      </c>
      <c r="V45" s="8">
        <f t="shared" si="12"/>
        <v>1.7292397772880957E-3</v>
      </c>
      <c r="W45" s="8">
        <f t="shared" si="12"/>
        <v>1.7143959145587977E-3</v>
      </c>
      <c r="X45" s="8">
        <f t="shared" si="12"/>
        <v>1.7166595681551117E-3</v>
      </c>
      <c r="Y45" s="8">
        <f t="shared" si="12"/>
        <v>1.714958483584499E-3</v>
      </c>
      <c r="Z45" s="8">
        <f t="shared" si="12"/>
        <v>1.7141217587373168E-3</v>
      </c>
      <c r="AA45" s="8">
        <f t="shared" si="12"/>
        <v>1.7100617748557897E-3</v>
      </c>
      <c r="AB45" s="8">
        <f t="shared" si="12"/>
        <v>1.711713629878869E-3</v>
      </c>
      <c r="AC45" s="8">
        <f t="shared" si="12"/>
        <v>1.7035967578929671E-3</v>
      </c>
      <c r="AD45" s="8">
        <f t="shared" si="12"/>
        <v>1.7024733210329014E-3</v>
      </c>
      <c r="AE45" s="8">
        <f t="shared" si="12"/>
        <v>1.7045462669872118E-3</v>
      </c>
      <c r="AF45" s="8">
        <f t="shared" si="12"/>
        <v>1.7147716983140788E-3</v>
      </c>
      <c r="AG45" s="8">
        <f t="shared" si="12"/>
        <v>1.7165032485234742E-3</v>
      </c>
      <c r="AH45" s="8">
        <f t="shared" si="12"/>
        <v>1.7217739952153106E-3</v>
      </c>
      <c r="AI45" s="8">
        <f t="shared" si="12"/>
        <v>1.7192076592772141E-3</v>
      </c>
      <c r="AJ45" s="8">
        <f t="shared" si="12"/>
        <v>1.7227632508833922E-3</v>
      </c>
    </row>
    <row r="46" spans="2:36" ht="15.75" customHeight="1" x14ac:dyDescent="0.45">
      <c r="B46" s="8" t="s">
        <v>660</v>
      </c>
      <c r="C46" s="8">
        <f t="shared" ref="C46:AJ46" si="13">C23*C$5</f>
        <v>9.5124222684501714E-2</v>
      </c>
      <c r="D46" s="8">
        <f t="shared" si="13"/>
        <v>2.171213337048709E-2</v>
      </c>
      <c r="E46" s="8">
        <f t="shared" si="13"/>
        <v>2.0609774774712833E-2</v>
      </c>
      <c r="F46" s="8">
        <f t="shared" si="13"/>
        <v>2.098078645374702E-2</v>
      </c>
      <c r="G46" s="8">
        <f t="shared" si="13"/>
        <v>2.0655164772762764E-2</v>
      </c>
      <c r="H46" s="8">
        <f t="shared" si="13"/>
        <v>2.0481083149848086E-2</v>
      </c>
      <c r="I46" s="8">
        <f t="shared" si="13"/>
        <v>2.0298210301693376E-2</v>
      </c>
      <c r="J46" s="8">
        <f t="shared" si="13"/>
        <v>2.0081377467015021E-2</v>
      </c>
      <c r="K46" s="8">
        <f t="shared" si="13"/>
        <v>1.9868655123473543E-2</v>
      </c>
      <c r="L46" s="8">
        <f t="shared" si="13"/>
        <v>1.958130818421204E-2</v>
      </c>
      <c r="M46" s="8">
        <f t="shared" si="13"/>
        <v>1.931771224308055E-2</v>
      </c>
      <c r="N46" s="8">
        <f t="shared" si="13"/>
        <v>1.8810840461611519E-2</v>
      </c>
      <c r="O46" s="8">
        <f t="shared" si="13"/>
        <v>1.8656720183817036E-2</v>
      </c>
      <c r="P46" s="8">
        <f t="shared" si="13"/>
        <v>1.8100490509253025E-2</v>
      </c>
      <c r="Q46" s="8">
        <f t="shared" si="13"/>
        <v>1.7908320810492852E-2</v>
      </c>
      <c r="R46" s="8">
        <f t="shared" si="13"/>
        <v>1.7646660511331787E-2</v>
      </c>
      <c r="S46" s="8">
        <f t="shared" si="13"/>
        <v>1.7430006820784126E-2</v>
      </c>
      <c r="T46" s="8">
        <f t="shared" si="13"/>
        <v>1.725788403483855E-2</v>
      </c>
      <c r="U46" s="8">
        <f t="shared" si="13"/>
        <v>1.7087139947820257E-2</v>
      </c>
      <c r="V46" s="8">
        <f t="shared" si="13"/>
        <v>1.6956288351359993E-2</v>
      </c>
      <c r="W46" s="8">
        <f t="shared" si="13"/>
        <v>1.6768479757731658E-2</v>
      </c>
      <c r="X46" s="8">
        <f t="shared" si="13"/>
        <v>1.6713638995719326E-2</v>
      </c>
      <c r="Y46" s="8">
        <f t="shared" si="13"/>
        <v>1.6639898996232506E-2</v>
      </c>
      <c r="Z46" s="8">
        <f t="shared" si="13"/>
        <v>1.6575508974069897E-2</v>
      </c>
      <c r="AA46" s="8">
        <f t="shared" si="13"/>
        <v>1.649060920720085E-2</v>
      </c>
      <c r="AB46" s="8">
        <f t="shared" si="13"/>
        <v>1.6446638675975775E-2</v>
      </c>
      <c r="AC46" s="8">
        <f t="shared" si="13"/>
        <v>1.6339585451717323E-2</v>
      </c>
      <c r="AD46" s="8">
        <f t="shared" si="13"/>
        <v>1.6288030132376074E-2</v>
      </c>
      <c r="AE46" s="8">
        <f t="shared" si="13"/>
        <v>1.6255582380046076E-2</v>
      </c>
      <c r="AF46" s="8">
        <f t="shared" si="13"/>
        <v>1.6301516564779465E-2</v>
      </c>
      <c r="AG46" s="8">
        <f t="shared" si="13"/>
        <v>1.6291169596249461E-2</v>
      </c>
      <c r="AH46" s="8">
        <f t="shared" si="13"/>
        <v>1.629383442583732E-2</v>
      </c>
      <c r="AI46" s="8">
        <f t="shared" si="13"/>
        <v>1.6242004975929574E-2</v>
      </c>
      <c r="AJ46" s="8">
        <f t="shared" si="13"/>
        <v>1.6237087632508831E-2</v>
      </c>
    </row>
    <row r="47" spans="2:36" ht="15.75" customHeight="1" x14ac:dyDescent="0.45">
      <c r="B47" s="8" t="s">
        <v>661</v>
      </c>
      <c r="C47" s="8">
        <f t="shared" ref="C47:AJ47" si="14">C24*C$5</f>
        <v>6.7128923438616152E-3</v>
      </c>
      <c r="D47" s="8">
        <f t="shared" si="14"/>
        <v>8.7010434021827537E-2</v>
      </c>
      <c r="E47" s="8">
        <f t="shared" si="14"/>
        <v>8.4205513369853588E-2</v>
      </c>
      <c r="F47" s="8">
        <f t="shared" si="14"/>
        <v>8.4625028059986063E-2</v>
      </c>
      <c r="G47" s="8">
        <f t="shared" si="14"/>
        <v>8.338288663751367E-2</v>
      </c>
      <c r="H47" s="8">
        <f t="shared" si="14"/>
        <v>8.2837128232271004E-2</v>
      </c>
      <c r="I47" s="8">
        <f t="shared" si="14"/>
        <v>8.2391631116589883E-2</v>
      </c>
      <c r="J47" s="8">
        <f t="shared" si="14"/>
        <v>8.1124920932070535E-2</v>
      </c>
      <c r="K47" s="8">
        <f t="shared" si="14"/>
        <v>7.9672669873442709E-2</v>
      </c>
      <c r="L47" s="8">
        <f t="shared" si="14"/>
        <v>7.9003901498646334E-2</v>
      </c>
      <c r="M47" s="8">
        <f t="shared" si="14"/>
        <v>7.764655977031891E-2</v>
      </c>
      <c r="N47" s="8">
        <f t="shared" si="14"/>
        <v>7.581930248092239E-2</v>
      </c>
      <c r="O47" s="8">
        <f t="shared" si="14"/>
        <v>7.4911782732797097E-2</v>
      </c>
      <c r="P47" s="8">
        <f t="shared" si="14"/>
        <v>7.2879205056695817E-2</v>
      </c>
      <c r="Q47" s="8">
        <f t="shared" si="14"/>
        <v>7.197963282270782E-2</v>
      </c>
      <c r="R47" s="8">
        <f t="shared" si="14"/>
        <v>7.091487991985343E-2</v>
      </c>
      <c r="S47" s="8">
        <f t="shared" si="14"/>
        <v>7.0062210259592639E-2</v>
      </c>
      <c r="T47" s="8">
        <f t="shared" si="14"/>
        <v>6.9331437907932669E-2</v>
      </c>
      <c r="U47" s="8">
        <f t="shared" si="14"/>
        <v>6.8626488200510899E-2</v>
      </c>
      <c r="V47" s="8">
        <f t="shared" si="14"/>
        <v>6.8041670404884846E-2</v>
      </c>
      <c r="W47" s="8">
        <f t="shared" si="14"/>
        <v>6.7359565742566768E-2</v>
      </c>
      <c r="X47" s="8">
        <f t="shared" si="14"/>
        <v>6.7053188210928316E-2</v>
      </c>
      <c r="Y47" s="8">
        <f t="shared" si="14"/>
        <v>6.6710373588536043E-2</v>
      </c>
      <c r="Z47" s="8">
        <f t="shared" si="14"/>
        <v>6.6404055806087936E-2</v>
      </c>
      <c r="AA47" s="8">
        <f t="shared" si="14"/>
        <v>6.6084434509685375E-2</v>
      </c>
      <c r="AB47" s="8">
        <f t="shared" si="14"/>
        <v>6.5839049350942119E-2</v>
      </c>
      <c r="AC47" s="8">
        <f t="shared" si="14"/>
        <v>6.5463849279017952E-2</v>
      </c>
      <c r="AD47" s="8">
        <f t="shared" si="14"/>
        <v>6.5250716208454657E-2</v>
      </c>
      <c r="AE47" s="8">
        <f t="shared" si="14"/>
        <v>6.5085525363117305E-2</v>
      </c>
      <c r="AF47" s="8">
        <f t="shared" si="14"/>
        <v>6.5239906283404439E-2</v>
      </c>
      <c r="AG47" s="8">
        <f t="shared" si="14"/>
        <v>6.5197928559177817E-2</v>
      </c>
      <c r="AH47" s="8">
        <f t="shared" si="14"/>
        <v>6.5155305693779891E-2</v>
      </c>
      <c r="AI47" s="8">
        <f t="shared" si="14"/>
        <v>6.49811756575603E-2</v>
      </c>
      <c r="AJ47" s="8">
        <f t="shared" si="14"/>
        <v>6.4947450674590443E-2</v>
      </c>
    </row>
    <row r="48" spans="2:36" ht="15.75" customHeight="1" x14ac:dyDescent="0.45">
      <c r="B48" s="8" t="s">
        <v>662</v>
      </c>
      <c r="C48" s="8">
        <f t="shared" ref="C48:AJ48" si="15">C25*C$5</f>
        <v>4.4309964771062402E-2</v>
      </c>
      <c r="D48" s="8">
        <f t="shared" si="15"/>
        <v>0.18814305184030905</v>
      </c>
      <c r="E48" s="8">
        <f t="shared" si="15"/>
        <v>0.19729108914884871</v>
      </c>
      <c r="F48" s="8">
        <f t="shared" si="15"/>
        <v>0.19369290001033715</v>
      </c>
      <c r="G48" s="8">
        <f t="shared" si="15"/>
        <v>0.19488299658011868</v>
      </c>
      <c r="H48" s="8">
        <f t="shared" si="15"/>
        <v>0.19288950909706512</v>
      </c>
      <c r="I48" s="8">
        <f t="shared" si="15"/>
        <v>0.1901232433737754</v>
      </c>
      <c r="J48" s="8">
        <f t="shared" si="15"/>
        <v>0.18729934364794254</v>
      </c>
      <c r="K48" s="8">
        <f t="shared" si="15"/>
        <v>0.18520489456116113</v>
      </c>
      <c r="L48" s="8">
        <f t="shared" si="15"/>
        <v>0.18322271411913793</v>
      </c>
      <c r="M48" s="8">
        <f t="shared" si="15"/>
        <v>0.17832508881892509</v>
      </c>
      <c r="N48" s="8">
        <f t="shared" si="15"/>
        <v>0.17583518202705858</v>
      </c>
      <c r="O48" s="8">
        <f t="shared" si="15"/>
        <v>0.17071974115686225</v>
      </c>
      <c r="P48" s="8">
        <f t="shared" si="15"/>
        <v>0.16932138066352623</v>
      </c>
      <c r="Q48" s="8">
        <f t="shared" si="15"/>
        <v>0.16612249844309276</v>
      </c>
      <c r="R48" s="8">
        <f t="shared" si="15"/>
        <v>0.16400803050020499</v>
      </c>
      <c r="S48" s="8">
        <f t="shared" si="15"/>
        <v>0.16255455028708973</v>
      </c>
      <c r="T48" s="8">
        <f t="shared" si="15"/>
        <v>0.16030553947240905</v>
      </c>
      <c r="U48" s="8">
        <f t="shared" si="15"/>
        <v>0.15882104534578501</v>
      </c>
      <c r="V48" s="8">
        <f t="shared" si="15"/>
        <v>0.15716994084778549</v>
      </c>
      <c r="W48" s="8">
        <f t="shared" si="15"/>
        <v>0.15661314020116174</v>
      </c>
      <c r="X48" s="8">
        <f t="shared" si="15"/>
        <v>0.1551546004629008</v>
      </c>
      <c r="Y48" s="8">
        <f t="shared" si="15"/>
        <v>0.15420828236275563</v>
      </c>
      <c r="Z48" s="8">
        <f t="shared" si="15"/>
        <v>0.15338325954904172</v>
      </c>
      <c r="AA48" s="8">
        <f t="shared" si="15"/>
        <v>0.15306814465099874</v>
      </c>
      <c r="AB48" s="8">
        <f t="shared" si="15"/>
        <v>0.1519280772034825</v>
      </c>
      <c r="AC48" s="8">
        <f t="shared" si="15"/>
        <v>0.15179334169336195</v>
      </c>
      <c r="AD48" s="8">
        <f t="shared" si="15"/>
        <v>0.15145482391195564</v>
      </c>
      <c r="AE48" s="8">
        <f t="shared" si="15"/>
        <v>0.15076462642325286</v>
      </c>
      <c r="AF48" s="8">
        <f t="shared" si="15"/>
        <v>0.15092972527842238</v>
      </c>
      <c r="AG48" s="8">
        <f t="shared" si="15"/>
        <v>0.15094349293186293</v>
      </c>
      <c r="AH48" s="8">
        <f t="shared" si="15"/>
        <v>0.15043999633971289</v>
      </c>
      <c r="AI48" s="8">
        <f t="shared" si="15"/>
        <v>0.15062402619948159</v>
      </c>
      <c r="AJ48" s="8">
        <f t="shared" si="15"/>
        <v>0.15062719885962095</v>
      </c>
    </row>
    <row r="49" spans="2:36" ht="15.75" customHeight="1" x14ac:dyDescent="0.45">
      <c r="B49" s="8" t="s">
        <v>663</v>
      </c>
      <c r="C49" s="8">
        <f t="shared" ref="C49:AJ49" si="16">C26*C$5</f>
        <v>2.3974191527557955E-2</v>
      </c>
      <c r="D49" s="8">
        <f t="shared" si="16"/>
        <v>4.5947301948212269E-2</v>
      </c>
      <c r="E49" s="8">
        <f t="shared" si="16"/>
        <v>4.854252653904504E-2</v>
      </c>
      <c r="F49" s="8">
        <f t="shared" si="16"/>
        <v>4.6999578550808975E-2</v>
      </c>
      <c r="G49" s="8">
        <f t="shared" si="16"/>
        <v>4.7422155590738715E-2</v>
      </c>
      <c r="H49" s="8">
        <f t="shared" si="16"/>
        <v>4.6267245141735081E-2</v>
      </c>
      <c r="I49" s="8">
        <f t="shared" si="16"/>
        <v>4.5268641830921948E-2</v>
      </c>
      <c r="J49" s="8">
        <f t="shared" si="16"/>
        <v>4.492457118615284E-2</v>
      </c>
      <c r="K49" s="8">
        <f t="shared" si="16"/>
        <v>4.3942869073146658E-2</v>
      </c>
      <c r="L49" s="8">
        <f t="shared" si="16"/>
        <v>4.3766399457222091E-2</v>
      </c>
      <c r="M49" s="8">
        <f t="shared" si="16"/>
        <v>4.2402907485779677E-2</v>
      </c>
      <c r="N49" s="8">
        <f t="shared" si="16"/>
        <v>4.1834261716068515E-2</v>
      </c>
      <c r="O49" s="8">
        <f t="shared" si="16"/>
        <v>4.0370485291106678E-2</v>
      </c>
      <c r="P49" s="8">
        <f t="shared" si="16"/>
        <v>4.0067034263290703E-2</v>
      </c>
      <c r="Q49" s="8">
        <f t="shared" si="16"/>
        <v>3.9192245853670739E-2</v>
      </c>
      <c r="R49" s="8">
        <f t="shared" si="16"/>
        <v>3.8633413512143291E-2</v>
      </c>
      <c r="S49" s="8">
        <f t="shared" si="16"/>
        <v>3.8249111062357385E-2</v>
      </c>
      <c r="T49" s="8">
        <f t="shared" si="16"/>
        <v>3.7724431508083051E-2</v>
      </c>
      <c r="U49" s="8">
        <f t="shared" si="16"/>
        <v>3.7337302747351225E-2</v>
      </c>
      <c r="V49" s="8">
        <f t="shared" si="16"/>
        <v>3.6880632706016922E-2</v>
      </c>
      <c r="W49" s="8">
        <f t="shared" si="16"/>
        <v>3.6746700557503009E-2</v>
      </c>
      <c r="X49" s="8">
        <f t="shared" si="16"/>
        <v>3.6327270266912882E-2</v>
      </c>
      <c r="Y49" s="8">
        <f t="shared" si="16"/>
        <v>3.6052290570505914E-2</v>
      </c>
      <c r="Z49" s="8">
        <f t="shared" si="16"/>
        <v>3.5812314069898536E-2</v>
      </c>
      <c r="AA49" s="8">
        <f t="shared" si="16"/>
        <v>3.5715364775771009E-2</v>
      </c>
      <c r="AB49" s="8">
        <f t="shared" si="16"/>
        <v>3.5389688119027589E-2</v>
      </c>
      <c r="AC49" s="8">
        <f t="shared" si="16"/>
        <v>3.5354070218186415E-2</v>
      </c>
      <c r="AD49" s="8">
        <f t="shared" si="16"/>
        <v>3.5247347990427412E-2</v>
      </c>
      <c r="AE49" s="8">
        <f t="shared" si="16"/>
        <v>3.5043764666599884E-2</v>
      </c>
      <c r="AF49" s="8">
        <f t="shared" si="16"/>
        <v>3.5045309402899419E-2</v>
      </c>
      <c r="AG49" s="8">
        <f t="shared" si="16"/>
        <v>3.5024639272915353E-2</v>
      </c>
      <c r="AH49" s="8">
        <f t="shared" si="16"/>
        <v>3.4861042248803827E-2</v>
      </c>
      <c r="AI49" s="8">
        <f t="shared" si="16"/>
        <v>3.4894741899207195E-2</v>
      </c>
      <c r="AJ49" s="8">
        <f t="shared" si="16"/>
        <v>3.4872430003212336E-2</v>
      </c>
    </row>
    <row r="50" spans="2:36" ht="15.75" customHeight="1" x14ac:dyDescent="0.45">
      <c r="B50" s="8" t="s">
        <v>664</v>
      </c>
      <c r="C50" s="8">
        <f t="shared" ref="C50:AJ50" si="17">C27*C$5</f>
        <v>3.0521358589957276E-2</v>
      </c>
      <c r="D50" s="8">
        <f t="shared" si="17"/>
        <v>4.9754423433007065E-3</v>
      </c>
      <c r="E50" s="8">
        <f t="shared" si="17"/>
        <v>5.1126775251668453E-3</v>
      </c>
      <c r="F50" s="8">
        <f t="shared" si="17"/>
        <v>5.1062103895954721E-3</v>
      </c>
      <c r="G50" s="8">
        <f t="shared" si="17"/>
        <v>5.1039668897391848E-3</v>
      </c>
      <c r="H50" s="8">
        <f t="shared" si="17"/>
        <v>5.0878389802993087E-3</v>
      </c>
      <c r="I50" s="8">
        <f t="shared" si="17"/>
        <v>5.0093094919872825E-3</v>
      </c>
      <c r="J50" s="8">
        <f t="shared" si="17"/>
        <v>4.9311778053559765E-3</v>
      </c>
      <c r="K50" s="8">
        <f t="shared" si="17"/>
        <v>4.9245739953126932E-3</v>
      </c>
      <c r="L50" s="8">
        <f t="shared" si="17"/>
        <v>4.8470095092287054E-3</v>
      </c>
      <c r="M50" s="8">
        <f t="shared" si="17"/>
        <v>4.7389946936203381E-3</v>
      </c>
      <c r="N50" s="8">
        <f t="shared" si="17"/>
        <v>4.6680756947915627E-3</v>
      </c>
      <c r="O50" s="8">
        <f t="shared" si="17"/>
        <v>4.5651171141481124E-3</v>
      </c>
      <c r="P50" s="8">
        <f t="shared" si="17"/>
        <v>4.4985599907469706E-3</v>
      </c>
      <c r="Q50" s="8">
        <f t="shared" si="17"/>
        <v>4.4306219043328075E-3</v>
      </c>
      <c r="R50" s="8">
        <f t="shared" si="17"/>
        <v>4.3742701717546075E-3</v>
      </c>
      <c r="S50" s="8">
        <f t="shared" si="17"/>
        <v>4.3339041162065708E-3</v>
      </c>
      <c r="T50" s="8">
        <f t="shared" si="17"/>
        <v>4.2841616984836467E-3</v>
      </c>
      <c r="U50" s="8">
        <f t="shared" si="17"/>
        <v>4.2460736441224502E-3</v>
      </c>
      <c r="V50" s="8">
        <f t="shared" si="17"/>
        <v>4.2077320441050309E-3</v>
      </c>
      <c r="W50" s="8">
        <f t="shared" si="17"/>
        <v>4.1854554360746142E-3</v>
      </c>
      <c r="X50" s="8">
        <f t="shared" si="17"/>
        <v>4.1573344011247276E-3</v>
      </c>
      <c r="Y50" s="8">
        <f t="shared" si="17"/>
        <v>4.1359905341765337E-3</v>
      </c>
      <c r="Z50" s="8">
        <f t="shared" si="17"/>
        <v>4.1178758286358509E-3</v>
      </c>
      <c r="AA50" s="8">
        <f t="shared" si="17"/>
        <v>4.1072002153706632E-3</v>
      </c>
      <c r="AB50" s="8">
        <f t="shared" si="17"/>
        <v>4.0851597360363383E-3</v>
      </c>
      <c r="AC50" s="8">
        <f t="shared" si="17"/>
        <v>4.0763945045613151E-3</v>
      </c>
      <c r="AD50" s="8">
        <f t="shared" si="17"/>
        <v>4.0680025830069945E-3</v>
      </c>
      <c r="AE50" s="8">
        <f t="shared" si="17"/>
        <v>4.0550307222277874E-3</v>
      </c>
      <c r="AF50" s="8">
        <f t="shared" si="17"/>
        <v>4.0640038897622084E-3</v>
      </c>
      <c r="AG50" s="8">
        <f t="shared" si="17"/>
        <v>4.0656156565117294E-3</v>
      </c>
      <c r="AH50" s="8">
        <f t="shared" si="17"/>
        <v>4.057972153110048E-3</v>
      </c>
      <c r="AI50" s="8">
        <f t="shared" si="17"/>
        <v>4.0580984806174144E-3</v>
      </c>
      <c r="AJ50" s="8">
        <f t="shared" si="17"/>
        <v>4.0581920815933176E-3</v>
      </c>
    </row>
    <row r="51" spans="2:36" ht="15.75" customHeight="1" x14ac:dyDescent="0.45">
      <c r="B51" s="3" t="s">
        <v>656</v>
      </c>
      <c r="C51" s="8">
        <f t="shared" ref="C51:AJ51" si="18">C28*C$5</f>
        <v>0.11064320647790461</v>
      </c>
      <c r="D51" s="8">
        <f t="shared" si="18"/>
        <v>0.11192643059840543</v>
      </c>
      <c r="E51" s="8">
        <f t="shared" si="18"/>
        <v>0.11523501251459191</v>
      </c>
      <c r="F51" s="8">
        <f t="shared" si="18"/>
        <v>0.11542757863618612</v>
      </c>
      <c r="G51" s="8">
        <f t="shared" si="18"/>
        <v>0.11628886410393564</v>
      </c>
      <c r="H51" s="8">
        <f t="shared" si="18"/>
        <v>0.11571484854062965</v>
      </c>
      <c r="I51" s="8">
        <f t="shared" si="18"/>
        <v>0.11484843737883604</v>
      </c>
      <c r="J51" s="8">
        <f t="shared" si="18"/>
        <v>0.11376393791443501</v>
      </c>
      <c r="K51" s="8">
        <f t="shared" si="18"/>
        <v>0.11195200567024383</v>
      </c>
      <c r="L51" s="8">
        <f t="shared" si="18"/>
        <v>0.1119474022942982</v>
      </c>
      <c r="M51" s="8">
        <f t="shared" si="18"/>
        <v>0.10976480400922042</v>
      </c>
      <c r="N51" s="8">
        <f t="shared" si="18"/>
        <v>0.10817413740294578</v>
      </c>
      <c r="O51" s="8">
        <f t="shared" si="18"/>
        <v>0.10601992327012784</v>
      </c>
      <c r="P51" s="8">
        <f t="shared" si="18"/>
        <v>0.10454348385481156</v>
      </c>
      <c r="Q51" s="8">
        <f t="shared" si="18"/>
        <v>0.10311128261370178</v>
      </c>
      <c r="R51" s="8">
        <f t="shared" si="18"/>
        <v>0.10195400668880875</v>
      </c>
      <c r="S51" s="8">
        <f t="shared" si="18"/>
        <v>0.10126495421984304</v>
      </c>
      <c r="T51" s="8">
        <f t="shared" si="18"/>
        <v>0.10012575979564728</v>
      </c>
      <c r="U51" s="8">
        <f t="shared" si="18"/>
        <v>9.9370407822605644E-2</v>
      </c>
      <c r="V51" s="8">
        <f t="shared" si="18"/>
        <v>9.86107358993423E-2</v>
      </c>
      <c r="W51" s="8">
        <f t="shared" si="18"/>
        <v>9.8179069409712591E-2</v>
      </c>
      <c r="X51" s="8">
        <f t="shared" si="18"/>
        <v>9.7707847774047354E-2</v>
      </c>
      <c r="Y51" s="8">
        <f t="shared" si="18"/>
        <v>9.7256826071716873E-2</v>
      </c>
      <c r="Z51" s="8">
        <f t="shared" si="18"/>
        <v>9.6904860698985337E-2</v>
      </c>
      <c r="AA51" s="8">
        <f t="shared" si="18"/>
        <v>9.6837942729875628E-2</v>
      </c>
      <c r="AB51" s="8">
        <f t="shared" si="18"/>
        <v>9.6339910830837802E-2</v>
      </c>
      <c r="AC51" s="8">
        <f t="shared" si="18"/>
        <v>9.6212399097826556E-2</v>
      </c>
      <c r="AD51" s="8">
        <f t="shared" si="18"/>
        <v>9.609730519438027E-2</v>
      </c>
      <c r="AE51" s="8">
        <f t="shared" si="18"/>
        <v>9.5914153607799923E-2</v>
      </c>
      <c r="AF51" s="8">
        <f t="shared" si="18"/>
        <v>9.6175738764378571E-2</v>
      </c>
      <c r="AG51" s="8">
        <f t="shared" si="18"/>
        <v>9.6285625630484845E-2</v>
      </c>
      <c r="AH51" s="8">
        <f t="shared" si="18"/>
        <v>9.620553179425835E-2</v>
      </c>
      <c r="AI51" s="8">
        <f t="shared" si="18"/>
        <v>9.6281507447440628E-2</v>
      </c>
      <c r="AJ51" s="8">
        <f t="shared" si="18"/>
        <v>9.6373198361708948E-2</v>
      </c>
    </row>
    <row r="52" spans="2:36" ht="15.75" customHeight="1" x14ac:dyDescent="0.45">
      <c r="B52" s="3" t="s">
        <v>657</v>
      </c>
      <c r="C52" s="8">
        <f t="shared" ref="C52:AJ52" si="19">C29*C$5</f>
        <v>0.13478766966160094</v>
      </c>
      <c r="D52" s="8">
        <f t="shared" si="19"/>
        <v>0.13624912762061053</v>
      </c>
      <c r="E52" s="8">
        <f t="shared" si="19"/>
        <v>0.13882656204899593</v>
      </c>
      <c r="F52" s="8">
        <f t="shared" si="19"/>
        <v>0.13920714044197036</v>
      </c>
      <c r="G52" s="8">
        <f t="shared" si="19"/>
        <v>0.13977183804310481</v>
      </c>
      <c r="H52" s="8">
        <f t="shared" si="19"/>
        <v>0.13915408522747108</v>
      </c>
      <c r="I52" s="8">
        <f t="shared" si="19"/>
        <v>0.13809230731979499</v>
      </c>
      <c r="J52" s="8">
        <f t="shared" si="19"/>
        <v>0.13679376680470282</v>
      </c>
      <c r="K52" s="8">
        <f t="shared" si="19"/>
        <v>0.13572157998906295</v>
      </c>
      <c r="L52" s="8">
        <f t="shared" si="19"/>
        <v>0.13457865762102647</v>
      </c>
      <c r="M52" s="8">
        <f t="shared" si="19"/>
        <v>0.13212133561532979</v>
      </c>
      <c r="N52" s="8">
        <f t="shared" si="19"/>
        <v>0.13004130132460262</v>
      </c>
      <c r="O52" s="8">
        <f t="shared" si="19"/>
        <v>0.12768753109533773</v>
      </c>
      <c r="P52" s="8">
        <f t="shared" si="19"/>
        <v>0.12564132118590174</v>
      </c>
      <c r="Q52" s="8">
        <f t="shared" si="19"/>
        <v>0.12400837358764487</v>
      </c>
      <c r="R52" s="8">
        <f t="shared" si="19"/>
        <v>0.12259504763601073</v>
      </c>
      <c r="S52" s="8">
        <f t="shared" si="19"/>
        <v>0.12164822789492598</v>
      </c>
      <c r="T52" s="8">
        <f t="shared" si="19"/>
        <v>0.12038836704407037</v>
      </c>
      <c r="U52" s="8">
        <f t="shared" si="19"/>
        <v>0.11945082039934672</v>
      </c>
      <c r="V52" s="8">
        <f t="shared" si="19"/>
        <v>0.11854151446618109</v>
      </c>
      <c r="W52" s="8">
        <f t="shared" si="19"/>
        <v>0.11791317335972898</v>
      </c>
      <c r="X52" s="8">
        <f t="shared" si="19"/>
        <v>0.1173623986922948</v>
      </c>
      <c r="Y52" s="8">
        <f t="shared" si="19"/>
        <v>0.1168433270808665</v>
      </c>
      <c r="Z52" s="8">
        <f t="shared" si="19"/>
        <v>0.11641165914317926</v>
      </c>
      <c r="AA52" s="8">
        <f t="shared" si="19"/>
        <v>0.11622935570081527</v>
      </c>
      <c r="AB52" s="8">
        <f t="shared" si="19"/>
        <v>0.11570695519153766</v>
      </c>
      <c r="AC52" s="8">
        <f t="shared" si="19"/>
        <v>0.11546898125867071</v>
      </c>
      <c r="AD52" s="8">
        <f t="shared" si="19"/>
        <v>0.11530270076865144</v>
      </c>
      <c r="AE52" s="8">
        <f t="shared" si="19"/>
        <v>0.1150847867107416</v>
      </c>
      <c r="AF52" s="8">
        <f t="shared" si="19"/>
        <v>0.11540203967670566</v>
      </c>
      <c r="AG52" s="8">
        <f t="shared" si="19"/>
        <v>0.11550946138926892</v>
      </c>
      <c r="AH52" s="8">
        <f t="shared" si="19"/>
        <v>0.11540790693779904</v>
      </c>
      <c r="AI52" s="8">
        <f t="shared" si="19"/>
        <v>0.11543100195921495</v>
      </c>
      <c r="AJ52" s="8">
        <f t="shared" si="19"/>
        <v>0.11552044249919691</v>
      </c>
    </row>
    <row r="53" spans="2:36" ht="15.75" customHeight="1" x14ac:dyDescent="0.35"/>
    <row r="54" spans="2:36" ht="15.75" customHeight="1" x14ac:dyDescent="0.45">
      <c r="B54" s="1" t="s">
        <v>670</v>
      </c>
      <c r="C54" s="8">
        <f t="shared" ref="C54:AJ54" si="20">C36</f>
        <v>2017</v>
      </c>
      <c r="D54" s="8">
        <f t="shared" si="20"/>
        <v>2018</v>
      </c>
      <c r="E54" s="8">
        <f t="shared" si="20"/>
        <v>2019</v>
      </c>
      <c r="F54" s="8">
        <f t="shared" si="20"/>
        <v>2020</v>
      </c>
      <c r="G54" s="8">
        <f t="shared" si="20"/>
        <v>2021</v>
      </c>
      <c r="H54" s="8">
        <f t="shared" si="20"/>
        <v>2022</v>
      </c>
      <c r="I54" s="8">
        <f t="shared" si="20"/>
        <v>2023</v>
      </c>
      <c r="J54" s="8">
        <f t="shared" si="20"/>
        <v>2024</v>
      </c>
      <c r="K54" s="8">
        <f t="shared" si="20"/>
        <v>2025</v>
      </c>
      <c r="L54" s="8">
        <f t="shared" si="20"/>
        <v>2026</v>
      </c>
      <c r="M54" s="8">
        <f t="shared" si="20"/>
        <v>2027</v>
      </c>
      <c r="N54" s="8">
        <f t="shared" si="20"/>
        <v>2028</v>
      </c>
      <c r="O54" s="8">
        <f t="shared" si="20"/>
        <v>2029</v>
      </c>
      <c r="P54" s="8">
        <f t="shared" si="20"/>
        <v>2030</v>
      </c>
      <c r="Q54" s="8">
        <f t="shared" si="20"/>
        <v>2031</v>
      </c>
      <c r="R54" s="8">
        <f t="shared" si="20"/>
        <v>2032</v>
      </c>
      <c r="S54" s="8">
        <f t="shared" si="20"/>
        <v>2033</v>
      </c>
      <c r="T54" s="8">
        <f t="shared" si="20"/>
        <v>2034</v>
      </c>
      <c r="U54" s="8">
        <f t="shared" si="20"/>
        <v>2035</v>
      </c>
      <c r="V54" s="8">
        <f t="shared" si="20"/>
        <v>2036</v>
      </c>
      <c r="W54" s="8">
        <f t="shared" si="20"/>
        <v>2037</v>
      </c>
      <c r="X54" s="8">
        <f t="shared" si="20"/>
        <v>2038</v>
      </c>
      <c r="Y54" s="8">
        <f t="shared" si="20"/>
        <v>2039</v>
      </c>
      <c r="Z54" s="8">
        <f t="shared" si="20"/>
        <v>2040</v>
      </c>
      <c r="AA54" s="8">
        <f t="shared" si="20"/>
        <v>2041</v>
      </c>
      <c r="AB54" s="8">
        <f t="shared" si="20"/>
        <v>2042</v>
      </c>
      <c r="AC54" s="8">
        <f t="shared" si="20"/>
        <v>2043</v>
      </c>
      <c r="AD54" s="8">
        <f t="shared" si="20"/>
        <v>2044</v>
      </c>
      <c r="AE54" s="8">
        <f t="shared" si="20"/>
        <v>2045</v>
      </c>
      <c r="AF54" s="8">
        <f t="shared" si="20"/>
        <v>2046</v>
      </c>
      <c r="AG54" s="8">
        <f t="shared" si="20"/>
        <v>2047</v>
      </c>
      <c r="AH54" s="8">
        <f t="shared" si="20"/>
        <v>2048</v>
      </c>
      <c r="AI54" s="8">
        <f t="shared" si="20"/>
        <v>2049</v>
      </c>
      <c r="AJ54" s="8">
        <f t="shared" si="20"/>
        <v>2050</v>
      </c>
    </row>
    <row r="55" spans="2:36" ht="15.75" customHeight="1" x14ac:dyDescent="0.45">
      <c r="B55" s="48" t="s">
        <v>671</v>
      </c>
      <c r="C55" s="8">
        <f t="shared" ref="C55:AJ55" si="21">C12*C$8</f>
        <v>1.752042452830189E-4</v>
      </c>
      <c r="D55" s="8">
        <f t="shared" si="21"/>
        <v>3.7335303933253868E-4</v>
      </c>
      <c r="E55" s="8">
        <f t="shared" si="21"/>
        <v>5.7506343526350027E-4</v>
      </c>
      <c r="F55" s="8">
        <f t="shared" si="21"/>
        <v>7.09018775885872E-4</v>
      </c>
      <c r="G55" s="8">
        <f t="shared" si="21"/>
        <v>7.6747289086859694E-4</v>
      </c>
      <c r="H55" s="8">
        <f t="shared" si="21"/>
        <v>8.6703234838709673E-4</v>
      </c>
      <c r="I55" s="8">
        <f t="shared" si="21"/>
        <v>9.9417174551386621E-4</v>
      </c>
      <c r="J55" s="8">
        <f t="shared" si="21"/>
        <v>1.1149706066536206E-3</v>
      </c>
      <c r="K55" s="8">
        <f t="shared" si="21"/>
        <v>1.2614300444115469E-3</v>
      </c>
      <c r="L55" s="8">
        <f t="shared" si="21"/>
        <v>1.4658199578651688E-3</v>
      </c>
      <c r="M55" s="8">
        <f t="shared" si="21"/>
        <v>1.7115162432065219E-3</v>
      </c>
      <c r="N55" s="8">
        <f t="shared" si="21"/>
        <v>1.9342658080000001E-3</v>
      </c>
      <c r="O55" s="8">
        <f t="shared" si="21"/>
        <v>2.1475689547581903E-3</v>
      </c>
      <c r="P55" s="8">
        <f t="shared" si="21"/>
        <v>2.2535428004807696E-3</v>
      </c>
      <c r="Q55" s="8">
        <f t="shared" si="21"/>
        <v>2.3177957104637339E-3</v>
      </c>
      <c r="R55" s="8">
        <f t="shared" si="21"/>
        <v>2.3613223058398559E-3</v>
      </c>
      <c r="S55" s="8">
        <f t="shared" si="21"/>
        <v>2.3621343103448276E-3</v>
      </c>
      <c r="T55" s="8">
        <f t="shared" si="21"/>
        <v>2.4189315533980583E-3</v>
      </c>
      <c r="U55" s="8">
        <f t="shared" si="21"/>
        <v>2.4291299999999998E-3</v>
      </c>
      <c r="V55" s="8">
        <f t="shared" si="21"/>
        <v>2.4464711224816112E-3</v>
      </c>
      <c r="W55" s="8">
        <f t="shared" si="21"/>
        <v>2.4420069835111545E-3</v>
      </c>
      <c r="X55" s="8">
        <f t="shared" si="21"/>
        <v>2.4598472736252876E-3</v>
      </c>
      <c r="Y55" s="8">
        <f t="shared" si="21"/>
        <v>2.4749877680965145E-3</v>
      </c>
      <c r="Z55" s="8">
        <f t="shared" si="21"/>
        <v>2.49170783847981E-3</v>
      </c>
      <c r="AA55" s="8">
        <f t="shared" si="21"/>
        <v>2.4959868762816132E-3</v>
      </c>
      <c r="AB55" s="8">
        <f t="shared" si="21"/>
        <v>2.5183899444444443E-3</v>
      </c>
      <c r="AC55" s="8">
        <f t="shared" si="21"/>
        <v>2.5200557605633807E-3</v>
      </c>
      <c r="AD55" s="8">
        <f t="shared" si="21"/>
        <v>2.5268130388692582E-3</v>
      </c>
      <c r="AE55" s="8">
        <f t="shared" si="21"/>
        <v>2.5406459398496241E-3</v>
      </c>
      <c r="AF55" s="8">
        <f t="shared" si="21"/>
        <v>2.5446153670705633E-3</v>
      </c>
      <c r="AG55" s="8">
        <f t="shared" si="21"/>
        <v>2.5426744976760813E-3</v>
      </c>
      <c r="AH55" s="8">
        <f t="shared" si="21"/>
        <v>2.5547023689956325E-3</v>
      </c>
      <c r="AI55" s="8">
        <f t="shared" si="21"/>
        <v>2.5516961121357434E-3</v>
      </c>
      <c r="AJ55" s="8">
        <f t="shared" si="21"/>
        <v>2.5495283132530122E-3</v>
      </c>
    </row>
    <row r="56" spans="2:36" ht="15.75" customHeight="1" x14ac:dyDescent="0.45">
      <c r="B56" s="48" t="s">
        <v>672</v>
      </c>
      <c r="C56" s="8">
        <f t="shared" ref="C56:AJ56" si="22">C17*C$8</f>
        <v>4.977471698113207E-4</v>
      </c>
      <c r="D56" s="8">
        <f t="shared" si="22"/>
        <v>9.9849821215732991E-4</v>
      </c>
      <c r="E56" s="8">
        <f t="shared" si="22"/>
        <v>1.6342857644762526E-3</v>
      </c>
      <c r="F56" s="8">
        <f t="shared" si="22"/>
        <v>1.9327359871145876E-3</v>
      </c>
      <c r="G56" s="8">
        <f t="shared" si="22"/>
        <v>2.0951193942093543E-3</v>
      </c>
      <c r="H56" s="8">
        <f t="shared" si="22"/>
        <v>2.3372469290322581E-3</v>
      </c>
      <c r="I56" s="8">
        <f t="shared" si="22"/>
        <v>2.6218688417618272E-3</v>
      </c>
      <c r="J56" s="8">
        <f t="shared" si="22"/>
        <v>2.9187178864970654E-3</v>
      </c>
      <c r="K56" s="8">
        <f t="shared" si="22"/>
        <v>3.3450991487786828E-3</v>
      </c>
      <c r="L56" s="8">
        <f t="shared" si="22"/>
        <v>3.763069929775281E-3</v>
      </c>
      <c r="M56" s="8">
        <f t="shared" si="22"/>
        <v>4.3196295448369561E-3</v>
      </c>
      <c r="N56" s="8">
        <f t="shared" si="22"/>
        <v>4.9134952895999997E-3</v>
      </c>
      <c r="O56" s="8">
        <f t="shared" si="22"/>
        <v>5.2979723868954763E-3</v>
      </c>
      <c r="P56" s="8">
        <f t="shared" si="22"/>
        <v>5.6574897235576928E-3</v>
      </c>
      <c r="Q56" s="8">
        <f t="shared" si="22"/>
        <v>5.751012119500595E-3</v>
      </c>
      <c r="R56" s="8">
        <f t="shared" si="22"/>
        <v>5.84634121011439E-3</v>
      </c>
      <c r="S56" s="8">
        <f t="shared" si="22"/>
        <v>5.8428662068965524E-3</v>
      </c>
      <c r="T56" s="8">
        <f t="shared" si="22"/>
        <v>5.9394857402912619E-3</v>
      </c>
      <c r="U56" s="8">
        <f t="shared" si="22"/>
        <v>5.9464490062111804E-3</v>
      </c>
      <c r="V56" s="8">
        <f t="shared" si="22"/>
        <v>5.9529598337064267E-3</v>
      </c>
      <c r="W56" s="8">
        <f t="shared" si="22"/>
        <v>5.9618150727449078E-3</v>
      </c>
      <c r="X56" s="8">
        <f t="shared" si="22"/>
        <v>5.957155327625945E-3</v>
      </c>
      <c r="Y56" s="8">
        <f t="shared" si="22"/>
        <v>5.9689643096514739E-3</v>
      </c>
      <c r="Z56" s="8">
        <f t="shared" si="22"/>
        <v>5.9858895249406182E-3</v>
      </c>
      <c r="AA56" s="8">
        <f t="shared" si="22"/>
        <v>5.9948231032125772E-3</v>
      </c>
      <c r="AB56" s="8">
        <f t="shared" si="22"/>
        <v>6.0103658819444447E-3</v>
      </c>
      <c r="AC56" s="8">
        <f t="shared" si="22"/>
        <v>6.0300311126760568E-3</v>
      </c>
      <c r="AD56" s="8">
        <f t="shared" si="22"/>
        <v>6.0377345371024739E-3</v>
      </c>
      <c r="AE56" s="8">
        <f t="shared" si="22"/>
        <v>6.044070225563909E-3</v>
      </c>
      <c r="AF56" s="8">
        <f t="shared" si="22"/>
        <v>6.0307309479686391E-3</v>
      </c>
      <c r="AG56" s="8">
        <f t="shared" si="22"/>
        <v>6.022439663925635E-3</v>
      </c>
      <c r="AH56" s="8">
        <f t="shared" si="22"/>
        <v>6.0210637991266374E-3</v>
      </c>
      <c r="AI56" s="8">
        <f t="shared" si="22"/>
        <v>6.0231433124308363E-3</v>
      </c>
      <c r="AJ56" s="8">
        <f t="shared" si="22"/>
        <v>6.0057443222891567E-3</v>
      </c>
    </row>
    <row r="57" spans="2:36" ht="15.75" customHeight="1" x14ac:dyDescent="0.45">
      <c r="B57" s="1"/>
    </row>
    <row r="58" spans="2:36" ht="15.75" customHeight="1" x14ac:dyDescent="0.45">
      <c r="B58" s="3" t="s">
        <v>673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</row>
    <row r="59" spans="2:36" ht="15.75" customHeight="1" x14ac:dyDescent="0.45">
      <c r="B59" s="8" t="s">
        <v>651</v>
      </c>
      <c r="C59" s="8">
        <f t="shared" ref="C59:C62" si="23">C13*C$8+SUM(C$55:C$56)*C13/SUM(C$13:C$16,C18:C19)</f>
        <v>2.1949540859370143E-3</v>
      </c>
      <c r="D59" s="8">
        <f t="shared" ref="D59:AJ59" si="24">D13*D$8+SUM(D$55:D$56)*D13/SUM(D$13:D$16)</f>
        <v>4.4441928242218891E-3</v>
      </c>
      <c r="E59" s="8">
        <f t="shared" si="24"/>
        <v>6.7178455810696317E-3</v>
      </c>
      <c r="F59" s="8">
        <f t="shared" si="24"/>
        <v>8.1014259748372775E-3</v>
      </c>
      <c r="G59" s="8">
        <f t="shared" si="24"/>
        <v>8.6494251717582071E-3</v>
      </c>
      <c r="H59" s="8">
        <f t="shared" si="24"/>
        <v>9.6002077020813873E-3</v>
      </c>
      <c r="I59" s="8">
        <f t="shared" si="24"/>
        <v>1.0841172851889708E-2</v>
      </c>
      <c r="J59" s="8">
        <f t="shared" si="24"/>
        <v>1.2128914408034047E-2</v>
      </c>
      <c r="K59" s="8">
        <f t="shared" si="24"/>
        <v>1.3774572165063415E-2</v>
      </c>
      <c r="L59" s="8">
        <f t="shared" si="24"/>
        <v>1.5516814558727851E-2</v>
      </c>
      <c r="M59" s="8">
        <f t="shared" si="24"/>
        <v>1.7974973031159667E-2</v>
      </c>
      <c r="N59" s="8">
        <f t="shared" si="24"/>
        <v>2.0212265701370254E-2</v>
      </c>
      <c r="O59" s="8">
        <f t="shared" si="24"/>
        <v>2.210770380945401E-2</v>
      </c>
      <c r="P59" s="8">
        <f t="shared" si="24"/>
        <v>2.3240308895575493E-2</v>
      </c>
      <c r="Q59" s="8">
        <f t="shared" si="24"/>
        <v>2.3734752787851823E-2</v>
      </c>
      <c r="R59" s="8">
        <f t="shared" si="24"/>
        <v>2.4082660325977601E-2</v>
      </c>
      <c r="S59" s="8">
        <f t="shared" si="24"/>
        <v>2.3994783684110198E-2</v>
      </c>
      <c r="T59" s="8">
        <f t="shared" si="24"/>
        <v>2.4432836553300575E-2</v>
      </c>
      <c r="U59" s="8">
        <f t="shared" si="24"/>
        <v>2.4437556081450651E-2</v>
      </c>
      <c r="V59" s="8">
        <f t="shared" si="24"/>
        <v>2.4499583296380033E-2</v>
      </c>
      <c r="W59" s="8">
        <f t="shared" si="24"/>
        <v>2.4393071837025809E-2</v>
      </c>
      <c r="X59" s="8">
        <f t="shared" si="24"/>
        <v>2.446051587359228E-2</v>
      </c>
      <c r="Y59" s="8">
        <f t="shared" si="24"/>
        <v>2.4527837887337513E-2</v>
      </c>
      <c r="Z59" s="8">
        <f t="shared" si="24"/>
        <v>2.4611031414496838E-2</v>
      </c>
      <c r="AA59" s="8">
        <f t="shared" si="24"/>
        <v>2.4585498390880787E-2</v>
      </c>
      <c r="AB59" s="8">
        <f t="shared" si="24"/>
        <v>2.4717697868860498E-2</v>
      </c>
      <c r="AC59" s="8">
        <f t="shared" si="24"/>
        <v>2.4689874045447258E-2</v>
      </c>
      <c r="AD59" s="8">
        <f t="shared" si="24"/>
        <v>2.4694768183905435E-2</v>
      </c>
      <c r="AE59" s="8">
        <f t="shared" si="24"/>
        <v>2.4751498732416805E-2</v>
      </c>
      <c r="AF59" s="8">
        <f t="shared" si="24"/>
        <v>2.4712996065263289E-2</v>
      </c>
      <c r="AG59" s="8">
        <f t="shared" si="24"/>
        <v>2.4653994897937764E-2</v>
      </c>
      <c r="AH59" s="8">
        <f t="shared" si="24"/>
        <v>2.4699999403230789E-2</v>
      </c>
      <c r="AI59" s="8">
        <f t="shared" si="24"/>
        <v>2.4628963036573269E-2</v>
      </c>
      <c r="AJ59" s="8">
        <f t="shared" si="24"/>
        <v>2.4550257941678911E-2</v>
      </c>
    </row>
    <row r="60" spans="2:36" ht="15.75" customHeight="1" x14ac:dyDescent="0.45">
      <c r="B60" s="8" t="s">
        <v>652</v>
      </c>
      <c r="C60" s="8">
        <f t="shared" si="23"/>
        <v>8.8814914445666058E-3</v>
      </c>
      <c r="D60" s="8">
        <f t="shared" ref="D60:AJ60" si="25">D14*D$8+SUM(D$55:D$56)*D14/SUM(D$13:D$16)</f>
        <v>1.7809910242991615E-2</v>
      </c>
      <c r="E60" s="8">
        <f t="shared" si="25"/>
        <v>2.7447152726163292E-2</v>
      </c>
      <c r="F60" s="8">
        <f t="shared" si="25"/>
        <v>3.2676725534474149E-2</v>
      </c>
      <c r="G60" s="8">
        <f t="shared" si="25"/>
        <v>3.4916886236967287E-2</v>
      </c>
      <c r="H60" s="8">
        <f t="shared" si="25"/>
        <v>3.8828690389826885E-2</v>
      </c>
      <c r="I60" s="8">
        <f t="shared" si="25"/>
        <v>4.4004959117482811E-2</v>
      </c>
      <c r="J60" s="8">
        <f t="shared" si="25"/>
        <v>4.8998492456995411E-2</v>
      </c>
      <c r="K60" s="8">
        <f t="shared" si="25"/>
        <v>5.5235592642525436E-2</v>
      </c>
      <c r="L60" s="8">
        <f t="shared" si="25"/>
        <v>6.2605055670330673E-2</v>
      </c>
      <c r="M60" s="8">
        <f t="shared" si="25"/>
        <v>7.2249487945123328E-2</v>
      </c>
      <c r="N60" s="8">
        <f t="shared" si="25"/>
        <v>8.1467911556870304E-2</v>
      </c>
      <c r="O60" s="8">
        <f t="shared" si="25"/>
        <v>8.8768416322788909E-2</v>
      </c>
      <c r="P60" s="8">
        <f t="shared" si="25"/>
        <v>9.3573996611625299E-2</v>
      </c>
      <c r="Q60" s="8">
        <f t="shared" si="25"/>
        <v>9.5398044790794542E-2</v>
      </c>
      <c r="R60" s="8">
        <f t="shared" si="25"/>
        <v>9.6778592418131762E-2</v>
      </c>
      <c r="S60" s="8">
        <f t="shared" si="25"/>
        <v>9.6450196313459746E-2</v>
      </c>
      <c r="T60" s="8">
        <f t="shared" si="25"/>
        <v>9.8155931920171441E-2</v>
      </c>
      <c r="U60" s="8">
        <f t="shared" si="25"/>
        <v>9.8147709868024652E-2</v>
      </c>
      <c r="V60" s="8">
        <f t="shared" si="25"/>
        <v>9.8311171476133233E-2</v>
      </c>
      <c r="W60" s="8">
        <f t="shared" si="25"/>
        <v>9.7987817011955747E-2</v>
      </c>
      <c r="X60" s="8">
        <f t="shared" si="25"/>
        <v>9.8132763010404703E-2</v>
      </c>
      <c r="Y60" s="8">
        <f t="shared" si="25"/>
        <v>9.8333603416331142E-2</v>
      </c>
      <c r="Z60" s="8">
        <f t="shared" si="25"/>
        <v>9.8595603070181781E-2</v>
      </c>
      <c r="AA60" s="8">
        <f t="shared" si="25"/>
        <v>9.8523877310165139E-2</v>
      </c>
      <c r="AB60" s="8">
        <f t="shared" si="25"/>
        <v>9.8949685822840666E-2</v>
      </c>
      <c r="AC60" s="8">
        <f t="shared" si="25"/>
        <v>9.8918922882417479E-2</v>
      </c>
      <c r="AD60" s="8">
        <f t="shared" si="25"/>
        <v>9.8928556584547966E-2</v>
      </c>
      <c r="AE60" s="8">
        <f t="shared" si="25"/>
        <v>9.9102219831961103E-2</v>
      </c>
      <c r="AF60" s="8">
        <f t="shared" si="25"/>
        <v>9.8903285523958329E-2</v>
      </c>
      <c r="AG60" s="8">
        <f t="shared" si="25"/>
        <v>9.8666298239515768E-2</v>
      </c>
      <c r="AH60" s="8">
        <f t="shared" si="25"/>
        <v>9.8769630873487974E-2</v>
      </c>
      <c r="AI60" s="8">
        <f t="shared" si="25"/>
        <v>9.8535801196645734E-2</v>
      </c>
      <c r="AJ60" s="8">
        <f t="shared" si="25"/>
        <v>9.8199671197395436E-2</v>
      </c>
    </row>
    <row r="61" spans="2:36" ht="15.75" customHeight="1" x14ac:dyDescent="0.45">
      <c r="B61" s="8" t="s">
        <v>653</v>
      </c>
      <c r="C61" s="8">
        <f t="shared" si="23"/>
        <v>1.9170457715055021E-2</v>
      </c>
      <c r="D61" s="8">
        <f t="shared" ref="D61:AJ61" si="26">D15*D$8+SUM(D$55:D$56)*D15/SUM(D$13:D$16)</f>
        <v>3.8510448819021333E-2</v>
      </c>
      <c r="E61" s="8">
        <f t="shared" si="26"/>
        <v>6.4307887199678296E-2</v>
      </c>
      <c r="F61" s="8">
        <f t="shared" si="26"/>
        <v>7.4791700241773298E-2</v>
      </c>
      <c r="G61" s="8">
        <f t="shared" si="26"/>
        <v>8.1607961723477618E-2</v>
      </c>
      <c r="H61" s="8">
        <f t="shared" si="26"/>
        <v>9.0414131778869214E-2</v>
      </c>
      <c r="I61" s="8">
        <f t="shared" si="26"/>
        <v>0.10154387573790392</v>
      </c>
      <c r="J61" s="8">
        <f t="shared" si="26"/>
        <v>0.11312658763166661</v>
      </c>
      <c r="K61" s="8">
        <f t="shared" si="26"/>
        <v>0.12839913771726261</v>
      </c>
      <c r="L61" s="8">
        <f t="shared" si="26"/>
        <v>0.14519116144782107</v>
      </c>
      <c r="M61" s="8">
        <f t="shared" si="26"/>
        <v>0.16593003467310036</v>
      </c>
      <c r="N61" s="8">
        <f t="shared" si="26"/>
        <v>0.18893506784200534</v>
      </c>
      <c r="O61" s="8">
        <f t="shared" si="26"/>
        <v>0.20229823006062725</v>
      </c>
      <c r="P61" s="8">
        <f t="shared" si="26"/>
        <v>0.21740190892805072</v>
      </c>
      <c r="Q61" s="8">
        <f t="shared" si="26"/>
        <v>0.22017008042076702</v>
      </c>
      <c r="R61" s="8">
        <f t="shared" si="26"/>
        <v>0.22382420100010889</v>
      </c>
      <c r="S61" s="8">
        <f t="shared" si="26"/>
        <v>0.22377852809302917</v>
      </c>
      <c r="T61" s="8">
        <f t="shared" si="26"/>
        <v>0.22695244889879604</v>
      </c>
      <c r="U61" s="8">
        <f t="shared" si="26"/>
        <v>0.22714147683020219</v>
      </c>
      <c r="V61" s="8">
        <f t="shared" si="26"/>
        <v>0.22708967774652192</v>
      </c>
      <c r="W61" s="8">
        <f t="shared" si="26"/>
        <v>0.22782480193457427</v>
      </c>
      <c r="X61" s="8">
        <f t="shared" si="26"/>
        <v>0.22706973439211325</v>
      </c>
      <c r="Y61" s="8">
        <f t="shared" si="26"/>
        <v>0.22730881669022293</v>
      </c>
      <c r="Z61" s="8">
        <f t="shared" si="26"/>
        <v>0.22774083288330579</v>
      </c>
      <c r="AA61" s="8">
        <f t="shared" si="26"/>
        <v>0.22820603997873889</v>
      </c>
      <c r="AB61" s="8">
        <f t="shared" si="26"/>
        <v>0.22833311925300087</v>
      </c>
      <c r="AC61" s="8">
        <f t="shared" si="26"/>
        <v>0.22936680360839556</v>
      </c>
      <c r="AD61" s="8">
        <f t="shared" si="26"/>
        <v>0.22962517483348713</v>
      </c>
      <c r="AE61" s="8">
        <f t="shared" si="26"/>
        <v>0.22956116690036785</v>
      </c>
      <c r="AF61" s="8">
        <f t="shared" si="26"/>
        <v>0.22880850944848158</v>
      </c>
      <c r="AG61" s="8">
        <f t="shared" si="26"/>
        <v>0.228428050093824</v>
      </c>
      <c r="AH61" s="8">
        <f t="shared" si="26"/>
        <v>0.22805361357549184</v>
      </c>
      <c r="AI61" s="8">
        <f t="shared" si="26"/>
        <v>0.22840244041204391</v>
      </c>
      <c r="AJ61" s="8">
        <f t="shared" si="26"/>
        <v>0.22774629716430747</v>
      </c>
    </row>
    <row r="62" spans="2:36" ht="15.75" customHeight="1" x14ac:dyDescent="0.45">
      <c r="B62" s="8" t="s">
        <v>654</v>
      </c>
      <c r="C62" s="8">
        <f t="shared" si="23"/>
        <v>4.7351905548343757E-3</v>
      </c>
      <c r="D62" s="8">
        <f t="shared" ref="D62:AJ62" si="27">D16*D$8+SUM(D$55:D$56)*D16/SUM(D$13:D$16)</f>
        <v>9.4048183163873214E-3</v>
      </c>
      <c r="E62" s="8">
        <f t="shared" si="27"/>
        <v>1.582264731026508E-2</v>
      </c>
      <c r="F62" s="8">
        <f t="shared" si="27"/>
        <v>1.8148204659407662E-2</v>
      </c>
      <c r="G62" s="8">
        <f t="shared" si="27"/>
        <v>1.9858199669578629E-2</v>
      </c>
      <c r="H62" s="8">
        <f t="shared" si="27"/>
        <v>2.1687093398039713E-2</v>
      </c>
      <c r="I62" s="8">
        <f t="shared" si="27"/>
        <v>2.4177755751124904E-2</v>
      </c>
      <c r="J62" s="8">
        <f t="shared" si="27"/>
        <v>2.7133909495476182E-2</v>
      </c>
      <c r="K62" s="8">
        <f t="shared" si="27"/>
        <v>3.0464780702387631E-2</v>
      </c>
      <c r="L62" s="8">
        <f t="shared" si="27"/>
        <v>3.4681804601210321E-2</v>
      </c>
      <c r="M62" s="8">
        <f t="shared" si="27"/>
        <v>3.9455558137980802E-2</v>
      </c>
      <c r="N62" s="8">
        <f t="shared" si="27"/>
        <v>4.4950953411754105E-2</v>
      </c>
      <c r="O62" s="8">
        <f t="shared" si="27"/>
        <v>4.7837922350031578E-2</v>
      </c>
      <c r="P62" s="8">
        <f t="shared" si="27"/>
        <v>5.1444476177729327E-2</v>
      </c>
      <c r="Q62" s="8">
        <f t="shared" si="27"/>
        <v>5.1943355068363076E-2</v>
      </c>
      <c r="R62" s="8">
        <f t="shared" si="27"/>
        <v>5.2723594600152676E-2</v>
      </c>
      <c r="S62" s="8">
        <f t="shared" si="27"/>
        <v>5.2655122599056081E-2</v>
      </c>
      <c r="T62" s="8">
        <f t="shared" si="27"/>
        <v>5.3408335995450348E-2</v>
      </c>
      <c r="U62" s="8">
        <f t="shared" si="27"/>
        <v>5.3398780170633091E-2</v>
      </c>
      <c r="V62" s="8">
        <f t="shared" si="27"/>
        <v>5.3287613083778954E-2</v>
      </c>
      <c r="W62" s="8">
        <f t="shared" si="27"/>
        <v>5.3455347140789478E-2</v>
      </c>
      <c r="X62" s="8">
        <f t="shared" si="27"/>
        <v>5.3165188696230804E-2</v>
      </c>
      <c r="Y62" s="8">
        <f t="shared" si="27"/>
        <v>5.3142434264821542E-2</v>
      </c>
      <c r="Z62" s="8">
        <f t="shared" si="27"/>
        <v>5.317350966289449E-2</v>
      </c>
      <c r="AA62" s="8">
        <f t="shared" si="27"/>
        <v>5.324727741659252E-2</v>
      </c>
      <c r="AB62" s="8">
        <f t="shared" si="27"/>
        <v>5.3187258249742464E-2</v>
      </c>
      <c r="AC62" s="8">
        <f t="shared" si="27"/>
        <v>5.3421645442613006E-2</v>
      </c>
      <c r="AD62" s="8">
        <f t="shared" si="27"/>
        <v>5.3439555345055942E-2</v>
      </c>
      <c r="AE62" s="8">
        <f t="shared" si="27"/>
        <v>5.3359250775855696E-2</v>
      </c>
      <c r="AF62" s="8">
        <f t="shared" si="27"/>
        <v>5.3128467522524918E-2</v>
      </c>
      <c r="AG62" s="8">
        <f t="shared" si="27"/>
        <v>5.3004007651811534E-2</v>
      </c>
      <c r="AH62" s="8">
        <f t="shared" si="27"/>
        <v>5.2846230067003307E-2</v>
      </c>
      <c r="AI62" s="8">
        <f t="shared" si="27"/>
        <v>5.2913498652413224E-2</v>
      </c>
      <c r="AJ62" s="8">
        <f t="shared" si="27"/>
        <v>5.2726644765895329E-2</v>
      </c>
    </row>
    <row r="63" spans="2:36" ht="15.75" customHeight="1" x14ac:dyDescent="0.45">
      <c r="B63" s="3" t="s">
        <v>674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</row>
    <row r="64" spans="2:36" ht="15.75" customHeight="1" x14ac:dyDescent="0.45">
      <c r="B64" s="3" t="s">
        <v>656</v>
      </c>
      <c r="C64" s="8">
        <f t="shared" ref="C64:AJ64" si="28">C18*C$8+SUM(C$55:C$56)*C18/SUM(C$13:C$16,$C$23:$C$24)</f>
        <v>8.7934192015793923E-3</v>
      </c>
      <c r="D64" s="8">
        <f t="shared" si="28"/>
        <v>1.8963378363751532E-2</v>
      </c>
      <c r="E64" s="8">
        <f t="shared" si="28"/>
        <v>2.9673739645392244E-2</v>
      </c>
      <c r="F64" s="8">
        <f t="shared" si="28"/>
        <v>3.6398061227413854E-2</v>
      </c>
      <c r="G64" s="8">
        <f t="shared" si="28"/>
        <v>3.9724922555465676E-2</v>
      </c>
      <c r="H64" s="8">
        <f t="shared" si="28"/>
        <v>4.5108032209789026E-2</v>
      </c>
      <c r="I64" s="8">
        <f t="shared" si="28"/>
        <v>5.1718084054850816E-2</v>
      </c>
      <c r="J64" s="8">
        <f t="shared" si="28"/>
        <v>5.8581429983221946E-2</v>
      </c>
      <c r="K64" s="8">
        <f t="shared" si="28"/>
        <v>6.6888971006333495E-2</v>
      </c>
      <c r="L64" s="8">
        <f t="shared" si="28"/>
        <v>7.6935219028459734E-2</v>
      </c>
      <c r="M64" s="8">
        <f t="shared" si="28"/>
        <v>8.9910402307340917E-2</v>
      </c>
      <c r="N64" s="8">
        <f t="shared" si="28"/>
        <v>0.1019523918705123</v>
      </c>
      <c r="O64" s="8">
        <f t="shared" si="28"/>
        <v>0.11241104000173067</v>
      </c>
      <c r="P64" s="8">
        <f t="shared" si="28"/>
        <v>0.11875060741268099</v>
      </c>
      <c r="Q64" s="8">
        <f t="shared" si="28"/>
        <v>0.12209373574401083</v>
      </c>
      <c r="R64" s="8">
        <f t="shared" si="28"/>
        <v>0.12458577959633274</v>
      </c>
      <c r="S64" s="8">
        <f t="shared" si="28"/>
        <v>0.1248068481199843</v>
      </c>
      <c r="T64" s="8">
        <f t="shared" si="28"/>
        <v>0.12809733836531259</v>
      </c>
      <c r="U64" s="8">
        <f t="shared" si="28"/>
        <v>0.12879196110072552</v>
      </c>
      <c r="V64" s="8">
        <f t="shared" si="28"/>
        <v>0.12972452757401609</v>
      </c>
      <c r="W64" s="8">
        <f t="shared" si="28"/>
        <v>0.12970074141363691</v>
      </c>
      <c r="X64" s="8">
        <f t="shared" si="28"/>
        <v>0.1306384238130224</v>
      </c>
      <c r="Y64" s="8">
        <f t="shared" si="28"/>
        <v>0.13148228930474501</v>
      </c>
      <c r="Z64" s="8">
        <f t="shared" si="28"/>
        <v>0.13223156937329239</v>
      </c>
      <c r="AA64" s="8">
        <f t="shared" si="28"/>
        <v>0.13257340073230825</v>
      </c>
      <c r="AB64" s="8">
        <f t="shared" si="28"/>
        <v>0.13378093497452945</v>
      </c>
      <c r="AC64" s="8">
        <f t="shared" si="28"/>
        <v>0.1340763704993907</v>
      </c>
      <c r="AD64" s="8">
        <f t="shared" si="28"/>
        <v>0.13453389143602371</v>
      </c>
      <c r="AE64" s="8">
        <f t="shared" si="28"/>
        <v>0.13529746264640288</v>
      </c>
      <c r="AF64" s="8">
        <f t="shared" si="28"/>
        <v>0.13550903264286304</v>
      </c>
      <c r="AG64" s="8">
        <f t="shared" si="28"/>
        <v>0.13559701917019609</v>
      </c>
      <c r="AH64" s="8">
        <f t="shared" si="28"/>
        <v>0.13624457369581766</v>
      </c>
      <c r="AI64" s="8">
        <f t="shared" si="28"/>
        <v>0.13620423319304481</v>
      </c>
      <c r="AJ64" s="8">
        <f t="shared" si="28"/>
        <v>0.13613907184112078</v>
      </c>
    </row>
    <row r="65" spans="2:36" ht="15.75" customHeight="1" x14ac:dyDescent="0.45">
      <c r="B65" s="3" t="s">
        <v>657</v>
      </c>
      <c r="C65" s="8">
        <f t="shared" ref="C65:AJ65" si="29">C19*C$8+SUM(C$55:C$56)*C19/SUM(C$13:C$16,$C$23:$C$24)</f>
        <v>3.0831980378712175E-3</v>
      </c>
      <c r="D65" s="8">
        <f t="shared" si="29"/>
        <v>6.6055522539267405E-3</v>
      </c>
      <c r="E65" s="8">
        <f t="shared" si="29"/>
        <v>1.1493802175500875E-2</v>
      </c>
      <c r="F65" s="8">
        <f t="shared" si="29"/>
        <v>1.3806582784520984E-2</v>
      </c>
      <c r="G65" s="8">
        <f t="shared" si="29"/>
        <v>1.5640036275525054E-2</v>
      </c>
      <c r="H65" s="8">
        <f t="shared" si="29"/>
        <v>1.7692849947855124E-2</v>
      </c>
      <c r="I65" s="8">
        <f t="shared" si="29"/>
        <v>2.0043289662069023E-2</v>
      </c>
      <c r="J65" s="8">
        <f t="shared" si="29"/>
        <v>2.2690777004066971E-2</v>
      </c>
      <c r="K65" s="8">
        <f t="shared" si="29"/>
        <v>2.6073359844808758E-2</v>
      </c>
      <c r="L65" s="8">
        <f t="shared" si="29"/>
        <v>3.050407711188247E-2</v>
      </c>
      <c r="M65" s="8">
        <f t="shared" si="29"/>
        <v>3.5253903042124876E-2</v>
      </c>
      <c r="N65" s="8">
        <f t="shared" si="29"/>
        <v>4.0548741178703086E-2</v>
      </c>
      <c r="O65" s="8">
        <f t="shared" si="29"/>
        <v>4.3862725542102875E-2</v>
      </c>
      <c r="P65" s="8">
        <f t="shared" si="29"/>
        <v>4.7476664756032967E-2</v>
      </c>
      <c r="Q65" s="8">
        <f t="shared" si="29"/>
        <v>4.8505520573622736E-2</v>
      </c>
      <c r="R65" s="8">
        <f t="shared" si="29"/>
        <v>4.9690079347563192E-2</v>
      </c>
      <c r="S65" s="8">
        <f t="shared" si="29"/>
        <v>5.0041779683709771E-2</v>
      </c>
      <c r="T65" s="8">
        <f t="shared" si="29"/>
        <v>5.1283996149092771E-2</v>
      </c>
      <c r="U65" s="8">
        <f t="shared" si="29"/>
        <v>5.1689479943286376E-2</v>
      </c>
      <c r="V65" s="8">
        <f t="shared" si="29"/>
        <v>5.2002638381919104E-2</v>
      </c>
      <c r="W65" s="8">
        <f t="shared" si="29"/>
        <v>5.2459767737312292E-2</v>
      </c>
      <c r="X65" s="8">
        <f t="shared" si="29"/>
        <v>5.2592806551718295E-2</v>
      </c>
      <c r="Y65" s="8">
        <f t="shared" si="29"/>
        <v>5.293241599435259E-2</v>
      </c>
      <c r="Z65" s="8">
        <f t="shared" si="29"/>
        <v>5.3310495925246268E-2</v>
      </c>
      <c r="AA65" s="8">
        <f t="shared" si="29"/>
        <v>5.3674006419690654E-2</v>
      </c>
      <c r="AB65" s="8">
        <f t="shared" si="29"/>
        <v>5.3969839485674798E-2</v>
      </c>
      <c r="AC65" s="8">
        <f t="shared" si="29"/>
        <v>5.4446752622137821E-2</v>
      </c>
      <c r="AD65" s="8">
        <f t="shared" si="29"/>
        <v>5.4743924221067844E-2</v>
      </c>
      <c r="AE65" s="8">
        <f t="shared" si="29"/>
        <v>5.4967747274553627E-2</v>
      </c>
      <c r="AF65" s="8">
        <f t="shared" si="29"/>
        <v>5.5016127759132415E-2</v>
      </c>
      <c r="AG65" s="8">
        <f t="shared" si="29"/>
        <v>5.5139526945944574E-2</v>
      </c>
      <c r="AH65" s="8">
        <f t="shared" si="29"/>
        <v>5.5267280300998832E-2</v>
      </c>
      <c r="AI65" s="8">
        <f t="shared" si="29"/>
        <v>5.5543055044329236E-2</v>
      </c>
      <c r="AJ65" s="8">
        <f t="shared" si="29"/>
        <v>5.5596184466186201E-2</v>
      </c>
    </row>
    <row r="66" spans="2:36" ht="15.75" customHeight="1" x14ac:dyDescent="0.45">
      <c r="B66" s="8" t="s">
        <v>659</v>
      </c>
      <c r="C66" s="8">
        <f t="shared" ref="C66:AJ66" si="30">C22*C$9</f>
        <v>5.3473716320754719E-2</v>
      </c>
      <c r="D66" s="8">
        <f t="shared" si="30"/>
        <v>3.5421869606674615E-3</v>
      </c>
      <c r="E66" s="8">
        <f t="shared" si="30"/>
        <v>3.1386865647364997E-3</v>
      </c>
      <c r="F66" s="8">
        <f t="shared" si="30"/>
        <v>3.162081224114128E-3</v>
      </c>
      <c r="G66" s="8">
        <f t="shared" si="30"/>
        <v>3.0784571091314029E-3</v>
      </c>
      <c r="H66" s="8">
        <f t="shared" si="30"/>
        <v>3.0320976516129035E-3</v>
      </c>
      <c r="I66" s="8">
        <f t="shared" si="30"/>
        <v>2.9631482544861332E-3</v>
      </c>
      <c r="J66" s="8">
        <f t="shared" si="30"/>
        <v>2.8471293933463792E-3</v>
      </c>
      <c r="K66" s="8">
        <f t="shared" si="30"/>
        <v>2.6880299555884532E-3</v>
      </c>
      <c r="L66" s="8">
        <f t="shared" si="30"/>
        <v>2.563770042134832E-3</v>
      </c>
      <c r="M66" s="8">
        <f t="shared" si="30"/>
        <v>2.3750237567934781E-3</v>
      </c>
      <c r="N66" s="8">
        <f t="shared" si="30"/>
        <v>2.1306841920000004E-3</v>
      </c>
      <c r="O66" s="8">
        <f t="shared" si="30"/>
        <v>2.0239210452418096E-3</v>
      </c>
      <c r="P66" s="8">
        <f t="shared" si="30"/>
        <v>1.8491871995192305E-3</v>
      </c>
      <c r="Q66" s="8">
        <f t="shared" si="30"/>
        <v>1.8273742895362666E-3</v>
      </c>
      <c r="R66" s="8">
        <f t="shared" si="30"/>
        <v>1.7891076941601446E-3</v>
      </c>
      <c r="S66" s="8">
        <f t="shared" si="30"/>
        <v>1.7894956896551723E-3</v>
      </c>
      <c r="T66" s="8">
        <f t="shared" si="30"/>
        <v>1.7553084466019415E-3</v>
      </c>
      <c r="U66" s="8">
        <f t="shared" si="30"/>
        <v>1.7536499999999996E-3</v>
      </c>
      <c r="V66" s="8">
        <f t="shared" si="30"/>
        <v>1.7568888775183879E-3</v>
      </c>
      <c r="W66" s="8">
        <f t="shared" si="30"/>
        <v>1.7471930164888461E-3</v>
      </c>
      <c r="X66" s="8">
        <f t="shared" si="30"/>
        <v>1.7584227263747118E-3</v>
      </c>
      <c r="Y66" s="8">
        <f t="shared" si="30"/>
        <v>1.7573122319034849E-3</v>
      </c>
      <c r="Z66" s="8">
        <f t="shared" si="30"/>
        <v>1.7552921615201899E-3</v>
      </c>
      <c r="AA66" s="8">
        <f t="shared" si="30"/>
        <v>1.750093123718387E-3</v>
      </c>
      <c r="AB66" s="8">
        <f t="shared" si="30"/>
        <v>1.7505700555555553E-3</v>
      </c>
      <c r="AC66" s="8">
        <f t="shared" si="30"/>
        <v>1.73750423943662E-3</v>
      </c>
      <c r="AD66" s="8">
        <f t="shared" si="30"/>
        <v>1.7347369611307424E-3</v>
      </c>
      <c r="AE66" s="8">
        <f t="shared" si="30"/>
        <v>1.7366440601503761E-3</v>
      </c>
      <c r="AF66" s="8">
        <f t="shared" si="30"/>
        <v>1.7463646329294372E-3</v>
      </c>
      <c r="AG66" s="8">
        <f t="shared" si="30"/>
        <v>1.7493355023239184E-3</v>
      </c>
      <c r="AH66" s="8">
        <f t="shared" si="30"/>
        <v>1.7548876310043667E-3</v>
      </c>
      <c r="AI66" s="8">
        <f t="shared" si="30"/>
        <v>1.750323887864257E-3</v>
      </c>
      <c r="AJ66" s="8">
        <f t="shared" si="30"/>
        <v>1.758071686746988E-3</v>
      </c>
    </row>
    <row r="67" spans="2:36" ht="15.75" customHeight="1" x14ac:dyDescent="0.45">
      <c r="B67" s="8" t="s">
        <v>660</v>
      </c>
      <c r="C67" s="8">
        <f t="shared" ref="C67:AJ67" si="31">C23*C$9</f>
        <v>0.19178581283018867</v>
      </c>
      <c r="D67" s="8">
        <f t="shared" si="31"/>
        <v>4.1339943682955897E-2</v>
      </c>
      <c r="E67" s="8">
        <f t="shared" si="31"/>
        <v>3.5957131346779442E-2</v>
      </c>
      <c r="F67" s="8">
        <f t="shared" si="31"/>
        <v>3.541692705936493E-2</v>
      </c>
      <c r="G67" s="8">
        <f t="shared" si="31"/>
        <v>3.4009453683741642E-2</v>
      </c>
      <c r="H67" s="8">
        <f t="shared" si="31"/>
        <v>3.290273830537635E-2</v>
      </c>
      <c r="I67" s="8">
        <f t="shared" si="31"/>
        <v>3.1665241908646009E-2</v>
      </c>
      <c r="J67" s="8">
        <f t="shared" si="31"/>
        <v>3.0351401048923678E-2</v>
      </c>
      <c r="K67" s="8">
        <f t="shared" si="31"/>
        <v>2.8759394111769063E-2</v>
      </c>
      <c r="L67" s="8">
        <f t="shared" si="31"/>
        <v>2.6589401250000002E-2</v>
      </c>
      <c r="M67" s="8">
        <f t="shared" si="31"/>
        <v>2.4434469025135869E-2</v>
      </c>
      <c r="N67" s="8">
        <f t="shared" si="31"/>
        <v>2.1810407673600003E-2</v>
      </c>
      <c r="O67" s="8">
        <f t="shared" si="31"/>
        <v>2.0405136957878309E-2</v>
      </c>
      <c r="P67" s="8">
        <f t="shared" si="31"/>
        <v>1.8679088040865384E-2</v>
      </c>
      <c r="Q67" s="8">
        <f t="shared" si="31"/>
        <v>1.8326807315695599E-2</v>
      </c>
      <c r="R67" s="8">
        <f t="shared" si="31"/>
        <v>1.7869907308850092E-2</v>
      </c>
      <c r="S67" s="8">
        <f t="shared" si="31"/>
        <v>1.7802060344827585E-2</v>
      </c>
      <c r="T67" s="8">
        <f t="shared" si="31"/>
        <v>1.7362025879854366E-2</v>
      </c>
      <c r="U67" s="8">
        <f t="shared" si="31"/>
        <v>1.7275543322981365E-2</v>
      </c>
      <c r="V67" s="8">
        <f t="shared" si="31"/>
        <v>1.7227405244643428E-2</v>
      </c>
      <c r="W67" s="8">
        <f t="shared" si="31"/>
        <v>1.7089267701260916E-2</v>
      </c>
      <c r="X67" s="8">
        <f t="shared" si="31"/>
        <v>1.7120250977938758E-2</v>
      </c>
      <c r="Y67" s="8">
        <f t="shared" si="31"/>
        <v>1.7050848941018767E-2</v>
      </c>
      <c r="Z67" s="8">
        <f t="shared" si="31"/>
        <v>1.6973625605700711E-2</v>
      </c>
      <c r="AA67" s="8">
        <f t="shared" si="31"/>
        <v>1.6876642822966508E-2</v>
      </c>
      <c r="AB67" s="8">
        <f t="shared" si="31"/>
        <v>1.6819982430555557E-2</v>
      </c>
      <c r="AC67" s="8">
        <f t="shared" si="31"/>
        <v>1.6664799848591549E-2</v>
      </c>
      <c r="AD67" s="8">
        <f t="shared" si="31"/>
        <v>1.6596705243816259E-2</v>
      </c>
      <c r="AE67" s="8">
        <f t="shared" si="31"/>
        <v>1.6561686315789474E-2</v>
      </c>
      <c r="AF67" s="8">
        <f t="shared" si="31"/>
        <v>1.6601855523877409E-2</v>
      </c>
      <c r="AG67" s="8">
        <f t="shared" si="31"/>
        <v>1.6602777404361821E-2</v>
      </c>
      <c r="AH67" s="8">
        <f t="shared" si="31"/>
        <v>1.6607201975982536E-2</v>
      </c>
      <c r="AI67" s="8">
        <f t="shared" si="31"/>
        <v>1.6535971755809665E-2</v>
      </c>
      <c r="AJ67" s="8">
        <f t="shared" si="31"/>
        <v>1.6569870542168675E-2</v>
      </c>
    </row>
    <row r="68" spans="2:36" ht="15.75" customHeight="1" x14ac:dyDescent="0.45">
      <c r="B68" s="8" t="s">
        <v>661</v>
      </c>
      <c r="C68" s="8">
        <f t="shared" ref="C68:AJ68" si="32">C24*C$9</f>
        <v>1.3534276320754718E-2</v>
      </c>
      <c r="D68" s="8">
        <f t="shared" si="32"/>
        <v>0.16566803367103694</v>
      </c>
      <c r="E68" s="8">
        <f t="shared" si="32"/>
        <v>0.14691032471047494</v>
      </c>
      <c r="F68" s="8">
        <f t="shared" si="32"/>
        <v>0.14285253094799813</v>
      </c>
      <c r="G68" s="8">
        <f t="shared" si="32"/>
        <v>0.13729284914031181</v>
      </c>
      <c r="H68" s="8">
        <f t="shared" si="32"/>
        <v>0.13307735397849463</v>
      </c>
      <c r="I68" s="8">
        <f t="shared" si="32"/>
        <v>0.12853108189233278</v>
      </c>
      <c r="J68" s="8">
        <f t="shared" si="32"/>
        <v>0.12261385028571427</v>
      </c>
      <c r="K68" s="8">
        <f t="shared" si="32"/>
        <v>0.11532424809770542</v>
      </c>
      <c r="L68" s="8">
        <f t="shared" si="32"/>
        <v>0.10727916733146067</v>
      </c>
      <c r="M68" s="8">
        <f t="shared" si="32"/>
        <v>9.8213102863451071E-2</v>
      </c>
      <c r="N68" s="8">
        <f t="shared" si="32"/>
        <v>8.7909410534400018E-2</v>
      </c>
      <c r="O68" s="8">
        <f t="shared" si="32"/>
        <v>8.1932149453978156E-2</v>
      </c>
      <c r="P68" s="8">
        <f t="shared" si="32"/>
        <v>7.5208850661057688E-2</v>
      </c>
      <c r="Q68" s="8">
        <f t="shared" si="32"/>
        <v>7.3661672434601672E-2</v>
      </c>
      <c r="R68" s="8">
        <f t="shared" si="32"/>
        <v>7.1812019626730894E-2</v>
      </c>
      <c r="S68" s="8">
        <f t="shared" si="32"/>
        <v>7.1557728448275862E-2</v>
      </c>
      <c r="T68" s="8">
        <f t="shared" si="32"/>
        <v>6.9749815030339793E-2</v>
      </c>
      <c r="U68" s="8">
        <f t="shared" si="32"/>
        <v>6.9383166149068309E-2</v>
      </c>
      <c r="V68" s="8">
        <f t="shared" si="32"/>
        <v>6.9129599904061381E-2</v>
      </c>
      <c r="W68" s="8">
        <f t="shared" si="32"/>
        <v>6.8648182056256057E-2</v>
      </c>
      <c r="X68" s="8">
        <f t="shared" si="32"/>
        <v>6.868446849522554E-2</v>
      </c>
      <c r="Y68" s="8">
        <f t="shared" si="32"/>
        <v>6.8357897071045559E-2</v>
      </c>
      <c r="Z68" s="8">
        <f t="shared" si="32"/>
        <v>6.7998972684085515E-2</v>
      </c>
      <c r="AA68" s="8">
        <f t="shared" si="32"/>
        <v>6.7631424853041688E-2</v>
      </c>
      <c r="AB68" s="8">
        <f t="shared" si="32"/>
        <v>6.7333616013888889E-2</v>
      </c>
      <c r="AC68" s="8">
        <f t="shared" si="32"/>
        <v>6.6766806830985917E-2</v>
      </c>
      <c r="AD68" s="8">
        <f t="shared" si="32"/>
        <v>6.648728514487634E-2</v>
      </c>
      <c r="AE68" s="8">
        <f t="shared" si="32"/>
        <v>6.6311131127819556E-2</v>
      </c>
      <c r="AF68" s="8">
        <f t="shared" si="32"/>
        <v>6.6441885588025662E-2</v>
      </c>
      <c r="AG68" s="8">
        <f t="shared" si="32"/>
        <v>6.6444995781194144E-2</v>
      </c>
      <c r="AH68" s="8">
        <f t="shared" si="32"/>
        <v>6.6408390633187778E-2</v>
      </c>
      <c r="AI68" s="8">
        <f t="shared" si="32"/>
        <v>6.6157280885282194E-2</v>
      </c>
      <c r="AJ68" s="8">
        <f t="shared" si="32"/>
        <v>6.6278563870481935E-2</v>
      </c>
    </row>
    <row r="69" spans="2:36" ht="15.75" customHeight="1" x14ac:dyDescent="0.45">
      <c r="B69" s="8" t="s">
        <v>662</v>
      </c>
      <c r="C69" s="8">
        <f t="shared" ref="C69:AJ69" si="33">C25*C$9</f>
        <v>8.9336053113207553E-2</v>
      </c>
      <c r="D69" s="8">
        <f t="shared" si="33"/>
        <v>0.35822473244338493</v>
      </c>
      <c r="E69" s="8">
        <f t="shared" si="33"/>
        <v>0.34420665357189328</v>
      </c>
      <c r="F69" s="8">
        <f t="shared" si="33"/>
        <v>0.32696616624482278</v>
      </c>
      <c r="G69" s="8">
        <f t="shared" si="33"/>
        <v>0.3208816932160356</v>
      </c>
      <c r="H69" s="8">
        <f t="shared" si="33"/>
        <v>0.30987584949677421</v>
      </c>
      <c r="I69" s="8">
        <f t="shared" si="33"/>
        <v>0.29659257660685157</v>
      </c>
      <c r="J69" s="8">
        <f t="shared" si="33"/>
        <v>0.28308802544031314</v>
      </c>
      <c r="K69" s="8">
        <f t="shared" si="33"/>
        <v>0.26807957161732049</v>
      </c>
      <c r="L69" s="8">
        <f t="shared" si="33"/>
        <v>0.24879758890449441</v>
      </c>
      <c r="M69" s="8">
        <f t="shared" si="33"/>
        <v>0.22555874134171194</v>
      </c>
      <c r="N69" s="8">
        <f t="shared" si="33"/>
        <v>0.20387377221120004</v>
      </c>
      <c r="O69" s="8">
        <f t="shared" si="33"/>
        <v>0.1867187622152886</v>
      </c>
      <c r="P69" s="8">
        <f t="shared" si="33"/>
        <v>0.17473388221153843</v>
      </c>
      <c r="Q69" s="8">
        <f t="shared" si="33"/>
        <v>0.17000449411117716</v>
      </c>
      <c r="R69" s="8">
        <f t="shared" si="33"/>
        <v>0.16608288582781458</v>
      </c>
      <c r="S69" s="8">
        <f t="shared" si="33"/>
        <v>0.16602437068965517</v>
      </c>
      <c r="T69" s="8">
        <f t="shared" si="33"/>
        <v>0.16127289529733008</v>
      </c>
      <c r="U69" s="8">
        <f t="shared" si="33"/>
        <v>0.16057221149068324</v>
      </c>
      <c r="V69" s="8">
        <f t="shared" si="33"/>
        <v>0.15968295697473617</v>
      </c>
      <c r="W69" s="8">
        <f t="shared" si="33"/>
        <v>0.15960921425800195</v>
      </c>
      <c r="X69" s="8">
        <f t="shared" si="33"/>
        <v>0.15892922546592031</v>
      </c>
      <c r="Y69" s="8">
        <f t="shared" si="33"/>
        <v>0.15801671203753351</v>
      </c>
      <c r="Z69" s="8">
        <f t="shared" si="33"/>
        <v>0.15706727472684084</v>
      </c>
      <c r="AA69" s="8">
        <f t="shared" si="33"/>
        <v>0.15665136274777855</v>
      </c>
      <c r="AB69" s="8">
        <f t="shared" si="33"/>
        <v>0.15537689126736112</v>
      </c>
      <c r="AC69" s="8">
        <f t="shared" si="33"/>
        <v>0.15481455543309861</v>
      </c>
      <c r="AD69" s="8">
        <f t="shared" si="33"/>
        <v>0.15432505034628977</v>
      </c>
      <c r="AE69" s="8">
        <f t="shared" si="33"/>
        <v>0.15360362932330826</v>
      </c>
      <c r="AF69" s="8">
        <f t="shared" si="33"/>
        <v>0.15371045285103355</v>
      </c>
      <c r="AG69" s="8">
        <f t="shared" si="33"/>
        <v>0.15383065033964965</v>
      </c>
      <c r="AH69" s="8">
        <f t="shared" si="33"/>
        <v>0.1533333001419214</v>
      </c>
      <c r="AI69" s="8">
        <f t="shared" si="33"/>
        <v>0.15335019578384362</v>
      </c>
      <c r="AJ69" s="8">
        <f t="shared" si="33"/>
        <v>0.15371433853915664</v>
      </c>
    </row>
    <row r="70" spans="2:36" ht="15.75" customHeight="1" x14ac:dyDescent="0.45">
      <c r="B70" s="8" t="s">
        <v>663</v>
      </c>
      <c r="C70" s="8">
        <f t="shared" ref="C70:AJ70" si="34">C26*C$9</f>
        <v>4.8335846320754723E-2</v>
      </c>
      <c r="D70" s="8">
        <f t="shared" si="34"/>
        <v>8.7483751251489869E-2</v>
      </c>
      <c r="E70" s="8">
        <f t="shared" si="34"/>
        <v>8.4690396753415748E-2</v>
      </c>
      <c r="F70" s="8">
        <f t="shared" si="34"/>
        <v>7.9338334100322122E-2</v>
      </c>
      <c r="G70" s="8">
        <f t="shared" si="34"/>
        <v>7.8082243443207119E-2</v>
      </c>
      <c r="H70" s="8">
        <f t="shared" si="34"/>
        <v>7.4328054227956991E-2</v>
      </c>
      <c r="I70" s="8">
        <f t="shared" si="34"/>
        <v>7.0619156721044046E-2</v>
      </c>
      <c r="J70" s="8">
        <f t="shared" si="34"/>
        <v>6.7899907726027386E-2</v>
      </c>
      <c r="K70" s="8">
        <f t="shared" si="34"/>
        <v>6.3606232139156171E-2</v>
      </c>
      <c r="L70" s="8">
        <f t="shared" si="34"/>
        <v>5.9430266123595511E-2</v>
      </c>
      <c r="M70" s="8">
        <f t="shared" si="34"/>
        <v>5.3634328770380428E-2</v>
      </c>
      <c r="N70" s="8">
        <f t="shared" si="34"/>
        <v>4.8505132166400004E-2</v>
      </c>
      <c r="O70" s="8">
        <f t="shared" si="34"/>
        <v>4.4153810171606855E-2</v>
      </c>
      <c r="P70" s="8">
        <f t="shared" si="34"/>
        <v>4.1347810997596143E-2</v>
      </c>
      <c r="Q70" s="8">
        <f t="shared" si="34"/>
        <v>4.0108100900713435E-2</v>
      </c>
      <c r="R70" s="8">
        <f t="shared" si="34"/>
        <v>3.9122162408187833E-2</v>
      </c>
      <c r="S70" s="8">
        <f t="shared" si="34"/>
        <v>3.9065560344827582E-2</v>
      </c>
      <c r="T70" s="8">
        <f t="shared" si="34"/>
        <v>3.7952077718446602E-2</v>
      </c>
      <c r="U70" s="8">
        <f t="shared" si="34"/>
        <v>3.7748985093167695E-2</v>
      </c>
      <c r="V70" s="8">
        <f t="shared" si="34"/>
        <v>3.7470323229932836E-2</v>
      </c>
      <c r="W70" s="8">
        <f t="shared" si="34"/>
        <v>3.7449680116391854E-2</v>
      </c>
      <c r="X70" s="8">
        <f t="shared" si="34"/>
        <v>3.7211045689825487E-2</v>
      </c>
      <c r="Y70" s="8">
        <f t="shared" si="34"/>
        <v>3.6942661769436995E-2</v>
      </c>
      <c r="Z70" s="8">
        <f t="shared" si="34"/>
        <v>3.6672467315914489E-2</v>
      </c>
      <c r="AA70" s="8">
        <f t="shared" si="34"/>
        <v>3.655143645933015E-2</v>
      </c>
      <c r="AB70" s="8">
        <f t="shared" si="34"/>
        <v>3.6193044920138889E-2</v>
      </c>
      <c r="AC70" s="8">
        <f t="shared" si="34"/>
        <v>3.6057738781690149E-2</v>
      </c>
      <c r="AD70" s="8">
        <f t="shared" si="34"/>
        <v>3.5915321893992942E-2</v>
      </c>
      <c r="AE70" s="8">
        <f t="shared" si="34"/>
        <v>3.5703663157894736E-2</v>
      </c>
      <c r="AF70" s="8">
        <f t="shared" si="34"/>
        <v>3.5690983791874561E-2</v>
      </c>
      <c r="AG70" s="8">
        <f t="shared" si="34"/>
        <v>3.569456975330712E-2</v>
      </c>
      <c r="AH70" s="8">
        <f t="shared" si="34"/>
        <v>3.5531499497816595E-2</v>
      </c>
      <c r="AI70" s="8">
        <f t="shared" si="34"/>
        <v>3.5526307701955001E-2</v>
      </c>
      <c r="AJ70" s="8">
        <f t="shared" si="34"/>
        <v>3.5587148614457831E-2</v>
      </c>
    </row>
    <row r="71" spans="2:36" ht="15.75" customHeight="1" x14ac:dyDescent="0.45">
      <c r="B71" s="8" t="s">
        <v>664</v>
      </c>
      <c r="C71" s="8">
        <f t="shared" ref="C71:AJ71" si="35">C27*C$9</f>
        <v>6.1535993679245275E-2</v>
      </c>
      <c r="D71" s="8">
        <f t="shared" si="35"/>
        <v>9.4732517878426698E-3</v>
      </c>
      <c r="E71" s="8">
        <f t="shared" si="35"/>
        <v>8.9199042355237491E-3</v>
      </c>
      <c r="F71" s="8">
        <f t="shared" si="35"/>
        <v>8.6196140128854109E-3</v>
      </c>
      <c r="G71" s="8">
        <f t="shared" si="35"/>
        <v>8.4038606057906459E-3</v>
      </c>
      <c r="H71" s="8">
        <f t="shared" si="35"/>
        <v>8.1735830709677437E-3</v>
      </c>
      <c r="I71" s="8">
        <f t="shared" si="35"/>
        <v>7.8145311582381721E-3</v>
      </c>
      <c r="J71" s="8">
        <f t="shared" si="35"/>
        <v>7.453082113502936E-3</v>
      </c>
      <c r="K71" s="8">
        <f t="shared" si="35"/>
        <v>7.1282008512213186E-3</v>
      </c>
      <c r="L71" s="8">
        <f t="shared" si="35"/>
        <v>6.5817400702247193E-3</v>
      </c>
      <c r="M71" s="8">
        <f t="shared" si="35"/>
        <v>5.9942304551630424E-3</v>
      </c>
      <c r="N71" s="8">
        <f t="shared" si="35"/>
        <v>5.4124447104000007E-3</v>
      </c>
      <c r="O71" s="8">
        <f t="shared" si="35"/>
        <v>4.992937613104524E-3</v>
      </c>
      <c r="P71" s="8">
        <f t="shared" si="35"/>
        <v>4.6423602764423073E-3</v>
      </c>
      <c r="Q71" s="8">
        <f t="shared" si="35"/>
        <v>4.5341578804994056E-3</v>
      </c>
      <c r="R71" s="8">
        <f t="shared" si="35"/>
        <v>4.4296087898856116E-3</v>
      </c>
      <c r="S71" s="8">
        <f t="shared" si="35"/>
        <v>4.4264137931034481E-3</v>
      </c>
      <c r="T71" s="8">
        <f t="shared" si="35"/>
        <v>4.3100142597087372E-3</v>
      </c>
      <c r="U71" s="8">
        <f t="shared" si="35"/>
        <v>4.2928909937888192E-3</v>
      </c>
      <c r="V71" s="8">
        <f t="shared" si="35"/>
        <v>4.2750101662935719E-3</v>
      </c>
      <c r="W71" s="8">
        <f t="shared" si="35"/>
        <v>4.2655249272550919E-3</v>
      </c>
      <c r="X71" s="8">
        <f t="shared" si="35"/>
        <v>4.2584746723740531E-3</v>
      </c>
      <c r="Y71" s="8">
        <f t="shared" si="35"/>
        <v>4.2381356903485254E-3</v>
      </c>
      <c r="Z71" s="8">
        <f t="shared" si="35"/>
        <v>4.2167804750593823E-3</v>
      </c>
      <c r="AA71" s="8">
        <f t="shared" si="35"/>
        <v>4.2033468967874231E-3</v>
      </c>
      <c r="AB71" s="8">
        <f t="shared" si="35"/>
        <v>4.1778941180555555E-3</v>
      </c>
      <c r="AC71" s="8">
        <f t="shared" si="35"/>
        <v>4.1575288873239441E-3</v>
      </c>
      <c r="AD71" s="8">
        <f t="shared" si="35"/>
        <v>4.1450954628975273E-3</v>
      </c>
      <c r="AE71" s="8">
        <f t="shared" si="35"/>
        <v>4.13138977443609E-3</v>
      </c>
      <c r="AF71" s="8">
        <f t="shared" si="35"/>
        <v>4.1388790520313625E-3</v>
      </c>
      <c r="AG71" s="8">
        <f t="shared" si="35"/>
        <v>4.1433803360743657E-3</v>
      </c>
      <c r="AH71" s="8">
        <f t="shared" si="35"/>
        <v>4.1360162008733633E-3</v>
      </c>
      <c r="AI71" s="8">
        <f t="shared" si="35"/>
        <v>4.1315466875691629E-3</v>
      </c>
      <c r="AJ71" s="8">
        <f t="shared" si="35"/>
        <v>4.1413656777108433E-3</v>
      </c>
    </row>
    <row r="72" spans="2:36" ht="15.75" customHeight="1" x14ac:dyDescent="0.45">
      <c r="B72" s="3" t="s">
        <v>656</v>
      </c>
      <c r="C72" s="8">
        <f t="shared" ref="C72:AJ72" si="36">C28*C$9</f>
        <v>0.22307459330188678</v>
      </c>
      <c r="D72" s="8">
        <f t="shared" si="36"/>
        <v>0.21310813905840287</v>
      </c>
      <c r="E72" s="8">
        <f t="shared" si="36"/>
        <v>0.20104637367599218</v>
      </c>
      <c r="F72" s="8">
        <f t="shared" si="36"/>
        <v>0.19484923228255865</v>
      </c>
      <c r="G72" s="8">
        <f t="shared" si="36"/>
        <v>0.19147369586191534</v>
      </c>
      <c r="H72" s="8">
        <f t="shared" si="36"/>
        <v>0.18589521617204302</v>
      </c>
      <c r="I72" s="8">
        <f t="shared" si="36"/>
        <v>0.17916375376835236</v>
      </c>
      <c r="J72" s="8">
        <f t="shared" si="36"/>
        <v>0.17194512230136985</v>
      </c>
      <c r="K72" s="8">
        <f t="shared" si="36"/>
        <v>0.16204780004811253</v>
      </c>
      <c r="L72" s="8">
        <f t="shared" si="36"/>
        <v>0.15201305094101125</v>
      </c>
      <c r="M72" s="8">
        <f t="shared" si="36"/>
        <v>0.13883863005434782</v>
      </c>
      <c r="N72" s="8">
        <f t="shared" si="36"/>
        <v>0.12542353125120001</v>
      </c>
      <c r="O72" s="8">
        <f t="shared" si="36"/>
        <v>0.11595559312012479</v>
      </c>
      <c r="P72" s="8">
        <f t="shared" si="36"/>
        <v>0.10788530498798077</v>
      </c>
      <c r="Q72" s="8">
        <f t="shared" si="36"/>
        <v>0.10552081507431629</v>
      </c>
      <c r="R72" s="8">
        <f t="shared" si="36"/>
        <v>0.10324382044551474</v>
      </c>
      <c r="S72" s="8">
        <f t="shared" si="36"/>
        <v>0.10342651293103448</v>
      </c>
      <c r="T72" s="8">
        <f t="shared" si="36"/>
        <v>0.10072996372572815</v>
      </c>
      <c r="U72" s="8">
        <f t="shared" si="36"/>
        <v>0.10046606925465838</v>
      </c>
      <c r="V72" s="8">
        <f t="shared" si="36"/>
        <v>0.10018743923249121</v>
      </c>
      <c r="W72" s="8">
        <f t="shared" si="36"/>
        <v>0.10005727555771096</v>
      </c>
      <c r="X72" s="8">
        <f t="shared" si="36"/>
        <v>0.10008489933486994</v>
      </c>
      <c r="Y72" s="8">
        <f t="shared" si="36"/>
        <v>9.9658744936327065E-2</v>
      </c>
      <c r="Z72" s="8">
        <f t="shared" si="36"/>
        <v>9.9232357054631834E-2</v>
      </c>
      <c r="AA72" s="8">
        <f t="shared" si="36"/>
        <v>9.9104851168831165E-2</v>
      </c>
      <c r="AB72" s="8">
        <f t="shared" si="36"/>
        <v>9.8526856427083323E-2</v>
      </c>
      <c r="AC72" s="8">
        <f t="shared" si="36"/>
        <v>9.8127359390845076E-2</v>
      </c>
      <c r="AD72" s="8">
        <f t="shared" si="36"/>
        <v>9.7918449074204966E-2</v>
      </c>
      <c r="AE72" s="8">
        <f t="shared" si="36"/>
        <v>9.7720283909774427E-2</v>
      </c>
      <c r="AF72" s="8">
        <f t="shared" si="36"/>
        <v>9.7947679501069154E-2</v>
      </c>
      <c r="AG72" s="8">
        <f t="shared" si="36"/>
        <v>9.8127319842688604E-2</v>
      </c>
      <c r="AH72" s="8">
        <f t="shared" si="36"/>
        <v>9.8055783307860259E-2</v>
      </c>
      <c r="AI72" s="8">
        <f t="shared" si="36"/>
        <v>9.802412264478054E-2</v>
      </c>
      <c r="AJ72" s="8">
        <f t="shared" si="36"/>
        <v>9.8348389608433728E-2</v>
      </c>
    </row>
    <row r="73" spans="2:36" ht="15.75" customHeight="1" x14ac:dyDescent="0.45">
      <c r="B73" s="3" t="s">
        <v>657</v>
      </c>
      <c r="C73" s="8">
        <f t="shared" ref="C73:AJ73" si="37">C29*C$9</f>
        <v>0.27175373481132076</v>
      </c>
      <c r="D73" s="8">
        <f t="shared" si="37"/>
        <v>0.2594186009535161</v>
      </c>
      <c r="E73" s="8">
        <f t="shared" si="37"/>
        <v>0.24220569999349381</v>
      </c>
      <c r="F73" s="8">
        <f t="shared" si="37"/>
        <v>0.23499067349286701</v>
      </c>
      <c r="G73" s="8">
        <f t="shared" si="37"/>
        <v>0.2301392365790646</v>
      </c>
      <c r="H73" s="8">
        <f t="shared" si="37"/>
        <v>0.22355021054623656</v>
      </c>
      <c r="I73" s="8">
        <f t="shared" si="37"/>
        <v>0.21542422962479613</v>
      </c>
      <c r="J73" s="8">
        <f t="shared" si="37"/>
        <v>0.20675287261056752</v>
      </c>
      <c r="K73" s="8">
        <f t="shared" si="37"/>
        <v>0.19645367963360474</v>
      </c>
      <c r="L73" s="8">
        <f t="shared" si="37"/>
        <v>0.18274396651685393</v>
      </c>
      <c r="M73" s="8">
        <f t="shared" si="37"/>
        <v>0.1671168222214674</v>
      </c>
      <c r="N73" s="8">
        <f t="shared" si="37"/>
        <v>0.15077762219520002</v>
      </c>
      <c r="O73" s="8">
        <f t="shared" si="37"/>
        <v>0.13965378341653664</v>
      </c>
      <c r="P73" s="8">
        <f t="shared" si="37"/>
        <v>0.12965755258413461</v>
      </c>
      <c r="Q73" s="8">
        <f t="shared" si="37"/>
        <v>0.12690623494649228</v>
      </c>
      <c r="R73" s="8">
        <f t="shared" si="37"/>
        <v>0.12414598990969294</v>
      </c>
      <c r="S73" s="8">
        <f t="shared" si="37"/>
        <v>0.12424487931034482</v>
      </c>
      <c r="T73" s="8">
        <f t="shared" si="37"/>
        <v>0.12111484467233008</v>
      </c>
      <c r="U73" s="8">
        <f t="shared" si="37"/>
        <v>0.12076788913043479</v>
      </c>
      <c r="V73" s="8">
        <f t="shared" si="37"/>
        <v>0.12043689430764309</v>
      </c>
      <c r="W73" s="8">
        <f t="shared" si="37"/>
        <v>0.12016890106692532</v>
      </c>
      <c r="X73" s="8">
        <f t="shared" si="37"/>
        <v>0.12021760919328285</v>
      </c>
      <c r="Y73" s="8">
        <f t="shared" si="37"/>
        <v>0.11972896712131367</v>
      </c>
      <c r="Z73" s="8">
        <f t="shared" si="37"/>
        <v>0.11920767691211402</v>
      </c>
      <c r="AA73" s="8">
        <f t="shared" si="37"/>
        <v>0.11895020354066985</v>
      </c>
      <c r="AB73" s="8">
        <f t="shared" si="37"/>
        <v>0.11833353864930554</v>
      </c>
      <c r="AC73" s="8">
        <f t="shared" si="37"/>
        <v>0.11776721429577465</v>
      </c>
      <c r="AD73" s="8">
        <f t="shared" si="37"/>
        <v>0.11748780686925797</v>
      </c>
      <c r="AE73" s="8">
        <f t="shared" si="37"/>
        <v>0.11725191338345864</v>
      </c>
      <c r="AF73" s="8">
        <f t="shared" si="37"/>
        <v>0.11752820556664292</v>
      </c>
      <c r="AG73" s="8">
        <f t="shared" si="37"/>
        <v>0.1177188577046836</v>
      </c>
      <c r="AH73" s="8">
        <f t="shared" si="37"/>
        <v>0.11762746386462883</v>
      </c>
      <c r="AI73" s="8">
        <f t="shared" si="37"/>
        <v>0.11752020707856882</v>
      </c>
      <c r="AJ73" s="8">
        <f t="shared" si="37"/>
        <v>0.1178880609939759</v>
      </c>
    </row>
    <row r="74" spans="2:36" ht="15.75" customHeight="1" x14ac:dyDescent="0.35"/>
    <row r="75" spans="2:36" ht="15.75" customHeight="1" x14ac:dyDescent="0.35"/>
    <row r="76" spans="2:36" ht="15.75" customHeight="1" x14ac:dyDescent="0.45">
      <c r="B76" s="8" t="s">
        <v>675</v>
      </c>
    </row>
    <row r="77" spans="2:36" ht="15.75" customHeight="1" x14ac:dyDescent="0.45">
      <c r="B77" s="1" t="s">
        <v>676</v>
      </c>
      <c r="C77" s="8">
        <f t="shared" ref="C77:AJ77" si="38">C3</f>
        <v>2017</v>
      </c>
      <c r="D77" s="8">
        <f t="shared" si="38"/>
        <v>2018</v>
      </c>
      <c r="E77" s="8">
        <f t="shared" si="38"/>
        <v>2019</v>
      </c>
      <c r="F77" s="8">
        <f t="shared" si="38"/>
        <v>2020</v>
      </c>
      <c r="G77" s="8">
        <f t="shared" si="38"/>
        <v>2021</v>
      </c>
      <c r="H77" s="8">
        <f t="shared" si="38"/>
        <v>2022</v>
      </c>
      <c r="I77" s="8">
        <f t="shared" si="38"/>
        <v>2023</v>
      </c>
      <c r="J77" s="8">
        <f t="shared" si="38"/>
        <v>2024</v>
      </c>
      <c r="K77" s="8">
        <f t="shared" si="38"/>
        <v>2025</v>
      </c>
      <c r="L77" s="8">
        <f t="shared" si="38"/>
        <v>2026</v>
      </c>
      <c r="M77" s="8">
        <f t="shared" si="38"/>
        <v>2027</v>
      </c>
      <c r="N77" s="8">
        <f t="shared" si="38"/>
        <v>2028</v>
      </c>
      <c r="O77" s="8">
        <f t="shared" si="38"/>
        <v>2029</v>
      </c>
      <c r="P77" s="8">
        <f t="shared" si="38"/>
        <v>2030</v>
      </c>
      <c r="Q77" s="8">
        <f t="shared" si="38"/>
        <v>2031</v>
      </c>
      <c r="R77" s="8">
        <f t="shared" si="38"/>
        <v>2032</v>
      </c>
      <c r="S77" s="8">
        <f t="shared" si="38"/>
        <v>2033</v>
      </c>
      <c r="T77" s="8">
        <f t="shared" si="38"/>
        <v>2034</v>
      </c>
      <c r="U77" s="8">
        <f t="shared" si="38"/>
        <v>2035</v>
      </c>
      <c r="V77" s="8">
        <f t="shared" si="38"/>
        <v>2036</v>
      </c>
      <c r="W77" s="8">
        <f t="shared" si="38"/>
        <v>2037</v>
      </c>
      <c r="X77" s="8">
        <f t="shared" si="38"/>
        <v>2038</v>
      </c>
      <c r="Y77" s="8">
        <f t="shared" si="38"/>
        <v>2039</v>
      </c>
      <c r="Z77" s="8">
        <f t="shared" si="38"/>
        <v>2040</v>
      </c>
      <c r="AA77" s="8">
        <f t="shared" si="38"/>
        <v>2041</v>
      </c>
      <c r="AB77" s="8">
        <f t="shared" si="38"/>
        <v>2042</v>
      </c>
      <c r="AC77" s="8">
        <f t="shared" si="38"/>
        <v>2043</v>
      </c>
      <c r="AD77" s="8">
        <f t="shared" si="38"/>
        <v>2044</v>
      </c>
      <c r="AE77" s="8">
        <f t="shared" si="38"/>
        <v>2045</v>
      </c>
      <c r="AF77" s="8">
        <f t="shared" si="38"/>
        <v>2046</v>
      </c>
      <c r="AG77" s="8">
        <f t="shared" si="38"/>
        <v>2047</v>
      </c>
      <c r="AH77" s="8">
        <f t="shared" si="38"/>
        <v>2048</v>
      </c>
      <c r="AI77" s="8">
        <f t="shared" si="38"/>
        <v>2049</v>
      </c>
      <c r="AJ77" s="8">
        <f t="shared" si="38"/>
        <v>2050</v>
      </c>
    </row>
    <row r="78" spans="2:36" ht="15.75" customHeight="1" x14ac:dyDescent="0.45">
      <c r="B78" s="8" t="s">
        <v>650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</row>
    <row r="79" spans="2:36" ht="15.75" customHeight="1" x14ac:dyDescent="0.45">
      <c r="B79" s="8" t="s">
        <v>651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</row>
    <row r="80" spans="2:36" ht="15.75" customHeight="1" x14ac:dyDescent="0.45">
      <c r="B80" s="8" t="s">
        <v>652</v>
      </c>
      <c r="C80" s="8">
        <f t="shared" ref="C80:AJ80" si="39">C14/SUM(C$14:C$16,$C$18:$C$19)</f>
        <v>0.19683373247603519</v>
      </c>
      <c r="D80" s="8">
        <f t="shared" si="39"/>
        <v>0.19821641352340663</v>
      </c>
      <c r="E80" s="8">
        <f t="shared" si="39"/>
        <v>0.18703600894862055</v>
      </c>
      <c r="F80" s="8">
        <f t="shared" si="39"/>
        <v>0.19001596272080207</v>
      </c>
      <c r="G80" s="8">
        <f t="shared" si="39"/>
        <v>0.18683767108779814</v>
      </c>
      <c r="H80" s="8">
        <f t="shared" si="39"/>
        <v>0.18738276122176437</v>
      </c>
      <c r="I80" s="8">
        <f t="shared" si="39"/>
        <v>0.18860228857120989</v>
      </c>
      <c r="J80" s="8">
        <f t="shared" si="39"/>
        <v>0.18809742972651408</v>
      </c>
      <c r="K80" s="8">
        <f t="shared" si="39"/>
        <v>0.18726058257350803</v>
      </c>
      <c r="L80" s="8">
        <f t="shared" si="39"/>
        <v>0.18711303191862705</v>
      </c>
      <c r="M80" s="8">
        <f t="shared" si="39"/>
        <v>0.18829895921661333</v>
      </c>
      <c r="N80" s="8">
        <f t="shared" si="39"/>
        <v>0.18691510750501508</v>
      </c>
      <c r="O80" s="8">
        <f t="shared" si="39"/>
        <v>0.18914821140256036</v>
      </c>
      <c r="P80" s="8">
        <f t="shared" si="39"/>
        <v>0.18657547783339459</v>
      </c>
      <c r="Q80" s="8">
        <f t="shared" si="39"/>
        <v>0.18736990730940301</v>
      </c>
      <c r="R80" s="8">
        <f t="shared" si="39"/>
        <v>0.18703383241550542</v>
      </c>
      <c r="S80" s="8">
        <f t="shared" si="39"/>
        <v>0.18655477480817487</v>
      </c>
      <c r="T80" s="8">
        <f t="shared" si="39"/>
        <v>0.18685098324050448</v>
      </c>
      <c r="U80" s="8">
        <f t="shared" si="39"/>
        <v>0.18665972054657112</v>
      </c>
      <c r="V80" s="8">
        <f t="shared" si="39"/>
        <v>0.18685200009774575</v>
      </c>
      <c r="W80" s="8">
        <f t="shared" si="39"/>
        <v>0.1859525995727844</v>
      </c>
      <c r="X80" s="8">
        <f t="shared" si="39"/>
        <v>0.18652327152949169</v>
      </c>
      <c r="Y80" s="8">
        <f t="shared" si="39"/>
        <v>0.18660704650167254</v>
      </c>
      <c r="Z80" s="8">
        <f t="shared" si="39"/>
        <v>0.18667346208502161</v>
      </c>
      <c r="AA80" s="8">
        <f t="shared" si="39"/>
        <v>0.18627093761992952</v>
      </c>
      <c r="AB80" s="8">
        <f t="shared" si="39"/>
        <v>0.18671109482138404</v>
      </c>
      <c r="AC80" s="8">
        <f t="shared" si="39"/>
        <v>0.18604391045025881</v>
      </c>
      <c r="AD80" s="8">
        <f t="shared" si="39"/>
        <v>0.18586960870813835</v>
      </c>
      <c r="AE80" s="8">
        <f t="shared" si="39"/>
        <v>0.1860899887301303</v>
      </c>
      <c r="AF80" s="8">
        <f t="shared" si="39"/>
        <v>0.18621365495262138</v>
      </c>
      <c r="AG80" s="8">
        <f t="shared" si="39"/>
        <v>0.18607928013763231</v>
      </c>
      <c r="AH80" s="8">
        <f t="shared" si="39"/>
        <v>0.18638907165239832</v>
      </c>
      <c r="AI80" s="8">
        <f t="shared" si="39"/>
        <v>0.18585371652204127</v>
      </c>
      <c r="AJ80" s="8">
        <f t="shared" si="39"/>
        <v>0.18574478541986789</v>
      </c>
    </row>
    <row r="81" spans="2:36" ht="15.75" customHeight="1" x14ac:dyDescent="0.45">
      <c r="B81" s="8" t="s">
        <v>653</v>
      </c>
      <c r="C81" s="8">
        <f t="shared" ref="C81:AJ81" si="40">C15/SUM(C$14:C$16,$C$18:$C$19)</f>
        <v>0.43241434327821521</v>
      </c>
      <c r="D81" s="8">
        <f t="shared" si="40"/>
        <v>0.42860424021996085</v>
      </c>
      <c r="E81" s="8">
        <f t="shared" si="40"/>
        <v>0.43821997442673294</v>
      </c>
      <c r="F81" s="8">
        <f t="shared" si="40"/>
        <v>0.43491557653085083</v>
      </c>
      <c r="G81" s="8">
        <f t="shared" si="40"/>
        <v>0.43667815644150776</v>
      </c>
      <c r="H81" s="8">
        <f t="shared" si="40"/>
        <v>0.43632812479897087</v>
      </c>
      <c r="I81" s="8">
        <f t="shared" si="40"/>
        <v>0.43521020672759891</v>
      </c>
      <c r="J81" s="8">
        <f t="shared" si="40"/>
        <v>0.43427500113240358</v>
      </c>
      <c r="K81" s="8">
        <f t="shared" si="40"/>
        <v>0.43530079393697546</v>
      </c>
      <c r="L81" s="8">
        <f t="shared" si="40"/>
        <v>0.43394512049229811</v>
      </c>
      <c r="M81" s="8">
        <f t="shared" si="40"/>
        <v>0.43245223904497282</v>
      </c>
      <c r="N81" s="8">
        <f t="shared" si="40"/>
        <v>0.43348132832033553</v>
      </c>
      <c r="O81" s="8">
        <f t="shared" si="40"/>
        <v>0.43105813949333649</v>
      </c>
      <c r="P81" s="8">
        <f t="shared" si="40"/>
        <v>0.4334736840245631</v>
      </c>
      <c r="Q81" s="8">
        <f t="shared" si="40"/>
        <v>0.43243284127269305</v>
      </c>
      <c r="R81" s="8">
        <f t="shared" si="40"/>
        <v>0.43256155162415511</v>
      </c>
      <c r="S81" s="8">
        <f t="shared" si="40"/>
        <v>0.4328342969839456</v>
      </c>
      <c r="T81" s="8">
        <f t="shared" si="40"/>
        <v>0.43202980600366264</v>
      </c>
      <c r="U81" s="8">
        <f t="shared" si="40"/>
        <v>0.43198322861197824</v>
      </c>
      <c r="V81" s="8">
        <f t="shared" si="40"/>
        <v>0.4316107706924367</v>
      </c>
      <c r="W81" s="8">
        <f t="shared" si="40"/>
        <v>0.43234572887484352</v>
      </c>
      <c r="X81" s="8">
        <f t="shared" si="40"/>
        <v>0.43159683295230422</v>
      </c>
      <c r="Y81" s="8">
        <f t="shared" si="40"/>
        <v>0.43136247887472351</v>
      </c>
      <c r="Z81" s="8">
        <f t="shared" si="40"/>
        <v>0.43118727822164177</v>
      </c>
      <c r="AA81" s="8">
        <f t="shared" si="40"/>
        <v>0.43145026564017558</v>
      </c>
      <c r="AB81" s="8">
        <f t="shared" si="40"/>
        <v>0.43084852998965834</v>
      </c>
      <c r="AC81" s="8">
        <f t="shared" si="40"/>
        <v>0.43138659244708888</v>
      </c>
      <c r="AD81" s="8">
        <f t="shared" si="40"/>
        <v>0.43142589833868572</v>
      </c>
      <c r="AE81" s="8">
        <f t="shared" si="40"/>
        <v>0.4310603237122228</v>
      </c>
      <c r="AF81" s="8">
        <f t="shared" si="40"/>
        <v>0.43079730468955935</v>
      </c>
      <c r="AG81" s="8">
        <f t="shared" si="40"/>
        <v>0.43080289706945019</v>
      </c>
      <c r="AH81" s="8">
        <f t="shared" si="40"/>
        <v>0.43036205507092234</v>
      </c>
      <c r="AI81" s="8">
        <f t="shared" si="40"/>
        <v>0.43080222515841743</v>
      </c>
      <c r="AJ81" s="8">
        <f t="shared" si="40"/>
        <v>0.43078237005416525</v>
      </c>
    </row>
    <row r="82" spans="2:36" ht="15.75" customHeight="1" x14ac:dyDescent="0.45">
      <c r="B82" s="8" t="s">
        <v>654</v>
      </c>
      <c r="C82" s="8">
        <f t="shared" ref="C82:AJ82" si="41">C16/SUM(C$14:C$16,$C$18:$C$19)</f>
        <v>0.10680831646813377</v>
      </c>
      <c r="D82" s="8">
        <f t="shared" si="41"/>
        <v>0.10467146274626039</v>
      </c>
      <c r="E82" s="8">
        <f t="shared" si="41"/>
        <v>0.10782192358672707</v>
      </c>
      <c r="F82" s="8">
        <f t="shared" si="41"/>
        <v>0.10553225647941247</v>
      </c>
      <c r="G82" s="8">
        <f t="shared" si="41"/>
        <v>0.10625975503887909</v>
      </c>
      <c r="H82" s="8">
        <f t="shared" si="41"/>
        <v>0.10465940012397869</v>
      </c>
      <c r="I82" s="8">
        <f t="shared" si="41"/>
        <v>0.1036242314190958</v>
      </c>
      <c r="J82" s="8">
        <f t="shared" si="41"/>
        <v>0.10416276866090118</v>
      </c>
      <c r="K82" s="8">
        <f t="shared" si="41"/>
        <v>0.10328218290738775</v>
      </c>
      <c r="L82" s="8">
        <f t="shared" si="41"/>
        <v>0.10365644662172659</v>
      </c>
      <c r="M82" s="8">
        <f t="shared" si="41"/>
        <v>0.10283035553601916</v>
      </c>
      <c r="N82" s="8">
        <f t="shared" si="41"/>
        <v>0.10313278110174397</v>
      </c>
      <c r="O82" s="8">
        <f t="shared" si="41"/>
        <v>0.10193329817691127</v>
      </c>
      <c r="P82" s="8">
        <f t="shared" si="41"/>
        <v>0.10257419873371187</v>
      </c>
      <c r="Q82" s="8">
        <f t="shared" si="41"/>
        <v>0.10202118550586636</v>
      </c>
      <c r="R82" s="8">
        <f t="shared" si="41"/>
        <v>0.10189335999208535</v>
      </c>
      <c r="S82" s="8">
        <f t="shared" si="41"/>
        <v>0.10184597765917584</v>
      </c>
      <c r="T82" s="8">
        <f t="shared" si="41"/>
        <v>0.10166884363244802</v>
      </c>
      <c r="U82" s="8">
        <f t="shared" si="41"/>
        <v>0.10155510910627387</v>
      </c>
      <c r="V82" s="8">
        <f t="shared" si="41"/>
        <v>0.10127940635471031</v>
      </c>
      <c r="W82" s="8">
        <f t="shared" si="41"/>
        <v>0.10144282284278856</v>
      </c>
      <c r="X82" s="8">
        <f t="shared" si="41"/>
        <v>0.10105233586516159</v>
      </c>
      <c r="Y82" s="8">
        <f t="shared" si="41"/>
        <v>0.10084805557344871</v>
      </c>
      <c r="Z82" s="8">
        <f t="shared" si="41"/>
        <v>0.10067470384980895</v>
      </c>
      <c r="AA82" s="8">
        <f t="shared" si="41"/>
        <v>0.10067021884322308</v>
      </c>
      <c r="AB82" s="8">
        <f t="shared" si="41"/>
        <v>0.10036061394006773</v>
      </c>
      <c r="AC82" s="8">
        <f t="shared" si="41"/>
        <v>0.1004739187530878</v>
      </c>
      <c r="AD82" s="8">
        <f t="shared" si="41"/>
        <v>0.10040366082803932</v>
      </c>
      <c r="AE82" s="8">
        <f t="shared" si="41"/>
        <v>0.10019576143061144</v>
      </c>
      <c r="AF82" s="8">
        <f t="shared" si="41"/>
        <v>0.10002949919196029</v>
      </c>
      <c r="AG82" s="8">
        <f t="shared" si="41"/>
        <v>9.9962679904297275E-2</v>
      </c>
      <c r="AH82" s="8">
        <f t="shared" si="41"/>
        <v>9.9726602958903635E-2</v>
      </c>
      <c r="AI82" s="8">
        <f t="shared" si="41"/>
        <v>9.9803018388303175E-2</v>
      </c>
      <c r="AJ82" s="8">
        <f t="shared" si="41"/>
        <v>9.9732506214446334E-2</v>
      </c>
    </row>
    <row r="83" spans="2:36" ht="15.75" customHeight="1" x14ac:dyDescent="0.45">
      <c r="B83" s="8" t="s">
        <v>655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</row>
    <row r="84" spans="2:36" ht="15.75" customHeight="1" x14ac:dyDescent="0.45">
      <c r="B84" s="3" t="s">
        <v>656</v>
      </c>
      <c r="C84" s="8">
        <f t="shared" ref="C84:AJ84" si="42">C18/SUM(C$14:C$16,$C$18:$C$19)</f>
        <v>0.19542322043150998</v>
      </c>
      <c r="D84" s="8">
        <f t="shared" si="42"/>
        <v>0.21200720970569675</v>
      </c>
      <c r="E84" s="8">
        <f t="shared" si="42"/>
        <v>0.20310953331779028</v>
      </c>
      <c r="F84" s="8">
        <f t="shared" si="42"/>
        <v>0.21262775459882327</v>
      </c>
      <c r="G84" s="8">
        <f t="shared" si="42"/>
        <v>0.21354390047310015</v>
      </c>
      <c r="H84" s="8">
        <f t="shared" si="42"/>
        <v>0.21870531543195487</v>
      </c>
      <c r="I84" s="8">
        <f t="shared" si="42"/>
        <v>0.22270500176862582</v>
      </c>
      <c r="J84" s="8">
        <f t="shared" si="42"/>
        <v>0.22594851577738373</v>
      </c>
      <c r="K84" s="8">
        <f t="shared" si="42"/>
        <v>0.2278533672464782</v>
      </c>
      <c r="L84" s="8">
        <f t="shared" si="42"/>
        <v>0.23105125416273264</v>
      </c>
      <c r="M84" s="8">
        <f t="shared" si="42"/>
        <v>0.23546888837674529</v>
      </c>
      <c r="N84" s="8">
        <f t="shared" si="42"/>
        <v>0.23505393767867785</v>
      </c>
      <c r="O84" s="8">
        <f t="shared" si="42"/>
        <v>0.24071168557734723</v>
      </c>
      <c r="P84" s="8">
        <f t="shared" si="42"/>
        <v>0.23793911901008621</v>
      </c>
      <c r="Q84" s="8">
        <f t="shared" si="42"/>
        <v>0.24099148171042914</v>
      </c>
      <c r="R84" s="8">
        <f t="shared" si="42"/>
        <v>0.24197094982222833</v>
      </c>
      <c r="S84" s="8">
        <f t="shared" si="42"/>
        <v>0.24260517345351429</v>
      </c>
      <c r="T84" s="8">
        <f t="shared" si="42"/>
        <v>0.24506985713110779</v>
      </c>
      <c r="U84" s="8">
        <f t="shared" si="42"/>
        <v>0.24617082779120722</v>
      </c>
      <c r="V84" s="8">
        <f t="shared" si="42"/>
        <v>0.24780139543933791</v>
      </c>
      <c r="W84" s="8">
        <f t="shared" si="42"/>
        <v>0.24737657815721115</v>
      </c>
      <c r="X84" s="8">
        <f t="shared" si="42"/>
        <v>0.24956750533144723</v>
      </c>
      <c r="Y84" s="8">
        <f t="shared" si="42"/>
        <v>0.25078330753110406</v>
      </c>
      <c r="Z84" s="8">
        <f t="shared" si="42"/>
        <v>0.25163557160290295</v>
      </c>
      <c r="AA84" s="8">
        <f t="shared" si="42"/>
        <v>0.25192676522930962</v>
      </c>
      <c r="AB84" s="8">
        <f t="shared" si="42"/>
        <v>0.25373140998166405</v>
      </c>
      <c r="AC84" s="8">
        <f t="shared" si="42"/>
        <v>0.25346157599642533</v>
      </c>
      <c r="AD84" s="8">
        <f t="shared" si="42"/>
        <v>0.25406577478831127</v>
      </c>
      <c r="AE84" s="8">
        <f t="shared" si="42"/>
        <v>0.25536686097725297</v>
      </c>
      <c r="AF84" s="8">
        <f t="shared" si="42"/>
        <v>0.2564549015846867</v>
      </c>
      <c r="AG84" s="8">
        <f t="shared" si="42"/>
        <v>0.25705421262108658</v>
      </c>
      <c r="AH84" s="8">
        <f t="shared" si="42"/>
        <v>0.25844571612899447</v>
      </c>
      <c r="AI84" s="8">
        <f t="shared" si="42"/>
        <v>0.25823824099558351</v>
      </c>
      <c r="AJ84" s="8">
        <f t="shared" si="42"/>
        <v>0.25884852530592645</v>
      </c>
    </row>
    <row r="85" spans="2:36" ht="15.75" customHeight="1" x14ac:dyDescent="0.45">
      <c r="B85" s="3" t="s">
        <v>657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</row>
    <row r="86" spans="2:36" ht="15.75" customHeight="1" x14ac:dyDescent="0.35"/>
    <row r="87" spans="2:36" ht="15.75" customHeight="1" x14ac:dyDescent="0.45">
      <c r="B87" s="8" t="s">
        <v>677</v>
      </c>
    </row>
    <row r="88" spans="2:36" ht="15.75" customHeight="1" x14ac:dyDescent="0.45">
      <c r="B88" s="8" t="s">
        <v>678</v>
      </c>
    </row>
    <row r="89" spans="2:36" ht="15.75" customHeight="1" x14ac:dyDescent="0.45">
      <c r="B89" s="1" t="s">
        <v>679</v>
      </c>
      <c r="C89" s="8">
        <f t="shared" ref="C89:AJ89" si="43">C3</f>
        <v>2017</v>
      </c>
      <c r="D89" s="8">
        <f t="shared" si="43"/>
        <v>2018</v>
      </c>
      <c r="E89" s="8">
        <f t="shared" si="43"/>
        <v>2019</v>
      </c>
      <c r="F89" s="8">
        <f t="shared" si="43"/>
        <v>2020</v>
      </c>
      <c r="G89" s="8">
        <f t="shared" si="43"/>
        <v>2021</v>
      </c>
      <c r="H89" s="8">
        <f t="shared" si="43"/>
        <v>2022</v>
      </c>
      <c r="I89" s="8">
        <f t="shared" si="43"/>
        <v>2023</v>
      </c>
      <c r="J89" s="8">
        <f t="shared" si="43"/>
        <v>2024</v>
      </c>
      <c r="K89" s="8">
        <f t="shared" si="43"/>
        <v>2025</v>
      </c>
      <c r="L89" s="8">
        <f t="shared" si="43"/>
        <v>2026</v>
      </c>
      <c r="M89" s="8">
        <f t="shared" si="43"/>
        <v>2027</v>
      </c>
      <c r="N89" s="8">
        <f t="shared" si="43"/>
        <v>2028</v>
      </c>
      <c r="O89" s="8">
        <f t="shared" si="43"/>
        <v>2029</v>
      </c>
      <c r="P89" s="8">
        <f t="shared" si="43"/>
        <v>2030</v>
      </c>
      <c r="Q89" s="8">
        <f t="shared" si="43"/>
        <v>2031</v>
      </c>
      <c r="R89" s="8">
        <f t="shared" si="43"/>
        <v>2032</v>
      </c>
      <c r="S89" s="8">
        <f t="shared" si="43"/>
        <v>2033</v>
      </c>
      <c r="T89" s="8">
        <f t="shared" si="43"/>
        <v>2034</v>
      </c>
      <c r="U89" s="8">
        <f t="shared" si="43"/>
        <v>2035</v>
      </c>
      <c r="V89" s="8">
        <f t="shared" si="43"/>
        <v>2036</v>
      </c>
      <c r="W89" s="8">
        <f t="shared" si="43"/>
        <v>2037</v>
      </c>
      <c r="X89" s="8">
        <f t="shared" si="43"/>
        <v>2038</v>
      </c>
      <c r="Y89" s="8">
        <f t="shared" si="43"/>
        <v>2039</v>
      </c>
      <c r="Z89" s="8">
        <f t="shared" si="43"/>
        <v>2040</v>
      </c>
      <c r="AA89" s="8">
        <f t="shared" si="43"/>
        <v>2041</v>
      </c>
      <c r="AB89" s="8">
        <f t="shared" si="43"/>
        <v>2042</v>
      </c>
      <c r="AC89" s="8">
        <f t="shared" si="43"/>
        <v>2043</v>
      </c>
      <c r="AD89" s="8">
        <f t="shared" si="43"/>
        <v>2044</v>
      </c>
      <c r="AE89" s="8">
        <f t="shared" si="43"/>
        <v>2045</v>
      </c>
      <c r="AF89" s="8">
        <f t="shared" si="43"/>
        <v>2046</v>
      </c>
      <c r="AG89" s="8">
        <f t="shared" si="43"/>
        <v>2047</v>
      </c>
      <c r="AH89" s="8">
        <f t="shared" si="43"/>
        <v>2048</v>
      </c>
      <c r="AI89" s="8">
        <f t="shared" si="43"/>
        <v>2049</v>
      </c>
      <c r="AJ89" s="8">
        <f t="shared" si="43"/>
        <v>2050</v>
      </c>
    </row>
    <row r="90" spans="2:36" ht="15.75" customHeight="1" x14ac:dyDescent="0.45">
      <c r="B90" s="8" t="s">
        <v>650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</row>
    <row r="91" spans="2:36" ht="15.75" customHeight="1" x14ac:dyDescent="0.45">
      <c r="B91" s="8" t="s">
        <v>651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</row>
    <row r="92" spans="2:36" ht="15.75" customHeight="1" x14ac:dyDescent="0.45">
      <c r="B92" s="8" t="s">
        <v>652</v>
      </c>
      <c r="C92" s="8">
        <f t="shared" ref="C92:AJ92" si="44">C14/SUM(C$14,C$16)*C$4</f>
        <v>0.34188569912822919</v>
      </c>
      <c r="D92" s="8">
        <f t="shared" si="44"/>
        <v>0.34348635765958219</v>
      </c>
      <c r="E92" s="8">
        <f t="shared" si="44"/>
        <v>0.32704471217158476</v>
      </c>
      <c r="F92" s="8">
        <f t="shared" si="44"/>
        <v>0.33181905505610421</v>
      </c>
      <c r="G92" s="8">
        <f t="shared" si="44"/>
        <v>0.32756526015343029</v>
      </c>
      <c r="H92" s="8">
        <f t="shared" si="44"/>
        <v>0.33104417743508141</v>
      </c>
      <c r="I92" s="8">
        <f t="shared" si="44"/>
        <v>0.33561679082935464</v>
      </c>
      <c r="J92" s="8">
        <f t="shared" si="44"/>
        <v>0.33760402953685864</v>
      </c>
      <c r="K92" s="8">
        <f t="shared" si="44"/>
        <v>0.34146487816798166</v>
      </c>
      <c r="L92" s="8">
        <f t="shared" si="44"/>
        <v>0.3419965110953106</v>
      </c>
      <c r="M92" s="8">
        <f t="shared" si="44"/>
        <v>0.34960298193995881</v>
      </c>
      <c r="N92" s="8">
        <f t="shared" si="44"/>
        <v>0.35309992609546925</v>
      </c>
      <c r="O92" s="8">
        <f t="shared" si="44"/>
        <v>0.36155092329495636</v>
      </c>
      <c r="P92" s="8">
        <f t="shared" si="44"/>
        <v>0.36343397849339654</v>
      </c>
      <c r="Q92" s="8">
        <f t="shared" si="44"/>
        <v>0.36855014454191048</v>
      </c>
      <c r="R92" s="8">
        <f t="shared" si="44"/>
        <v>0.37177948193385763</v>
      </c>
      <c r="S92" s="8">
        <f t="shared" si="44"/>
        <v>0.37386792907105304</v>
      </c>
      <c r="T92" s="8">
        <f t="shared" si="44"/>
        <v>0.37692255199252434</v>
      </c>
      <c r="U92" s="8">
        <f t="shared" si="44"/>
        <v>0.3790756632018778</v>
      </c>
      <c r="V92" s="8">
        <f t="shared" si="44"/>
        <v>0.38170808934641098</v>
      </c>
      <c r="W92" s="8">
        <f t="shared" si="44"/>
        <v>0.38223648350822514</v>
      </c>
      <c r="X92" s="8">
        <f t="shared" si="44"/>
        <v>0.38465048412998659</v>
      </c>
      <c r="Y92" s="8">
        <f t="shared" si="44"/>
        <v>0.38612125732847274</v>
      </c>
      <c r="Z92" s="8">
        <f t="shared" si="44"/>
        <v>0.38744156007489028</v>
      </c>
      <c r="AA92" s="8">
        <f t="shared" si="44"/>
        <v>0.38771843780624188</v>
      </c>
      <c r="AB92" s="8">
        <f t="shared" si="44"/>
        <v>0.3896101087380876</v>
      </c>
      <c r="AC92" s="8">
        <f t="shared" si="44"/>
        <v>0.3895091576060985</v>
      </c>
      <c r="AD92" s="8">
        <f t="shared" si="44"/>
        <v>0.38989107809282986</v>
      </c>
      <c r="AE92" s="8">
        <f t="shared" si="44"/>
        <v>0.39097691055457628</v>
      </c>
      <c r="AF92" s="8">
        <f t="shared" si="44"/>
        <v>0.39057181570394295</v>
      </c>
      <c r="AG92" s="8">
        <f t="shared" si="44"/>
        <v>0.39036443146130934</v>
      </c>
      <c r="AH92" s="8">
        <f t="shared" si="44"/>
        <v>0.39117963221513852</v>
      </c>
      <c r="AI92" s="8">
        <f t="shared" si="44"/>
        <v>0.3906134650309992</v>
      </c>
      <c r="AJ92" s="8">
        <f t="shared" si="44"/>
        <v>0.39042966992123185</v>
      </c>
    </row>
    <row r="93" spans="2:36" ht="15.75" customHeight="1" x14ac:dyDescent="0.45">
      <c r="B93" s="8" t="s">
        <v>653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</row>
    <row r="94" spans="2:36" ht="15.75" customHeight="1" x14ac:dyDescent="0.45">
      <c r="B94" s="8" t="s">
        <v>654</v>
      </c>
      <c r="C94" s="8">
        <f t="shared" ref="C94:AJ94" si="45">C16/SUM(C$14,C$16)*C$4</f>
        <v>0.18551818069528797</v>
      </c>
      <c r="D94" s="8">
        <f t="shared" si="45"/>
        <v>0.18138366470528464</v>
      </c>
      <c r="E94" s="8">
        <f t="shared" si="45"/>
        <v>0.18853369553503746</v>
      </c>
      <c r="F94" s="8">
        <f t="shared" si="45"/>
        <v>0.18428774678467322</v>
      </c>
      <c r="G94" s="8">
        <f t="shared" si="45"/>
        <v>0.18629543014799094</v>
      </c>
      <c r="H94" s="8">
        <f t="shared" si="45"/>
        <v>0.18489899924085104</v>
      </c>
      <c r="I94" s="8">
        <f t="shared" si="45"/>
        <v>0.18439878044165031</v>
      </c>
      <c r="J94" s="8">
        <f t="shared" si="45"/>
        <v>0.18695508215484621</v>
      </c>
      <c r="K94" s="8">
        <f t="shared" si="45"/>
        <v>0.18833241635115822</v>
      </c>
      <c r="L94" s="8">
        <f t="shared" si="45"/>
        <v>0.18945843981933114</v>
      </c>
      <c r="M94" s="8">
        <f t="shared" si="45"/>
        <v>0.19091873411781798</v>
      </c>
      <c r="N94" s="8">
        <f t="shared" si="45"/>
        <v>0.19482736238465331</v>
      </c>
      <c r="O94" s="8">
        <f t="shared" si="45"/>
        <v>0.19484232918241326</v>
      </c>
      <c r="P94" s="8">
        <f t="shared" si="45"/>
        <v>0.19980626376770708</v>
      </c>
      <c r="Q94" s="8">
        <f t="shared" si="45"/>
        <v>0.20067215277229947</v>
      </c>
      <c r="R94" s="8">
        <f t="shared" si="45"/>
        <v>0.20254015063007966</v>
      </c>
      <c r="S94" s="8">
        <f t="shared" si="45"/>
        <v>0.20410597794028842</v>
      </c>
      <c r="T94" s="8">
        <f t="shared" si="45"/>
        <v>0.20509006340494418</v>
      </c>
      <c r="U94" s="8">
        <f t="shared" si="45"/>
        <v>0.20624197991550572</v>
      </c>
      <c r="V94" s="8">
        <f t="shared" si="45"/>
        <v>0.20689726986905088</v>
      </c>
      <c r="W94" s="8">
        <f t="shared" si="45"/>
        <v>0.20852167686635772</v>
      </c>
      <c r="X94" s="8">
        <f t="shared" si="45"/>
        <v>0.20839131543355219</v>
      </c>
      <c r="Y94" s="8">
        <f t="shared" si="45"/>
        <v>0.20867153061555313</v>
      </c>
      <c r="Z94" s="8">
        <f t="shared" si="45"/>
        <v>0.20895077363424164</v>
      </c>
      <c r="AA94" s="8">
        <f t="shared" si="45"/>
        <v>0.20954261830768209</v>
      </c>
      <c r="AB94" s="8">
        <f t="shared" si="45"/>
        <v>0.20942252921615193</v>
      </c>
      <c r="AC94" s="8">
        <f t="shared" si="45"/>
        <v>0.21035631513111086</v>
      </c>
      <c r="AD94" s="8">
        <f t="shared" si="45"/>
        <v>0.21061265387490455</v>
      </c>
      <c r="AE94" s="8">
        <f t="shared" si="45"/>
        <v>0.21051228774920677</v>
      </c>
      <c r="AF94" s="8">
        <f t="shared" si="45"/>
        <v>0.20980579073699152</v>
      </c>
      <c r="AG94" s="8">
        <f t="shared" si="45"/>
        <v>0.20970564094684579</v>
      </c>
      <c r="AH94" s="8">
        <f t="shared" si="45"/>
        <v>0.20929883668438296</v>
      </c>
      <c r="AI94" s="8">
        <f t="shared" si="45"/>
        <v>0.20975853247779574</v>
      </c>
      <c r="AJ94" s="8">
        <f t="shared" si="45"/>
        <v>0.20963457678612438</v>
      </c>
    </row>
    <row r="95" spans="2:36" ht="15.75" customHeight="1" x14ac:dyDescent="0.45">
      <c r="B95" s="8" t="s">
        <v>655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</row>
    <row r="96" spans="2:36" ht="15.75" customHeight="1" x14ac:dyDescent="0.45">
      <c r="B96" s="3" t="s">
        <v>656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</row>
    <row r="97" spans="2:36" ht="15.75" customHeight="1" x14ac:dyDescent="0.45">
      <c r="B97" s="3" t="s">
        <v>657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</row>
    <row r="98" spans="2:36" ht="15.75" customHeight="1" x14ac:dyDescent="0.45">
      <c r="B98" s="8" t="s">
        <v>659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</row>
    <row r="99" spans="2:36" ht="15.75" customHeight="1" x14ac:dyDescent="0.45">
      <c r="B99" s="8" t="s">
        <v>660</v>
      </c>
      <c r="C99" s="8">
        <f t="shared" ref="C99:AJ99" si="46">C23/SUM(C$23,C$25)*C$5</f>
        <v>0.32241259762657554</v>
      </c>
      <c r="D99" s="8">
        <f t="shared" si="46"/>
        <v>4.9158115547005519E-2</v>
      </c>
      <c r="E99" s="8">
        <f t="shared" si="46"/>
        <v>4.5818174987486755E-2</v>
      </c>
      <c r="F99" s="8">
        <f t="shared" si="46"/>
        <v>4.7292521147895283E-2</v>
      </c>
      <c r="G99" s="8">
        <f t="shared" si="46"/>
        <v>4.6587052062217353E-2</v>
      </c>
      <c r="H99" s="8">
        <f t="shared" si="46"/>
        <v>4.6463797767777794E-2</v>
      </c>
      <c r="I99" s="8">
        <f t="shared" si="46"/>
        <v>4.6301480698377709E-2</v>
      </c>
      <c r="J99" s="8">
        <f t="shared" si="46"/>
        <v>4.6038551173131118E-2</v>
      </c>
      <c r="K99" s="8">
        <f t="shared" si="46"/>
        <v>4.5555828178183592E-2</v>
      </c>
      <c r="L99" s="8">
        <f t="shared" si="46"/>
        <v>4.5239364092117464E-2</v>
      </c>
      <c r="M99" s="8">
        <f t="shared" si="46"/>
        <v>4.4909651267063734E-2</v>
      </c>
      <c r="N99" s="8">
        <f t="shared" si="46"/>
        <v>4.3688884800836512E-2</v>
      </c>
      <c r="O99" s="8">
        <f t="shared" si="46"/>
        <v>4.3702617007370888E-2</v>
      </c>
      <c r="P99" s="8">
        <f t="shared" si="46"/>
        <v>4.2180593973947744E-2</v>
      </c>
      <c r="Q99" s="8">
        <f t="shared" si="46"/>
        <v>4.1919637857363551E-2</v>
      </c>
      <c r="R99" s="8">
        <f t="shared" si="46"/>
        <v>4.1352287070891551E-2</v>
      </c>
      <c r="S99" s="8">
        <f t="shared" si="46"/>
        <v>4.0869715699733168E-2</v>
      </c>
      <c r="T99" s="8">
        <f t="shared" si="46"/>
        <v>4.0625358922534584E-2</v>
      </c>
      <c r="U99" s="8">
        <f t="shared" si="46"/>
        <v>4.0280874105537136E-2</v>
      </c>
      <c r="V99" s="8">
        <f t="shared" si="46"/>
        <v>4.0061317513335457E-2</v>
      </c>
      <c r="W99" s="8">
        <f t="shared" si="46"/>
        <v>3.9579532740567615E-2</v>
      </c>
      <c r="X99" s="8">
        <f t="shared" si="46"/>
        <v>3.9575389087989271E-2</v>
      </c>
      <c r="Y99" s="8">
        <f t="shared" si="46"/>
        <v>3.9465489345705901E-2</v>
      </c>
      <c r="Z99" s="8">
        <f t="shared" si="46"/>
        <v>3.936250275723762E-2</v>
      </c>
      <c r="AA99" s="8">
        <f t="shared" si="46"/>
        <v>3.9168785951919777E-2</v>
      </c>
      <c r="AB99" s="8">
        <f t="shared" si="46"/>
        <v>3.9166007140566887E-2</v>
      </c>
      <c r="AC99" s="8">
        <f t="shared" si="46"/>
        <v>3.8886090972241959E-2</v>
      </c>
      <c r="AD99" s="8">
        <f t="shared" si="46"/>
        <v>3.8791561575324297E-2</v>
      </c>
      <c r="AE99" s="8">
        <f t="shared" si="46"/>
        <v>3.8785876348294369E-2</v>
      </c>
      <c r="AF99" s="8">
        <f t="shared" si="46"/>
        <v>3.8954749103447768E-2</v>
      </c>
      <c r="AG99" s="8">
        <f t="shared" si="46"/>
        <v>3.8959185724546042E-2</v>
      </c>
      <c r="AH99" s="8">
        <f t="shared" si="46"/>
        <v>3.9042692460306769E-2</v>
      </c>
      <c r="AI99" s="8">
        <f t="shared" si="46"/>
        <v>3.8898030709196889E-2</v>
      </c>
      <c r="AJ99" s="8">
        <f t="shared" si="46"/>
        <v>3.8916607082920475E-2</v>
      </c>
    </row>
    <row r="100" spans="2:36" ht="15.75" customHeight="1" x14ac:dyDescent="0.45">
      <c r="B100" s="8" t="s">
        <v>661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</row>
    <row r="101" spans="2:36" ht="15.75" customHeight="1" x14ac:dyDescent="0.45">
      <c r="B101" s="8" t="s">
        <v>662</v>
      </c>
      <c r="C101" s="8">
        <f t="shared" ref="C101:AJ101" si="47">C25/SUM(C$23,C$25)*C$5</f>
        <v>0.15018352254990744</v>
      </c>
      <c r="D101" s="8">
        <f t="shared" si="47"/>
        <v>0.42597186208812765</v>
      </c>
      <c r="E101" s="8">
        <f t="shared" si="47"/>
        <v>0.43860341730589103</v>
      </c>
      <c r="F101" s="8">
        <f t="shared" si="47"/>
        <v>0.43660067701132738</v>
      </c>
      <c r="G101" s="8">
        <f t="shared" si="47"/>
        <v>0.43955225763636141</v>
      </c>
      <c r="H101" s="8">
        <f t="shared" si="47"/>
        <v>0.43759302555628976</v>
      </c>
      <c r="I101" s="8">
        <f t="shared" si="47"/>
        <v>0.43368294803061724</v>
      </c>
      <c r="J101" s="8">
        <f t="shared" si="47"/>
        <v>0.42940233713516412</v>
      </c>
      <c r="K101" s="8">
        <f t="shared" si="47"/>
        <v>0.42464687730267653</v>
      </c>
      <c r="L101" s="8">
        <f t="shared" si="47"/>
        <v>0.42330568499324089</v>
      </c>
      <c r="M101" s="8">
        <f t="shared" si="47"/>
        <v>0.41456863267515948</v>
      </c>
      <c r="N101" s="8">
        <f t="shared" si="47"/>
        <v>0.40838382671904089</v>
      </c>
      <c r="O101" s="8">
        <f t="shared" si="47"/>
        <v>0.39990413051525953</v>
      </c>
      <c r="P101" s="8">
        <f t="shared" si="47"/>
        <v>0.39457916376494856</v>
      </c>
      <c r="Q101" s="8">
        <f t="shared" si="47"/>
        <v>0.38885806482842655</v>
      </c>
      <c r="R101" s="8">
        <f t="shared" si="47"/>
        <v>0.38432808036517108</v>
      </c>
      <c r="S101" s="8">
        <f t="shared" si="47"/>
        <v>0.38115637728892526</v>
      </c>
      <c r="T101" s="8">
        <f t="shared" si="47"/>
        <v>0.37736202567999688</v>
      </c>
      <c r="U101" s="8">
        <f t="shared" si="47"/>
        <v>0.37440148277707935</v>
      </c>
      <c r="V101" s="8">
        <f t="shared" si="47"/>
        <v>0.37133332327120261</v>
      </c>
      <c r="W101" s="8">
        <f t="shared" si="47"/>
        <v>0.36966230688484952</v>
      </c>
      <c r="X101" s="8">
        <f t="shared" si="47"/>
        <v>0.36738281134847212</v>
      </c>
      <c r="Y101" s="8">
        <f t="shared" si="47"/>
        <v>0.36574172271026822</v>
      </c>
      <c r="Z101" s="8">
        <f t="shared" si="47"/>
        <v>0.3642451635336304</v>
      </c>
      <c r="AA101" s="8">
        <f t="shared" si="47"/>
        <v>0.3635701579341562</v>
      </c>
      <c r="AB101" s="8">
        <f t="shared" si="47"/>
        <v>0.36180135490519355</v>
      </c>
      <c r="AC101" s="8">
        <f t="shared" si="47"/>
        <v>0.36124843629054865</v>
      </c>
      <c r="AD101" s="8">
        <f t="shared" si="47"/>
        <v>0.36070470645694125</v>
      </c>
      <c r="AE101" s="8">
        <f t="shared" si="47"/>
        <v>0.35972492534792255</v>
      </c>
      <c r="AF101" s="8">
        <f t="shared" si="47"/>
        <v>0.36066764445561766</v>
      </c>
      <c r="AG101" s="8">
        <f t="shared" si="47"/>
        <v>0.36097074186729894</v>
      </c>
      <c r="AH101" s="8">
        <f t="shared" si="47"/>
        <v>0.36047883864017166</v>
      </c>
      <c r="AI101" s="8">
        <f t="shared" si="47"/>
        <v>0.36072997178200811</v>
      </c>
      <c r="AJ101" s="8">
        <f t="shared" si="47"/>
        <v>0.36101914620972331</v>
      </c>
    </row>
    <row r="102" spans="2:36" ht="15.75" customHeight="1" x14ac:dyDescent="0.45">
      <c r="B102" s="8" t="s">
        <v>663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</row>
    <row r="103" spans="2:36" ht="15.75" customHeight="1" x14ac:dyDescent="0.45">
      <c r="B103" s="8" t="s">
        <v>664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</row>
    <row r="104" spans="2:36" ht="15.75" customHeight="1" x14ac:dyDescent="0.45">
      <c r="B104" s="3" t="s">
        <v>656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</row>
    <row r="105" spans="2:36" ht="15.75" customHeight="1" x14ac:dyDescent="0.45">
      <c r="B105" s="3" t="s">
        <v>657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</row>
    <row r="106" spans="2:36" ht="15.75" customHeight="1" x14ac:dyDescent="0.35"/>
    <row r="107" spans="2:36" ht="15.75" customHeight="1" x14ac:dyDescent="0.45">
      <c r="B107" s="8" t="s">
        <v>680</v>
      </c>
    </row>
    <row r="108" spans="2:36" ht="15.75" customHeight="1" x14ac:dyDescent="0.45">
      <c r="B108" s="8" t="s">
        <v>681</v>
      </c>
    </row>
    <row r="109" spans="2:36" ht="15.75" customHeight="1" x14ac:dyDescent="0.45">
      <c r="B109" s="1" t="s">
        <v>682</v>
      </c>
      <c r="C109" s="8">
        <f t="shared" ref="C109:AJ109" si="48">C3</f>
        <v>2017</v>
      </c>
      <c r="D109" s="8">
        <f t="shared" si="48"/>
        <v>2018</v>
      </c>
      <c r="E109" s="8">
        <f t="shared" si="48"/>
        <v>2019</v>
      </c>
      <c r="F109" s="8">
        <f t="shared" si="48"/>
        <v>2020</v>
      </c>
      <c r="G109" s="8">
        <f t="shared" si="48"/>
        <v>2021</v>
      </c>
      <c r="H109" s="8">
        <f t="shared" si="48"/>
        <v>2022</v>
      </c>
      <c r="I109" s="8">
        <f t="shared" si="48"/>
        <v>2023</v>
      </c>
      <c r="J109" s="8">
        <f t="shared" si="48"/>
        <v>2024</v>
      </c>
      <c r="K109" s="8">
        <f t="shared" si="48"/>
        <v>2025</v>
      </c>
      <c r="L109" s="8">
        <f t="shared" si="48"/>
        <v>2026</v>
      </c>
      <c r="M109" s="8">
        <f t="shared" si="48"/>
        <v>2027</v>
      </c>
      <c r="N109" s="8">
        <f t="shared" si="48"/>
        <v>2028</v>
      </c>
      <c r="O109" s="8">
        <f t="shared" si="48"/>
        <v>2029</v>
      </c>
      <c r="P109" s="8">
        <f t="shared" si="48"/>
        <v>2030</v>
      </c>
      <c r="Q109" s="8">
        <f t="shared" si="48"/>
        <v>2031</v>
      </c>
      <c r="R109" s="8">
        <f t="shared" si="48"/>
        <v>2032</v>
      </c>
      <c r="S109" s="8">
        <f t="shared" si="48"/>
        <v>2033</v>
      </c>
      <c r="T109" s="8">
        <f t="shared" si="48"/>
        <v>2034</v>
      </c>
      <c r="U109" s="8">
        <f t="shared" si="48"/>
        <v>2035</v>
      </c>
      <c r="V109" s="8">
        <f t="shared" si="48"/>
        <v>2036</v>
      </c>
      <c r="W109" s="8">
        <f t="shared" si="48"/>
        <v>2037</v>
      </c>
      <c r="X109" s="8">
        <f t="shared" si="48"/>
        <v>2038</v>
      </c>
      <c r="Y109" s="8">
        <f t="shared" si="48"/>
        <v>2039</v>
      </c>
      <c r="Z109" s="8">
        <f t="shared" si="48"/>
        <v>2040</v>
      </c>
      <c r="AA109" s="8">
        <f t="shared" si="48"/>
        <v>2041</v>
      </c>
      <c r="AB109" s="8">
        <f t="shared" si="48"/>
        <v>2042</v>
      </c>
      <c r="AC109" s="8">
        <f t="shared" si="48"/>
        <v>2043</v>
      </c>
      <c r="AD109" s="8">
        <f t="shared" si="48"/>
        <v>2044</v>
      </c>
      <c r="AE109" s="8">
        <f t="shared" si="48"/>
        <v>2045</v>
      </c>
      <c r="AF109" s="8">
        <f t="shared" si="48"/>
        <v>2046</v>
      </c>
      <c r="AG109" s="8">
        <f t="shared" si="48"/>
        <v>2047</v>
      </c>
      <c r="AH109" s="8">
        <f t="shared" si="48"/>
        <v>2048</v>
      </c>
      <c r="AI109" s="8">
        <f t="shared" si="48"/>
        <v>2049</v>
      </c>
      <c r="AJ109" s="8">
        <f t="shared" si="48"/>
        <v>2050</v>
      </c>
    </row>
    <row r="110" spans="2:36" ht="15.75" customHeight="1" x14ac:dyDescent="0.45">
      <c r="B110" s="8" t="s">
        <v>650</v>
      </c>
      <c r="C110" s="8">
        <f t="shared" ref="C110:AJ110" si="49">C12/SUM(C$12:C$15,C$17:C$19)</f>
        <v>4.1288006435110068E-3</v>
      </c>
      <c r="D110" s="8">
        <f t="shared" si="49"/>
        <v>4.334727288270359E-3</v>
      </c>
      <c r="E110" s="8">
        <f t="shared" si="49"/>
        <v>4.1273385894983325E-3</v>
      </c>
      <c r="F110" s="8">
        <f t="shared" si="49"/>
        <v>4.2875412972542054E-3</v>
      </c>
      <c r="G110" s="8">
        <f t="shared" si="49"/>
        <v>4.2616473018217598E-3</v>
      </c>
      <c r="H110" s="8">
        <f t="shared" si="49"/>
        <v>4.3112041153189973E-3</v>
      </c>
      <c r="I110" s="8">
        <f t="shared" si="49"/>
        <v>4.36941060578111E-3</v>
      </c>
      <c r="J110" s="8">
        <f t="shared" si="49"/>
        <v>4.3755470607198289E-3</v>
      </c>
      <c r="K110" s="8">
        <f t="shared" si="49"/>
        <v>4.3566068211707129E-3</v>
      </c>
      <c r="L110" s="8">
        <f t="shared" si="49"/>
        <v>4.4447726091553924E-3</v>
      </c>
      <c r="M110" s="8">
        <f t="shared" si="49"/>
        <v>4.5020066976512747E-3</v>
      </c>
      <c r="N110" s="8">
        <f t="shared" si="49"/>
        <v>4.4794755618956864E-3</v>
      </c>
      <c r="O110" s="8">
        <f t="shared" si="49"/>
        <v>4.5891233544353201E-3</v>
      </c>
      <c r="P110" s="8">
        <f t="shared" si="49"/>
        <v>4.5171163900784815E-3</v>
      </c>
      <c r="Q110" s="8">
        <f t="shared" si="49"/>
        <v>4.5600455928653319E-3</v>
      </c>
      <c r="R110" s="8">
        <f t="shared" si="49"/>
        <v>4.5647104286052178E-3</v>
      </c>
      <c r="S110" s="8">
        <f t="shared" si="49"/>
        <v>4.5654012648168275E-3</v>
      </c>
      <c r="T110" s="8">
        <f t="shared" si="49"/>
        <v>4.5883506693913207E-3</v>
      </c>
      <c r="U110" s="8">
        <f t="shared" si="49"/>
        <v>4.5966540422918145E-3</v>
      </c>
      <c r="V110" s="8">
        <f t="shared" si="49"/>
        <v>4.6172890681581806E-3</v>
      </c>
      <c r="W110" s="8">
        <f t="shared" si="49"/>
        <v>4.6024651995424442E-3</v>
      </c>
      <c r="X110" s="8">
        <f t="shared" si="49"/>
        <v>4.6317230762642674E-3</v>
      </c>
      <c r="Y110" s="8">
        <f t="shared" si="49"/>
        <v>4.6456332309939502E-3</v>
      </c>
      <c r="Z110" s="8">
        <f t="shared" si="49"/>
        <v>4.6605319858444485E-3</v>
      </c>
      <c r="AA110" s="8">
        <f t="shared" si="49"/>
        <v>4.6592691609849109E-3</v>
      </c>
      <c r="AB110" s="8">
        <f t="shared" si="49"/>
        <v>4.682217734509493E-3</v>
      </c>
      <c r="AC110" s="8">
        <f t="shared" si="49"/>
        <v>4.6701964188374523E-3</v>
      </c>
      <c r="AD110" s="8">
        <f t="shared" si="49"/>
        <v>4.6739293876977579E-3</v>
      </c>
      <c r="AE110" s="8">
        <f t="shared" si="49"/>
        <v>4.6896857208093843E-3</v>
      </c>
      <c r="AF110" s="8">
        <f t="shared" si="49"/>
        <v>4.7034538024526597E-3</v>
      </c>
      <c r="AG110" s="8">
        <f t="shared" si="49"/>
        <v>4.7039693857793127E-3</v>
      </c>
      <c r="AH110" s="8">
        <f t="shared" si="49"/>
        <v>4.7215804753823936E-3</v>
      </c>
      <c r="AI110" s="8">
        <f t="shared" si="49"/>
        <v>4.7136024313748359E-3</v>
      </c>
      <c r="AJ110" s="8">
        <f t="shared" si="49"/>
        <v>4.7190797325637173E-3</v>
      </c>
    </row>
    <row r="111" spans="2:36" ht="15.75" customHeight="1" x14ac:dyDescent="0.45">
      <c r="B111" s="8" t="s">
        <v>651</v>
      </c>
      <c r="C111" s="8">
        <f t="shared" ref="C111:AJ111" si="50">C13/SUM(C$12:C$15,C$17:C$19)</f>
        <v>5.0987558274388473E-2</v>
      </c>
      <c r="D111" s="8">
        <f t="shared" si="50"/>
        <v>5.0589475927691363E-2</v>
      </c>
      <c r="E111" s="8">
        <f t="shared" si="50"/>
        <v>4.7283235428027537E-2</v>
      </c>
      <c r="F111" s="8">
        <f t="shared" si="50"/>
        <v>4.8022655531693055E-2</v>
      </c>
      <c r="G111" s="8">
        <f t="shared" si="50"/>
        <v>4.7080823734017833E-2</v>
      </c>
      <c r="H111" s="8">
        <f t="shared" si="50"/>
        <v>4.6782932835934932E-2</v>
      </c>
      <c r="I111" s="8">
        <f t="shared" si="50"/>
        <v>4.6693054801018159E-2</v>
      </c>
      <c r="J111" s="8">
        <f t="shared" si="50"/>
        <v>4.664487113185091E-2</v>
      </c>
      <c r="K111" s="8">
        <f t="shared" si="50"/>
        <v>4.6611598319275874E-2</v>
      </c>
      <c r="L111" s="8">
        <f t="shared" si="50"/>
        <v>4.6097676635394089E-2</v>
      </c>
      <c r="M111" s="8">
        <f t="shared" si="50"/>
        <v>4.6317070677739658E-2</v>
      </c>
      <c r="N111" s="8">
        <f t="shared" si="50"/>
        <v>4.5853434561396206E-2</v>
      </c>
      <c r="O111" s="8">
        <f t="shared" si="50"/>
        <v>4.6267462253036025E-2</v>
      </c>
      <c r="P111" s="8">
        <f t="shared" si="50"/>
        <v>4.5628487350036148E-2</v>
      </c>
      <c r="Q111" s="8">
        <f t="shared" si="50"/>
        <v>4.5732873341693847E-2</v>
      </c>
      <c r="R111" s="8">
        <f t="shared" si="50"/>
        <v>4.5593092309185006E-2</v>
      </c>
      <c r="S111" s="8">
        <f t="shared" si="50"/>
        <v>4.5417012896120698E-2</v>
      </c>
      <c r="T111" s="8">
        <f t="shared" si="50"/>
        <v>4.5384082337230812E-2</v>
      </c>
      <c r="U111" s="8">
        <f t="shared" si="50"/>
        <v>4.528252276587099E-2</v>
      </c>
      <c r="V111" s="8">
        <f t="shared" si="50"/>
        <v>4.5275435986127405E-2</v>
      </c>
      <c r="W111" s="8">
        <f t="shared" si="50"/>
        <v>4.5016640484735006E-2</v>
      </c>
      <c r="X111" s="8">
        <f t="shared" si="50"/>
        <v>4.5095107300755603E-2</v>
      </c>
      <c r="Y111" s="8">
        <f t="shared" si="50"/>
        <v>4.5075649630717002E-2</v>
      </c>
      <c r="Z111" s="8">
        <f t="shared" si="50"/>
        <v>4.5067212618670721E-2</v>
      </c>
      <c r="AA111" s="8">
        <f t="shared" si="50"/>
        <v>4.4930649906752183E-2</v>
      </c>
      <c r="AB111" s="8">
        <f t="shared" si="50"/>
        <v>4.4988099608211297E-2</v>
      </c>
      <c r="AC111" s="8">
        <f t="shared" si="50"/>
        <v>4.4792920101749276E-2</v>
      </c>
      <c r="AD111" s="8">
        <f t="shared" si="50"/>
        <v>4.4716766931320318E-2</v>
      </c>
      <c r="AE111" s="8">
        <f t="shared" si="50"/>
        <v>4.4723674591647007E-2</v>
      </c>
      <c r="AF111" s="8">
        <f t="shared" si="50"/>
        <v>4.4713491683901957E-2</v>
      </c>
      <c r="AG111" s="8">
        <f t="shared" si="50"/>
        <v>4.4644927474046775E-2</v>
      </c>
      <c r="AH111" s="8">
        <f t="shared" si="50"/>
        <v>4.4682200281766032E-2</v>
      </c>
      <c r="AI111" s="8">
        <f t="shared" si="50"/>
        <v>4.4531184893121259E-2</v>
      </c>
      <c r="AJ111" s="8">
        <f t="shared" si="50"/>
        <v>4.4477446987067078E-2</v>
      </c>
    </row>
    <row r="112" spans="2:36" ht="15.75" customHeight="1" x14ac:dyDescent="0.45">
      <c r="B112" s="8" t="s">
        <v>652</v>
      </c>
      <c r="C112" s="8">
        <f t="shared" ref="C112:AJ112" si="51">C14/SUM(C$12:C$15,C$17:C$19)</f>
        <v>0.20564025650268344</v>
      </c>
      <c r="D112" s="8">
        <f t="shared" si="51"/>
        <v>0.20273513349860522</v>
      </c>
      <c r="E112" s="8">
        <f t="shared" si="51"/>
        <v>0.19318547419983559</v>
      </c>
      <c r="F112" s="8">
        <f t="shared" si="51"/>
        <v>0.19369715147921834</v>
      </c>
      <c r="G112" s="8">
        <f t="shared" si="51"/>
        <v>0.19006069578254345</v>
      </c>
      <c r="H112" s="8">
        <f t="shared" si="51"/>
        <v>0.18921674103162892</v>
      </c>
      <c r="I112" s="8">
        <f t="shared" si="51"/>
        <v>0.18952985951432669</v>
      </c>
      <c r="J112" s="8">
        <f t="shared" si="51"/>
        <v>0.18843635047812798</v>
      </c>
      <c r="K112" s="8">
        <f t="shared" si="51"/>
        <v>0.1869110144640701</v>
      </c>
      <c r="L112" s="8">
        <f t="shared" si="51"/>
        <v>0.18598840639030964</v>
      </c>
      <c r="M112" s="8">
        <f t="shared" si="51"/>
        <v>0.18616910488732358</v>
      </c>
      <c r="N112" s="8">
        <f t="shared" si="51"/>
        <v>0.18481765511193129</v>
      </c>
      <c r="O112" s="8">
        <f t="shared" si="51"/>
        <v>0.18577638758305107</v>
      </c>
      <c r="P112" s="8">
        <f t="shared" si="51"/>
        <v>0.1837170039292691</v>
      </c>
      <c r="Q112" s="8">
        <f t="shared" si="51"/>
        <v>0.18381597392055718</v>
      </c>
      <c r="R112" s="8">
        <f t="shared" si="51"/>
        <v>0.1832204265619794</v>
      </c>
      <c r="S112" s="8">
        <f t="shared" si="51"/>
        <v>0.18255967077972082</v>
      </c>
      <c r="T112" s="8">
        <f t="shared" si="51"/>
        <v>0.1823249988364902</v>
      </c>
      <c r="U112" s="8">
        <f t="shared" si="51"/>
        <v>0.18186662740348389</v>
      </c>
      <c r="V112" s="8">
        <f t="shared" si="51"/>
        <v>0.18167987173669764</v>
      </c>
      <c r="W112" s="8">
        <f t="shared" si="51"/>
        <v>0.180833408755666</v>
      </c>
      <c r="X112" s="8">
        <f t="shared" si="51"/>
        <v>0.18091635926826091</v>
      </c>
      <c r="Y112" s="8">
        <f t="shared" si="51"/>
        <v>0.18071103840786024</v>
      </c>
      <c r="Z112" s="8">
        <f t="shared" si="51"/>
        <v>0.1805462327845633</v>
      </c>
      <c r="AA112" s="8">
        <f t="shared" si="51"/>
        <v>0.18005499699452074</v>
      </c>
      <c r="AB112" s="8">
        <f t="shared" si="51"/>
        <v>0.18009599217600555</v>
      </c>
      <c r="AC112" s="8">
        <f t="shared" si="51"/>
        <v>0.17946091588264962</v>
      </c>
      <c r="AD112" s="8">
        <f t="shared" si="51"/>
        <v>0.17913774993548268</v>
      </c>
      <c r="AE112" s="8">
        <f t="shared" si="51"/>
        <v>0.17906856788715036</v>
      </c>
      <c r="AF112" s="8">
        <f t="shared" si="51"/>
        <v>0.17894678666671721</v>
      </c>
      <c r="AG112" s="8">
        <f t="shared" si="51"/>
        <v>0.17867082991098984</v>
      </c>
      <c r="AH112" s="8">
        <f t="shared" si="51"/>
        <v>0.17867386781669453</v>
      </c>
      <c r="AI112" s="8">
        <f t="shared" si="51"/>
        <v>0.17816080909146467</v>
      </c>
      <c r="AJ112" s="8">
        <f t="shared" si="51"/>
        <v>0.17790732301898099</v>
      </c>
    </row>
    <row r="113" spans="2:36" ht="15.75" customHeight="1" x14ac:dyDescent="0.45">
      <c r="B113" s="8" t="s">
        <v>653</v>
      </c>
      <c r="C113" s="8">
        <f t="shared" ref="C113:AJ113" si="52">C15/SUM(C$12:C$15,C$17:C$19)</f>
        <v>0.45176096265917198</v>
      </c>
      <c r="D113" s="8">
        <f t="shared" si="52"/>
        <v>0.43837508869466629</v>
      </c>
      <c r="E113" s="8">
        <f t="shared" si="52"/>
        <v>0.45262799414589738</v>
      </c>
      <c r="F113" s="8">
        <f t="shared" si="52"/>
        <v>0.44334121776783431</v>
      </c>
      <c r="G113" s="8">
        <f t="shared" si="52"/>
        <v>0.44421102962319853</v>
      </c>
      <c r="H113" s="8">
        <f t="shared" si="52"/>
        <v>0.44059861887291796</v>
      </c>
      <c r="I113" s="8">
        <f t="shared" si="52"/>
        <v>0.43735062795454471</v>
      </c>
      <c r="J113" s="8">
        <f t="shared" si="52"/>
        <v>0.43505749353543599</v>
      </c>
      <c r="K113" s="8">
        <f t="shared" si="52"/>
        <v>0.4344881975353081</v>
      </c>
      <c r="L113" s="8">
        <f t="shared" si="52"/>
        <v>0.43133693358307923</v>
      </c>
      <c r="M113" s="8">
        <f t="shared" si="52"/>
        <v>0.42756076074167843</v>
      </c>
      <c r="N113" s="8">
        <f t="shared" si="52"/>
        <v>0.42861705350820867</v>
      </c>
      <c r="O113" s="8">
        <f t="shared" si="52"/>
        <v>0.42337394257939565</v>
      </c>
      <c r="P113" s="8">
        <f t="shared" si="52"/>
        <v>0.42683254753493388</v>
      </c>
      <c r="Q113" s="8">
        <f t="shared" si="52"/>
        <v>0.42423068365250105</v>
      </c>
      <c r="R113" s="8">
        <f t="shared" si="52"/>
        <v>0.4237421164895035</v>
      </c>
      <c r="S113" s="8">
        <f t="shared" si="52"/>
        <v>0.42356507272896898</v>
      </c>
      <c r="T113" s="8">
        <f t="shared" si="52"/>
        <v>0.42156499532870328</v>
      </c>
      <c r="U113" s="8">
        <f t="shared" si="52"/>
        <v>0.42089065949783899</v>
      </c>
      <c r="V113" s="8">
        <f t="shared" si="52"/>
        <v>0.41966363441953403</v>
      </c>
      <c r="W113" s="8">
        <f t="shared" si="52"/>
        <v>0.42044344684081286</v>
      </c>
      <c r="X113" s="8">
        <f t="shared" si="52"/>
        <v>0.41862297958406097</v>
      </c>
      <c r="Y113" s="8">
        <f t="shared" si="52"/>
        <v>0.41773321505809957</v>
      </c>
      <c r="Z113" s="8">
        <f t="shared" si="52"/>
        <v>0.41703431134785435</v>
      </c>
      <c r="AA113" s="8">
        <f t="shared" si="52"/>
        <v>0.41705258627965014</v>
      </c>
      <c r="AB113" s="8">
        <f t="shared" si="52"/>
        <v>0.41558373143433647</v>
      </c>
      <c r="AC113" s="8">
        <f t="shared" si="52"/>
        <v>0.41612237021188758</v>
      </c>
      <c r="AD113" s="8">
        <f t="shared" si="52"/>
        <v>0.41580043789537779</v>
      </c>
      <c r="AE113" s="8">
        <f t="shared" si="52"/>
        <v>0.41479584886245552</v>
      </c>
      <c r="AF113" s="8">
        <f t="shared" si="52"/>
        <v>0.41398571656033184</v>
      </c>
      <c r="AG113" s="8">
        <f t="shared" si="52"/>
        <v>0.41365116573175498</v>
      </c>
      <c r="AH113" s="8">
        <f t="shared" si="52"/>
        <v>0.41254807623306045</v>
      </c>
      <c r="AI113" s="8">
        <f t="shared" si="52"/>
        <v>0.41297034263785948</v>
      </c>
      <c r="AJ113" s="8">
        <f t="shared" si="52"/>
        <v>0.41260559798149243</v>
      </c>
    </row>
    <row r="114" spans="2:36" ht="15.75" customHeight="1" x14ac:dyDescent="0.45">
      <c r="B114" s="3" t="s">
        <v>654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</row>
    <row r="115" spans="2:36" ht="15.75" customHeight="1" x14ac:dyDescent="0.45">
      <c r="B115" s="8" t="s">
        <v>655</v>
      </c>
      <c r="C115" s="8">
        <f t="shared" ref="C115:AJ115" si="53">C17/SUM(C$12:C$15,C$17:C$19)</f>
        <v>1.172973195771043E-2</v>
      </c>
      <c r="D115" s="8">
        <f t="shared" si="53"/>
        <v>1.1592827676628288E-2</v>
      </c>
      <c r="E115" s="8">
        <f t="shared" si="53"/>
        <v>1.1729576753388734E-2</v>
      </c>
      <c r="F115" s="8">
        <f t="shared" si="53"/>
        <v>1.1687540081134665E-2</v>
      </c>
      <c r="G115" s="8">
        <f t="shared" si="53"/>
        <v>1.1633844034831788E-2</v>
      </c>
      <c r="H115" s="8">
        <f t="shared" si="53"/>
        <v>1.1621652407439191E-2</v>
      </c>
      <c r="I115" s="8">
        <f t="shared" si="53"/>
        <v>1.1523181558775629E-2</v>
      </c>
      <c r="J115" s="8">
        <f t="shared" si="53"/>
        <v>1.1454102371059269E-2</v>
      </c>
      <c r="K115" s="8">
        <f t="shared" si="53"/>
        <v>1.1552984514381012E-2</v>
      </c>
      <c r="L115" s="8">
        <f t="shared" si="53"/>
        <v>1.1410671590637456E-2</v>
      </c>
      <c r="M115" s="8">
        <f t="shared" si="53"/>
        <v>1.1362440303689079E-2</v>
      </c>
      <c r="N115" s="8">
        <f t="shared" si="53"/>
        <v>1.137893353758377E-2</v>
      </c>
      <c r="O115" s="8">
        <f t="shared" si="53"/>
        <v>1.1321195884298413E-2</v>
      </c>
      <c r="P115" s="8">
        <f t="shared" si="53"/>
        <v>1.1340161611987592E-2</v>
      </c>
      <c r="Q115" s="8">
        <f t="shared" si="53"/>
        <v>1.1314576755686914E-2</v>
      </c>
      <c r="R115" s="8">
        <f t="shared" si="53"/>
        <v>1.1301656967790273E-2</v>
      </c>
      <c r="S115" s="8">
        <f t="shared" si="53"/>
        <v>1.1292765468203611E-2</v>
      </c>
      <c r="T115" s="8">
        <f t="shared" si="53"/>
        <v>1.126631439158418E-2</v>
      </c>
      <c r="U115" s="8">
        <f t="shared" si="53"/>
        <v>1.1252493222545835E-2</v>
      </c>
      <c r="V115" s="8">
        <f t="shared" si="53"/>
        <v>1.1235177113178464E-2</v>
      </c>
      <c r="W115" s="8">
        <f t="shared" si="53"/>
        <v>1.1236268603525354E-2</v>
      </c>
      <c r="X115" s="8">
        <f t="shared" si="53"/>
        <v>1.1216913381452004E-2</v>
      </c>
      <c r="Y115" s="8">
        <f t="shared" si="53"/>
        <v>1.1203941816997461E-2</v>
      </c>
      <c r="Z115" s="8">
        <f t="shared" si="53"/>
        <v>1.119610781163541E-2</v>
      </c>
      <c r="AA115" s="8">
        <f t="shared" si="53"/>
        <v>1.1190561407105256E-2</v>
      </c>
      <c r="AB115" s="8">
        <f t="shared" si="53"/>
        <v>1.1174537043165943E-2</v>
      </c>
      <c r="AC115" s="8">
        <f t="shared" si="53"/>
        <v>1.1174923249159535E-2</v>
      </c>
      <c r="AD115" s="8">
        <f t="shared" si="53"/>
        <v>1.1168196638999978E-2</v>
      </c>
      <c r="AE115" s="8">
        <f t="shared" si="53"/>
        <v>1.1156528892047782E-2</v>
      </c>
      <c r="AF115" s="8">
        <f t="shared" si="53"/>
        <v>1.1147171700627968E-2</v>
      </c>
      <c r="AG115" s="8">
        <f t="shared" si="53"/>
        <v>1.114156445612733E-2</v>
      </c>
      <c r="AH115" s="8">
        <f t="shared" si="53"/>
        <v>1.1128081932364101E-2</v>
      </c>
      <c r="AI115" s="8">
        <f t="shared" si="53"/>
        <v>1.1126208495975782E-2</v>
      </c>
      <c r="AJ115" s="8">
        <f t="shared" si="53"/>
        <v>1.1116403831621928E-2</v>
      </c>
    </row>
    <row r="116" spans="2:36" ht="15.75" customHeight="1" x14ac:dyDescent="0.45">
      <c r="B116" s="3" t="s">
        <v>656</v>
      </c>
      <c r="C116" s="8">
        <f t="shared" ref="C116:AJ116" si="54">C18/SUM(C$12:C$15,C$17:C$19)</f>
        <v>0.20416663683908434</v>
      </c>
      <c r="D116" s="8">
        <f t="shared" si="54"/>
        <v>0.21684031709753304</v>
      </c>
      <c r="E116" s="8">
        <f t="shared" si="54"/>
        <v>0.20978747209732959</v>
      </c>
      <c r="F116" s="8">
        <f t="shared" si="54"/>
        <v>0.21674700273328959</v>
      </c>
      <c r="G116" s="8">
        <f t="shared" si="54"/>
        <v>0.21722761832630338</v>
      </c>
      <c r="H116" s="8">
        <f t="shared" si="54"/>
        <v>0.22084585989931688</v>
      </c>
      <c r="I116" s="8">
        <f t="shared" si="54"/>
        <v>0.2238002943554353</v>
      </c>
      <c r="J116" s="8">
        <f t="shared" si="54"/>
        <v>0.22635563798476668</v>
      </c>
      <c r="K116" s="8">
        <f t="shared" si="54"/>
        <v>0.22742802268264747</v>
      </c>
      <c r="L116" s="8">
        <f t="shared" si="54"/>
        <v>0.2296625420237825</v>
      </c>
      <c r="M116" s="8">
        <f t="shared" si="54"/>
        <v>0.23280549377590032</v>
      </c>
      <c r="N116" s="8">
        <f t="shared" si="54"/>
        <v>0.23241629939106817</v>
      </c>
      <c r="O116" s="8">
        <f t="shared" si="54"/>
        <v>0.23642067278348824</v>
      </c>
      <c r="P116" s="8">
        <f t="shared" si="54"/>
        <v>0.23429371624676976</v>
      </c>
      <c r="Q116" s="8">
        <f t="shared" si="54"/>
        <v>0.23642048263391341</v>
      </c>
      <c r="R116" s="8">
        <f t="shared" si="54"/>
        <v>0.2370374389995156</v>
      </c>
      <c r="S116" s="8">
        <f t="shared" si="54"/>
        <v>0.23740974006519955</v>
      </c>
      <c r="T116" s="8">
        <f t="shared" si="54"/>
        <v>0.23913367027229035</v>
      </c>
      <c r="U116" s="8">
        <f t="shared" si="54"/>
        <v>0.23984959414069526</v>
      </c>
      <c r="V116" s="8">
        <f t="shared" si="54"/>
        <v>0.240942166613376</v>
      </c>
      <c r="W116" s="8">
        <f t="shared" si="54"/>
        <v>0.24056641303888543</v>
      </c>
      <c r="X116" s="8">
        <f t="shared" si="54"/>
        <v>0.24206547572316631</v>
      </c>
      <c r="Y116" s="8">
        <f t="shared" si="54"/>
        <v>0.24285959597403187</v>
      </c>
      <c r="Z116" s="8">
        <f t="shared" si="54"/>
        <v>0.24337607488525675</v>
      </c>
      <c r="AA116" s="8">
        <f t="shared" si="54"/>
        <v>0.24351986163701708</v>
      </c>
      <c r="AB116" s="8">
        <f t="shared" si="54"/>
        <v>0.24474180321517272</v>
      </c>
      <c r="AC116" s="8">
        <f t="shared" si="54"/>
        <v>0.24449306864864925</v>
      </c>
      <c r="AD116" s="8">
        <f t="shared" si="54"/>
        <v>0.24486397506038529</v>
      </c>
      <c r="AE116" s="8">
        <f t="shared" si="54"/>
        <v>0.24573153232519782</v>
      </c>
      <c r="AF116" s="8">
        <f t="shared" si="54"/>
        <v>0.2464469137625015</v>
      </c>
      <c r="AG116" s="8">
        <f t="shared" si="54"/>
        <v>0.24682000847786581</v>
      </c>
      <c r="AH116" s="8">
        <f t="shared" si="54"/>
        <v>0.2477478712246633</v>
      </c>
      <c r="AI116" s="8">
        <f t="shared" si="54"/>
        <v>0.24754917370013155</v>
      </c>
      <c r="AJ116" s="8">
        <f t="shared" si="54"/>
        <v>0.24792646587893147</v>
      </c>
    </row>
    <row r="117" spans="2:36" ht="15.75" customHeight="1" x14ac:dyDescent="0.45">
      <c r="B117" s="3" t="s">
        <v>657</v>
      </c>
      <c r="C117" s="8">
        <f t="shared" ref="C117:AJ117" si="55">C19/SUM(C$12:C$15,C$17:C$19)</f>
        <v>7.1586053123450302E-2</v>
      </c>
      <c r="D117" s="8">
        <f t="shared" si="55"/>
        <v>7.5532429816605545E-2</v>
      </c>
      <c r="E117" s="8">
        <f t="shared" si="55"/>
        <v>8.1258908786022765E-2</v>
      </c>
      <c r="F117" s="8">
        <f t="shared" si="55"/>
        <v>8.2216891109575835E-2</v>
      </c>
      <c r="G117" s="8">
        <f t="shared" si="55"/>
        <v>8.5524341197283166E-2</v>
      </c>
      <c r="H117" s="8">
        <f t="shared" si="55"/>
        <v>8.6622990837443223E-2</v>
      </c>
      <c r="I117" s="8">
        <f t="shared" si="55"/>
        <v>8.6733571210118571E-2</v>
      </c>
      <c r="J117" s="8">
        <f t="shared" si="55"/>
        <v>8.7675997438039402E-2</v>
      </c>
      <c r="K117" s="8">
        <f t="shared" si="55"/>
        <v>8.8651575663146631E-2</v>
      </c>
      <c r="L117" s="8">
        <f t="shared" si="55"/>
        <v>9.1058997167641709E-2</v>
      </c>
      <c r="M117" s="8">
        <f t="shared" si="55"/>
        <v>9.1283122916017631E-2</v>
      </c>
      <c r="N117" s="8">
        <f t="shared" si="55"/>
        <v>9.2437148327916288E-2</v>
      </c>
      <c r="O117" s="8">
        <f t="shared" si="55"/>
        <v>9.2251215562295291E-2</v>
      </c>
      <c r="P117" s="8">
        <f t="shared" si="55"/>
        <v>9.367096693692499E-2</v>
      </c>
      <c r="Q117" s="8">
        <f t="shared" si="55"/>
        <v>9.3925364102782322E-2</v>
      </c>
      <c r="R117" s="8">
        <f t="shared" si="55"/>
        <v>9.4540558243420947E-2</v>
      </c>
      <c r="S117" s="8">
        <f t="shared" si="55"/>
        <v>9.5190336796969463E-2</v>
      </c>
      <c r="T117" s="8">
        <f t="shared" si="55"/>
        <v>9.5737588164309981E-2</v>
      </c>
      <c r="U117" s="8">
        <f t="shared" si="55"/>
        <v>9.6261448927273202E-2</v>
      </c>
      <c r="V117" s="8">
        <f t="shared" si="55"/>
        <v>9.6586425062928402E-2</v>
      </c>
      <c r="W117" s="8">
        <f t="shared" si="55"/>
        <v>9.7301357076832989E-2</v>
      </c>
      <c r="X117" s="8">
        <f t="shared" si="55"/>
        <v>9.745144166603989E-2</v>
      </c>
      <c r="Y117" s="8">
        <f t="shared" si="55"/>
        <v>9.7770925881299889E-2</v>
      </c>
      <c r="Z117" s="8">
        <f t="shared" si="55"/>
        <v>9.8119528566174979E-2</v>
      </c>
      <c r="AA117" s="8">
        <f t="shared" si="55"/>
        <v>9.8592074613969669E-2</v>
      </c>
      <c r="AB117" s="8">
        <f t="shared" si="55"/>
        <v>9.8733618788598557E-2</v>
      </c>
      <c r="AC117" s="8">
        <f t="shared" si="55"/>
        <v>9.9285605487067247E-2</v>
      </c>
      <c r="AD117" s="8">
        <f t="shared" si="55"/>
        <v>9.9638944150736222E-2</v>
      </c>
      <c r="AE117" s="8">
        <f t="shared" si="55"/>
        <v>9.9834161720692038E-2</v>
      </c>
      <c r="AF117" s="8">
        <f t="shared" si="55"/>
        <v>0.10005646582346679</v>
      </c>
      <c r="AG117" s="8">
        <f t="shared" si="55"/>
        <v>0.10036753456343599</v>
      </c>
      <c r="AH117" s="8">
        <f t="shared" si="55"/>
        <v>0.10049832203606907</v>
      </c>
      <c r="AI117" s="8">
        <f t="shared" si="55"/>
        <v>0.10094867875007238</v>
      </c>
      <c r="AJ117" s="8">
        <f t="shared" si="55"/>
        <v>0.10124768256934237</v>
      </c>
    </row>
    <row r="118" spans="2:36" ht="15.75" customHeight="1" x14ac:dyDescent="0.45">
      <c r="B118" s="3"/>
    </row>
    <row r="119" spans="2:36" ht="15.75" customHeight="1" x14ac:dyDescent="0.45">
      <c r="B119" s="1"/>
    </row>
    <row r="120" spans="2:36" ht="15.75" customHeight="1" x14ac:dyDescent="0.35"/>
    <row r="121" spans="2:36" ht="15.75" customHeight="1" x14ac:dyDescent="0.35"/>
    <row r="122" spans="2:36" ht="15.75" customHeight="1" x14ac:dyDescent="0.35"/>
    <row r="123" spans="2:36" ht="15.75" customHeight="1" x14ac:dyDescent="0.35"/>
    <row r="124" spans="2:36" ht="15.75" customHeight="1" x14ac:dyDescent="0.35"/>
    <row r="125" spans="2:36" ht="15.75" customHeight="1" x14ac:dyDescent="0.35"/>
    <row r="126" spans="2:36" ht="15.75" customHeight="1" x14ac:dyDescent="0.35"/>
    <row r="127" spans="2:36" ht="15.75" customHeight="1" x14ac:dyDescent="0.35"/>
    <row r="128" spans="2:36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000"/>
  <sheetViews>
    <sheetView workbookViewId="0"/>
  </sheetViews>
  <sheetFormatPr defaultColWidth="12.625" defaultRowHeight="15" customHeight="1" x14ac:dyDescent="0.35"/>
  <cols>
    <col min="1" max="1" width="22.875" customWidth="1"/>
    <col min="2" max="2" width="13.875" customWidth="1"/>
    <col min="3" max="35" width="9.25" customWidth="1"/>
  </cols>
  <sheetData>
    <row r="1" spans="1:35" ht="14.25" x14ac:dyDescent="0.45">
      <c r="A1" s="1" t="s">
        <v>683</v>
      </c>
    </row>
    <row r="2" spans="1:35" ht="14.25" x14ac:dyDescent="0.45">
      <c r="A2" s="1"/>
      <c r="B2" s="1">
        <v>2017</v>
      </c>
      <c r="C2" s="1">
        <v>2018</v>
      </c>
      <c r="D2" s="1">
        <v>2019</v>
      </c>
      <c r="E2" s="1">
        <v>2020</v>
      </c>
      <c r="F2" s="1">
        <v>2021</v>
      </c>
      <c r="G2" s="1">
        <v>2022</v>
      </c>
      <c r="H2" s="1">
        <v>2023</v>
      </c>
      <c r="I2" s="1">
        <v>2024</v>
      </c>
      <c r="J2" s="1">
        <v>2025</v>
      </c>
      <c r="K2" s="1">
        <v>2026</v>
      </c>
      <c r="L2" s="1">
        <v>2027</v>
      </c>
      <c r="M2" s="1">
        <v>2028</v>
      </c>
      <c r="N2" s="1">
        <v>2029</v>
      </c>
      <c r="O2" s="1">
        <v>2030</v>
      </c>
      <c r="P2" s="1">
        <v>2031</v>
      </c>
      <c r="Q2" s="1">
        <v>2032</v>
      </c>
      <c r="R2" s="1">
        <v>2033</v>
      </c>
      <c r="S2" s="1">
        <v>2034</v>
      </c>
      <c r="T2" s="1">
        <v>2035</v>
      </c>
      <c r="U2" s="1">
        <v>2036</v>
      </c>
      <c r="V2" s="1">
        <v>2037</v>
      </c>
      <c r="W2" s="1">
        <v>2038</v>
      </c>
      <c r="X2" s="1">
        <v>2039</v>
      </c>
      <c r="Y2" s="1">
        <v>2040</v>
      </c>
      <c r="Z2" s="1">
        <v>2041</v>
      </c>
      <c r="AA2" s="1">
        <v>2042</v>
      </c>
      <c r="AB2" s="1">
        <v>2043</v>
      </c>
      <c r="AC2" s="1">
        <v>2044</v>
      </c>
      <c r="AD2" s="1">
        <v>2045</v>
      </c>
      <c r="AE2" s="1">
        <v>2046</v>
      </c>
      <c r="AF2" s="1">
        <v>2047</v>
      </c>
      <c r="AG2" s="1">
        <v>2048</v>
      </c>
      <c r="AH2" s="1">
        <v>2049</v>
      </c>
      <c r="AI2" s="1">
        <v>2050</v>
      </c>
    </row>
    <row r="3" spans="1:35" ht="14.25" x14ac:dyDescent="0.45">
      <c r="A3" s="8" t="s">
        <v>650</v>
      </c>
      <c r="B3" s="47">
        <f>'AEO 53'!C284</f>
        <v>0</v>
      </c>
      <c r="C3" s="47">
        <f>'AEO 53'!D284</f>
        <v>0</v>
      </c>
      <c r="D3" s="47">
        <f>'AEO 53'!E284</f>
        <v>0</v>
      </c>
      <c r="E3" s="47">
        <f>'AEO 53'!F284</f>
        <v>0</v>
      </c>
      <c r="F3" s="47">
        <f>'AEO 53'!G284</f>
        <v>0</v>
      </c>
      <c r="G3" s="47">
        <f>'AEO 53'!H284</f>
        <v>0</v>
      </c>
      <c r="H3" s="47">
        <f>'AEO 53'!I284</f>
        <v>0</v>
      </c>
      <c r="I3" s="47">
        <f>'AEO 53'!J284</f>
        <v>0</v>
      </c>
      <c r="J3" s="47">
        <f>'AEO 53'!K284</f>
        <v>0</v>
      </c>
      <c r="K3" s="47">
        <f>'AEO 53'!L284</f>
        <v>0</v>
      </c>
      <c r="L3" s="47">
        <f>'AEO 53'!M284</f>
        <v>0</v>
      </c>
      <c r="M3" s="47">
        <f>'AEO 53'!N284</f>
        <v>0</v>
      </c>
      <c r="N3" s="47">
        <f>'AEO 53'!O284</f>
        <v>0</v>
      </c>
      <c r="O3" s="47">
        <f>'AEO 53'!P284</f>
        <v>0</v>
      </c>
      <c r="P3" s="47">
        <f>'AEO 53'!Q284</f>
        <v>0</v>
      </c>
      <c r="Q3" s="47">
        <f>'AEO 53'!R284</f>
        <v>0</v>
      </c>
      <c r="R3" s="47">
        <f>'AEO 53'!S284</f>
        <v>0</v>
      </c>
      <c r="S3" s="47">
        <f>'AEO 53'!T284</f>
        <v>0</v>
      </c>
      <c r="T3" s="47">
        <f>'AEO 53'!U284</f>
        <v>0</v>
      </c>
      <c r="U3" s="47">
        <f>'AEO 53'!V284</f>
        <v>0</v>
      </c>
      <c r="V3" s="47">
        <f>'AEO 53'!W284</f>
        <v>0</v>
      </c>
      <c r="W3" s="47">
        <f>'AEO 53'!X284</f>
        <v>0</v>
      </c>
      <c r="X3" s="47">
        <f>'AEO 53'!Y284</f>
        <v>0</v>
      </c>
      <c r="Y3" s="47">
        <f>'AEO 53'!Z284</f>
        <v>0</v>
      </c>
      <c r="Z3" s="47">
        <f>'AEO 53'!AA284</f>
        <v>0</v>
      </c>
      <c r="AA3" s="47">
        <f>'AEO 53'!AB284</f>
        <v>0</v>
      </c>
      <c r="AB3" s="47">
        <f>'AEO 53'!AC284</f>
        <v>0</v>
      </c>
      <c r="AC3" s="47">
        <f>'AEO 53'!AD284</f>
        <v>0</v>
      </c>
      <c r="AD3" s="47">
        <f>'AEO 53'!AE284</f>
        <v>0</v>
      </c>
      <c r="AE3" s="47">
        <f>'AEO 53'!AF284</f>
        <v>0</v>
      </c>
      <c r="AF3" s="47">
        <f>'AEO 53'!AG284</f>
        <v>0</v>
      </c>
      <c r="AG3" s="47">
        <f>'AEO 53'!AH284</f>
        <v>0</v>
      </c>
      <c r="AH3" s="47">
        <f>'AEO 53'!AI284</f>
        <v>0</v>
      </c>
      <c r="AI3" s="47">
        <f>'AEO 53'!AJ284</f>
        <v>0</v>
      </c>
    </row>
    <row r="4" spans="1:35" ht="14.25" x14ac:dyDescent="0.45">
      <c r="A4" s="8" t="s">
        <v>651</v>
      </c>
      <c r="B4" s="49">
        <f>'AEO 53'!C285</f>
        <v>82.616859000000005</v>
      </c>
      <c r="C4" s="49">
        <f>'AEO 53'!D285</f>
        <v>80.988708000000003</v>
      </c>
      <c r="D4" s="49">
        <f>'AEO 53'!E285</f>
        <v>79.386641999999995</v>
      </c>
      <c r="E4" s="49">
        <f>'AEO 53'!F285</f>
        <v>77.691695999999993</v>
      </c>
      <c r="F4" s="49">
        <f>'AEO 53'!G285</f>
        <v>75.901061999999996</v>
      </c>
      <c r="G4" s="49">
        <f>'AEO 53'!H285</f>
        <v>73.556899999999999</v>
      </c>
      <c r="H4" s="49">
        <f>'AEO 53'!I285</f>
        <v>71.306815999999998</v>
      </c>
      <c r="I4" s="49">
        <f>'AEO 53'!J285</f>
        <v>69.369163999999998</v>
      </c>
      <c r="J4" s="49">
        <f>'AEO 53'!K285</f>
        <v>67.830535999999995</v>
      </c>
      <c r="K4" s="49">
        <f>'AEO 53'!L285</f>
        <v>66.863724000000005</v>
      </c>
      <c r="L4" s="49">
        <f>'AEO 53'!M285</f>
        <v>65.957915999999997</v>
      </c>
      <c r="M4" s="49">
        <f>'AEO 53'!N285</f>
        <v>65.097267000000002</v>
      </c>
      <c r="N4" s="49">
        <f>'AEO 53'!O285</f>
        <v>64.278632999999999</v>
      </c>
      <c r="O4" s="49">
        <f>'AEO 53'!P285</f>
        <v>63.500641000000002</v>
      </c>
      <c r="P4" s="49">
        <f>'AEO 53'!Q285</f>
        <v>62.761569999999999</v>
      </c>
      <c r="Q4" s="49">
        <f>'AEO 53'!R285</f>
        <v>62.059916999999999</v>
      </c>
      <c r="R4" s="49">
        <f>'AEO 53'!S285</f>
        <v>61.393642</v>
      </c>
      <c r="S4" s="49">
        <f>'AEO 53'!T285</f>
        <v>60.694991999999999</v>
      </c>
      <c r="T4" s="49">
        <f>'AEO 53'!U285</f>
        <v>60.015846000000003</v>
      </c>
      <c r="U4" s="49">
        <f>'AEO 53'!V285</f>
        <v>59.367804999999997</v>
      </c>
      <c r="V4" s="49">
        <f>'AEO 53'!W285</f>
        <v>58.749679999999998</v>
      </c>
      <c r="W4" s="49">
        <f>'AEO 53'!X285</f>
        <v>58.159897000000001</v>
      </c>
      <c r="X4" s="49">
        <f>'AEO 53'!Y285</f>
        <v>57.597366000000001</v>
      </c>
      <c r="Y4" s="49">
        <f>'AEO 53'!Z285</f>
        <v>57.060867000000002</v>
      </c>
      <c r="Z4" s="49">
        <f>'AEO 53'!AA285</f>
        <v>56.551093999999999</v>
      </c>
      <c r="AA4" s="49">
        <f>'AEO 53'!AB285</f>
        <v>56.064532999999997</v>
      </c>
      <c r="AB4" s="49">
        <f>'AEO 53'!AC285</f>
        <v>55.600124000000001</v>
      </c>
      <c r="AC4" s="49">
        <f>'AEO 53'!AD285</f>
        <v>55.156905999999999</v>
      </c>
      <c r="AD4" s="49">
        <f>'AEO 53'!AE285</f>
        <v>54.733817999999999</v>
      </c>
      <c r="AE4" s="49">
        <f>'AEO 53'!AF285</f>
        <v>54.330105000000003</v>
      </c>
      <c r="AF4" s="49">
        <f>'AEO 53'!AG285</f>
        <v>53.944847000000003</v>
      </c>
      <c r="AG4" s="49">
        <f>'AEO 53'!AH285</f>
        <v>53.577187000000002</v>
      </c>
      <c r="AH4" s="49">
        <f>'AEO 53'!AI285</f>
        <v>53.226334000000001</v>
      </c>
      <c r="AI4" s="49">
        <f>'AEO 53'!AJ285</f>
        <v>52.885468000000003</v>
      </c>
    </row>
    <row r="5" spans="1:35" ht="14.25" x14ac:dyDescent="0.45">
      <c r="A5" s="8" t="s">
        <v>652</v>
      </c>
      <c r="B5" s="50">
        <f t="shared" ref="B5:D5" si="0">TREND($E5:$N5,$E$2:$N$2,B$2)</f>
        <v>73.200935890909477</v>
      </c>
      <c r="C5" s="50">
        <f t="shared" si="0"/>
        <v>71.900220945454748</v>
      </c>
      <c r="D5" s="50">
        <f t="shared" si="0"/>
        <v>70.599506000000019</v>
      </c>
      <c r="E5" s="49">
        <f>'AEO 53'!F286</f>
        <v>70.179580999999999</v>
      </c>
      <c r="F5" s="49">
        <f>'AEO 53'!G286</f>
        <v>68.377594000000002</v>
      </c>
      <c r="G5" s="49">
        <f>'AEO 53'!H286</f>
        <v>66.595589000000004</v>
      </c>
      <c r="H5" s="49">
        <f>'AEO 53'!I286</f>
        <v>64.991095999999999</v>
      </c>
      <c r="I5" s="49">
        <f>'AEO 53'!J286</f>
        <v>63.418044999999999</v>
      </c>
      <c r="J5" s="49">
        <f>'AEO 53'!K286</f>
        <v>61.971699000000001</v>
      </c>
      <c r="K5" s="49">
        <f>'AEO 53'!L286</f>
        <v>61.026072999999997</v>
      </c>
      <c r="L5" s="49">
        <f>'AEO 53'!M286</f>
        <v>60.133564</v>
      </c>
      <c r="M5" s="49">
        <f>'AEO 53'!N286</f>
        <v>59.284756000000002</v>
      </c>
      <c r="N5" s="49">
        <f>'AEO 53'!O286</f>
        <v>58.477741000000002</v>
      </c>
      <c r="O5" s="49">
        <f>'AEO 53'!P286</f>
        <v>57.710911000000003</v>
      </c>
      <c r="P5" s="49">
        <f>'AEO 53'!Q286</f>
        <v>56.981949</v>
      </c>
      <c r="Q5" s="49">
        <f>'AEO 53'!R286</f>
        <v>56.289188000000003</v>
      </c>
      <c r="R5" s="49">
        <f>'AEO 53'!S286</f>
        <v>55.630943000000002</v>
      </c>
      <c r="S5" s="49">
        <f>'AEO 53'!T286</f>
        <v>54.939895999999997</v>
      </c>
      <c r="T5" s="49">
        <f>'AEO 53'!U286</f>
        <v>54.267746000000002</v>
      </c>
      <c r="U5" s="49">
        <f>'AEO 53'!V286</f>
        <v>53.626170999999999</v>
      </c>
      <c r="V5" s="49">
        <f>'AEO 53'!W286</f>
        <v>53.014042000000003</v>
      </c>
      <c r="W5" s="49">
        <f>'AEO 53'!X286</f>
        <v>52.430073</v>
      </c>
      <c r="X5" s="49">
        <f>'AEO 53'!Y286</f>
        <v>51.873024000000001</v>
      </c>
      <c r="Y5" s="49">
        <f>'AEO 53'!Z286</f>
        <v>51.341698000000001</v>
      </c>
      <c r="Z5" s="49">
        <f>'AEO 53'!AA286</f>
        <v>50.836883999999998</v>
      </c>
      <c r="AA5" s="49">
        <f>'AEO 53'!AB286</f>
        <v>50.355029999999999</v>
      </c>
      <c r="AB5" s="49">
        <f>'AEO 53'!AC286</f>
        <v>49.895114999999997</v>
      </c>
      <c r="AC5" s="49">
        <f>'AEO 53'!AD286</f>
        <v>49.456150000000001</v>
      </c>
      <c r="AD5" s="49">
        <f>'AEO 53'!AE286</f>
        <v>49.037188999999998</v>
      </c>
      <c r="AE5" s="49">
        <f>'AEO 53'!AF286</f>
        <v>48.637352</v>
      </c>
      <c r="AF5" s="49">
        <f>'AEO 53'!AG286</f>
        <v>48.255772</v>
      </c>
      <c r="AG5" s="49">
        <f>'AEO 53'!AH286</f>
        <v>47.891624</v>
      </c>
      <c r="AH5" s="49">
        <f>'AEO 53'!AI286</f>
        <v>47.544136000000002</v>
      </c>
      <c r="AI5" s="49">
        <f>'AEO 53'!AJ286</f>
        <v>47.206462999999999</v>
      </c>
    </row>
    <row r="6" spans="1:35" ht="14.25" x14ac:dyDescent="0.45">
      <c r="A6" s="8" t="s">
        <v>653</v>
      </c>
      <c r="B6" s="49">
        <f>'AEO 53'!C287</f>
        <v>76.797461999999996</v>
      </c>
      <c r="C6" s="49">
        <f>'AEO 53'!D287</f>
        <v>75.134155000000007</v>
      </c>
      <c r="D6" s="49">
        <f>'AEO 53'!E287</f>
        <v>73.539390999999995</v>
      </c>
      <c r="E6" s="49">
        <f>'AEO 53'!F287</f>
        <v>71.521789999999996</v>
      </c>
      <c r="F6" s="49">
        <f>'AEO 53'!G287</f>
        <v>69.248322000000002</v>
      </c>
      <c r="G6" s="49">
        <f>'AEO 53'!H287</f>
        <v>67.129317999999998</v>
      </c>
      <c r="H6" s="49">
        <f>'AEO 53'!I287</f>
        <v>65.276993000000004</v>
      </c>
      <c r="I6" s="49">
        <f>'AEO 53'!J287</f>
        <v>63.954566999999997</v>
      </c>
      <c r="J6" s="49">
        <f>'AEO 53'!K287</f>
        <v>62.443558000000003</v>
      </c>
      <c r="K6" s="49">
        <f>'AEO 53'!L287</f>
        <v>61.429855000000003</v>
      </c>
      <c r="L6" s="49">
        <f>'AEO 53'!M287</f>
        <v>60.473140999999998</v>
      </c>
      <c r="M6" s="49">
        <f>'AEO 53'!N287</f>
        <v>59.563164</v>
      </c>
      <c r="N6" s="49">
        <f>'AEO 53'!O287</f>
        <v>58.697777000000002</v>
      </c>
      <c r="O6" s="49">
        <f>'AEO 53'!P287</f>
        <v>57.875014999999998</v>
      </c>
      <c r="P6" s="49">
        <f>'AEO 53'!Q287</f>
        <v>57.092059999999996</v>
      </c>
      <c r="Q6" s="49">
        <f>'AEO 53'!R287</f>
        <v>56.347777999999998</v>
      </c>
      <c r="R6" s="49">
        <f>'AEO 53'!S287</f>
        <v>55.640479999999997</v>
      </c>
      <c r="S6" s="49">
        <f>'AEO 53'!T287</f>
        <v>54.902489000000003</v>
      </c>
      <c r="T6" s="49">
        <f>'AEO 53'!U287</f>
        <v>54.185825000000001</v>
      </c>
      <c r="U6" s="49">
        <f>'AEO 53'!V287</f>
        <v>53.501944999999999</v>
      </c>
      <c r="V6" s="49">
        <f>'AEO 53'!W287</f>
        <v>52.849445000000003</v>
      </c>
      <c r="W6" s="49">
        <f>'AEO 53'!X287</f>
        <v>52.226928999999998</v>
      </c>
      <c r="X6" s="49">
        <f>'AEO 53'!Y287</f>
        <v>51.633091</v>
      </c>
      <c r="Y6" s="49">
        <f>'AEO 53'!Z287</f>
        <v>51.066650000000003</v>
      </c>
      <c r="Z6" s="49">
        <f>'AEO 53'!AA287</f>
        <v>50.528446000000002</v>
      </c>
      <c r="AA6" s="49">
        <f>'AEO 53'!AB287</f>
        <v>50.014705999999997</v>
      </c>
      <c r="AB6" s="49">
        <f>'AEO 53'!AC287</f>
        <v>49.524338</v>
      </c>
      <c r="AC6" s="49">
        <f>'AEO 53'!AD287</f>
        <v>49.056286</v>
      </c>
      <c r="AD6" s="49">
        <f>'AEO 53'!AE287</f>
        <v>48.609558</v>
      </c>
      <c r="AE6" s="49">
        <f>'AEO 53'!AF287</f>
        <v>48.183193000000003</v>
      </c>
      <c r="AF6" s="49">
        <f>'AEO 53'!AG287</f>
        <v>47.776282999999999</v>
      </c>
      <c r="AG6" s="49">
        <f>'AEO 53'!AH287</f>
        <v>47.387946999999997</v>
      </c>
      <c r="AH6" s="49">
        <f>'AEO 53'!AI287</f>
        <v>47.017361000000001</v>
      </c>
      <c r="AI6" s="49">
        <f>'AEO 53'!AJ287</f>
        <v>46.657623000000001</v>
      </c>
    </row>
    <row r="7" spans="1:35" ht="14.25" x14ac:dyDescent="0.45">
      <c r="A7" s="8" t="s">
        <v>654</v>
      </c>
      <c r="B7" s="49">
        <f>'AEO 53'!C288</f>
        <v>92.656456000000006</v>
      </c>
      <c r="C7" s="49">
        <f>'AEO 53'!D288</f>
        <v>90.714805999999996</v>
      </c>
      <c r="D7" s="49">
        <f>'AEO 53'!E288</f>
        <v>88.823372000000006</v>
      </c>
      <c r="E7" s="49">
        <f>'AEO 53'!F288</f>
        <v>86.703033000000005</v>
      </c>
      <c r="F7" s="49">
        <f>'AEO 53'!G288</f>
        <v>84.572411000000002</v>
      </c>
      <c r="G7" s="49">
        <f>'AEO 53'!H288</f>
        <v>82.137939000000003</v>
      </c>
      <c r="H7" s="49">
        <f>'AEO 53'!I288</f>
        <v>79.853233000000003</v>
      </c>
      <c r="I7" s="49">
        <f>'AEO 53'!J288</f>
        <v>77.816635000000005</v>
      </c>
      <c r="J7" s="49">
        <f>'AEO 53'!K288</f>
        <v>75.945717000000002</v>
      </c>
      <c r="K7" s="49">
        <f>'AEO 53'!L288</f>
        <v>74.750809000000004</v>
      </c>
      <c r="L7" s="49">
        <f>'AEO 53'!M288</f>
        <v>73.617523000000006</v>
      </c>
      <c r="M7" s="49">
        <f>'AEO 53'!N288</f>
        <v>72.539306999999994</v>
      </c>
      <c r="N7" s="49">
        <f>'AEO 53'!O288</f>
        <v>71.513855000000007</v>
      </c>
      <c r="O7" s="49">
        <f>'AEO 53'!P288</f>
        <v>70.538582000000005</v>
      </c>
      <c r="P7" s="49">
        <f>'AEO 53'!Q288</f>
        <v>69.611251999999993</v>
      </c>
      <c r="Q7" s="49">
        <f>'AEO 53'!R288</f>
        <v>68.731757999999999</v>
      </c>
      <c r="R7" s="49">
        <f>'AEO 53'!S288</f>
        <v>67.894752999999994</v>
      </c>
      <c r="S7" s="49">
        <f>'AEO 53'!T288</f>
        <v>67.033378999999996</v>
      </c>
      <c r="T7" s="49">
        <f>'AEO 53'!U288</f>
        <v>66.199271999999993</v>
      </c>
      <c r="U7" s="49">
        <f>'AEO 53'!V288</f>
        <v>65.403312999999997</v>
      </c>
      <c r="V7" s="49">
        <f>'AEO 53'!W288</f>
        <v>64.643921000000006</v>
      </c>
      <c r="W7" s="49">
        <f>'AEO 53'!X288</f>
        <v>63.919319000000002</v>
      </c>
      <c r="X7" s="49">
        <f>'AEO 53'!Y288</f>
        <v>63.228076999999999</v>
      </c>
      <c r="Y7" s="49">
        <f>'AEO 53'!Z288</f>
        <v>62.568767999999999</v>
      </c>
      <c r="Z7" s="49">
        <f>'AEO 53'!AA288</f>
        <v>61.942360000000001</v>
      </c>
      <c r="AA7" s="49">
        <f>'AEO 53'!AB288</f>
        <v>61.344410000000003</v>
      </c>
      <c r="AB7" s="49">
        <f>'AEO 53'!AC288</f>
        <v>60.773623999999998</v>
      </c>
      <c r="AC7" s="49">
        <f>'AEO 53'!AD288</f>
        <v>60.228779000000003</v>
      </c>
      <c r="AD7" s="49">
        <f>'AEO 53'!AE288</f>
        <v>59.708759000000001</v>
      </c>
      <c r="AE7" s="49">
        <f>'AEO 53'!AF288</f>
        <v>59.212333999999998</v>
      </c>
      <c r="AF7" s="49">
        <f>'AEO 53'!AG288</f>
        <v>58.738491000000003</v>
      </c>
      <c r="AG7" s="49">
        <f>'AEO 53'!AH288</f>
        <v>58.286236000000002</v>
      </c>
      <c r="AH7" s="49">
        <f>'AEO 53'!AI288</f>
        <v>57.854621999999999</v>
      </c>
      <c r="AI7" s="49">
        <f>'AEO 53'!AJ288</f>
        <v>57.436591999999997</v>
      </c>
    </row>
    <row r="8" spans="1:35" ht="14.25" x14ac:dyDescent="0.45">
      <c r="A8" s="8" t="s">
        <v>655</v>
      </c>
      <c r="B8" s="47">
        <f>'AEO 53'!C289</f>
        <v>0</v>
      </c>
      <c r="C8" s="47">
        <f>'AEO 53'!D289</f>
        <v>0</v>
      </c>
      <c r="D8" s="47">
        <f>'AEO 53'!E289</f>
        <v>0</v>
      </c>
      <c r="E8" s="47">
        <f>'AEO 53'!F289</f>
        <v>0</v>
      </c>
      <c r="F8" s="47">
        <f>'AEO 53'!G289</f>
        <v>0</v>
      </c>
      <c r="G8" s="47">
        <f>'AEO 53'!H289</f>
        <v>0</v>
      </c>
      <c r="H8" s="47">
        <f>'AEO 53'!I289</f>
        <v>0</v>
      </c>
      <c r="I8" s="47">
        <f>'AEO 53'!J289</f>
        <v>0</v>
      </c>
      <c r="J8" s="47">
        <f>'AEO 53'!K289</f>
        <v>0</v>
      </c>
      <c r="K8" s="47">
        <f>'AEO 53'!L289</f>
        <v>0</v>
      </c>
      <c r="L8" s="47">
        <f>'AEO 53'!M289</f>
        <v>0</v>
      </c>
      <c r="M8" s="47">
        <f>'AEO 53'!N289</f>
        <v>0</v>
      </c>
      <c r="N8" s="47">
        <f>'AEO 53'!O289</f>
        <v>0</v>
      </c>
      <c r="O8" s="47">
        <f>'AEO 53'!P289</f>
        <v>0</v>
      </c>
      <c r="P8" s="47">
        <f>'AEO 53'!Q289</f>
        <v>0</v>
      </c>
      <c r="Q8" s="47">
        <f>'AEO 53'!R289</f>
        <v>0</v>
      </c>
      <c r="R8" s="47">
        <f>'AEO 53'!S289</f>
        <v>0</v>
      </c>
      <c r="S8" s="47">
        <f>'AEO 53'!T289</f>
        <v>0</v>
      </c>
      <c r="T8" s="47">
        <f>'AEO 53'!U289</f>
        <v>0</v>
      </c>
      <c r="U8" s="47">
        <f>'AEO 53'!V289</f>
        <v>0</v>
      </c>
      <c r="V8" s="47">
        <f>'AEO 53'!W289</f>
        <v>0</v>
      </c>
      <c r="W8" s="47">
        <f>'AEO 53'!X289</f>
        <v>0</v>
      </c>
      <c r="X8" s="47">
        <f>'AEO 53'!Y289</f>
        <v>0</v>
      </c>
      <c r="Y8" s="47">
        <f>'AEO 53'!Z289</f>
        <v>0</v>
      </c>
      <c r="Z8" s="47">
        <f>'AEO 53'!AA289</f>
        <v>0</v>
      </c>
      <c r="AA8" s="47">
        <f>'AEO 53'!AB289</f>
        <v>0</v>
      </c>
      <c r="AB8" s="47">
        <f>'AEO 53'!AC289</f>
        <v>0</v>
      </c>
      <c r="AC8" s="47">
        <f>'AEO 53'!AD289</f>
        <v>0</v>
      </c>
      <c r="AD8" s="47">
        <f>'AEO 53'!AE289</f>
        <v>0</v>
      </c>
      <c r="AE8" s="47">
        <f>'AEO 53'!AF289</f>
        <v>0</v>
      </c>
      <c r="AF8" s="47">
        <f>'AEO 53'!AG289</f>
        <v>0</v>
      </c>
      <c r="AG8" s="47">
        <f>'AEO 53'!AH289</f>
        <v>0</v>
      </c>
      <c r="AH8" s="47">
        <f>'AEO 53'!AI289</f>
        <v>0</v>
      </c>
      <c r="AI8" s="47">
        <f>'AEO 53'!AJ289</f>
        <v>0</v>
      </c>
    </row>
    <row r="9" spans="1:35" ht="14.25" x14ac:dyDescent="0.45">
      <c r="A9" s="8" t="s">
        <v>684</v>
      </c>
      <c r="B9" s="47">
        <f>'AEO 53'!C290</f>
        <v>0</v>
      </c>
      <c r="C9" s="47">
        <f>'AEO 53'!D290</f>
        <v>0</v>
      </c>
      <c r="D9" s="47">
        <f>'AEO 53'!E290</f>
        <v>0</v>
      </c>
      <c r="E9" s="47">
        <f>'AEO 53'!F290</f>
        <v>0</v>
      </c>
      <c r="F9" s="47">
        <f>'AEO 53'!G290</f>
        <v>0</v>
      </c>
      <c r="G9" s="47">
        <f>'AEO 53'!H290</f>
        <v>0</v>
      </c>
      <c r="H9" s="47">
        <f>'AEO 53'!I290</f>
        <v>0</v>
      </c>
      <c r="I9" s="47">
        <f>'AEO 53'!J290</f>
        <v>0</v>
      </c>
      <c r="J9" s="47">
        <f>'AEO 53'!K290</f>
        <v>0</v>
      </c>
      <c r="K9" s="47">
        <f>'AEO 53'!L290</f>
        <v>0</v>
      </c>
      <c r="L9" s="47">
        <f>'AEO 53'!M290</f>
        <v>0</v>
      </c>
      <c r="M9" s="47">
        <f>'AEO 53'!N290</f>
        <v>0</v>
      </c>
      <c r="N9" s="47">
        <f>'AEO 53'!O290</f>
        <v>0</v>
      </c>
      <c r="O9" s="47">
        <f>'AEO 53'!P290</f>
        <v>0</v>
      </c>
      <c r="P9" s="47">
        <f>'AEO 53'!Q290</f>
        <v>0</v>
      </c>
      <c r="Q9" s="47">
        <f>'AEO 53'!R290</f>
        <v>0</v>
      </c>
      <c r="R9" s="47">
        <f>'AEO 53'!S290</f>
        <v>0</v>
      </c>
      <c r="S9" s="47">
        <f>'AEO 53'!T290</f>
        <v>0</v>
      </c>
      <c r="T9" s="47">
        <f>'AEO 53'!U290</f>
        <v>0</v>
      </c>
      <c r="U9" s="47">
        <f>'AEO 53'!V290</f>
        <v>0</v>
      </c>
      <c r="V9" s="47">
        <f>'AEO 53'!W290</f>
        <v>0</v>
      </c>
      <c r="W9" s="47">
        <f>'AEO 53'!X290</f>
        <v>0</v>
      </c>
      <c r="X9" s="47">
        <f>'AEO 53'!Y290</f>
        <v>0</v>
      </c>
      <c r="Y9" s="47">
        <f>'AEO 53'!Z290</f>
        <v>0</v>
      </c>
      <c r="Z9" s="47">
        <f>'AEO 53'!AA290</f>
        <v>0</v>
      </c>
      <c r="AA9" s="47">
        <f>'AEO 53'!AB290</f>
        <v>0</v>
      </c>
      <c r="AB9" s="47">
        <f>'AEO 53'!AC290</f>
        <v>0</v>
      </c>
      <c r="AC9" s="47">
        <f>'AEO 53'!AD290</f>
        <v>0</v>
      </c>
      <c r="AD9" s="47">
        <f>'AEO 53'!AE290</f>
        <v>0</v>
      </c>
      <c r="AE9" s="47">
        <f>'AEO 53'!AF290</f>
        <v>0</v>
      </c>
      <c r="AF9" s="47">
        <f>'AEO 53'!AG290</f>
        <v>0</v>
      </c>
      <c r="AG9" s="47">
        <f>'AEO 53'!AH290</f>
        <v>0</v>
      </c>
      <c r="AH9" s="47">
        <f>'AEO 53'!AI290</f>
        <v>0</v>
      </c>
      <c r="AI9" s="47">
        <f>'AEO 53'!AJ290</f>
        <v>0</v>
      </c>
    </row>
    <row r="10" spans="1:35" ht="14.25" x14ac:dyDescent="0.45">
      <c r="A10" s="8" t="s">
        <v>685</v>
      </c>
      <c r="B10" s="47">
        <f>'AEO 53'!C291</f>
        <v>0</v>
      </c>
      <c r="C10" s="47">
        <f>'AEO 53'!D291</f>
        <v>0</v>
      </c>
      <c r="D10" s="47">
        <f>'AEO 53'!E291</f>
        <v>0</v>
      </c>
      <c r="E10" s="47">
        <f>'AEO 53'!F291</f>
        <v>0</v>
      </c>
      <c r="F10" s="47">
        <f>'AEO 53'!G291</f>
        <v>0</v>
      </c>
      <c r="G10" s="47">
        <f>'AEO 53'!H291</f>
        <v>0</v>
      </c>
      <c r="H10" s="47">
        <f>'AEO 53'!I291</f>
        <v>0</v>
      </c>
      <c r="I10" s="47">
        <f>'AEO 53'!J291</f>
        <v>0</v>
      </c>
      <c r="J10" s="47">
        <f>'AEO 53'!K291</f>
        <v>0</v>
      </c>
      <c r="K10" s="47">
        <f>'AEO 53'!L291</f>
        <v>0</v>
      </c>
      <c r="L10" s="47">
        <f>'AEO 53'!M291</f>
        <v>0</v>
      </c>
      <c r="M10" s="47">
        <f>'AEO 53'!N291</f>
        <v>0</v>
      </c>
      <c r="N10" s="47">
        <f>'AEO 53'!O291</f>
        <v>0</v>
      </c>
      <c r="O10" s="47">
        <f>'AEO 53'!P291</f>
        <v>0</v>
      </c>
      <c r="P10" s="47">
        <f>'AEO 53'!Q291</f>
        <v>0</v>
      </c>
      <c r="Q10" s="47">
        <f>'AEO 53'!R291</f>
        <v>0</v>
      </c>
      <c r="R10" s="47">
        <f>'AEO 53'!S291</f>
        <v>0</v>
      </c>
      <c r="S10" s="47">
        <f>'AEO 53'!T291</f>
        <v>0</v>
      </c>
      <c r="T10" s="47">
        <f>'AEO 53'!U291</f>
        <v>0</v>
      </c>
      <c r="U10" s="47">
        <f>'AEO 53'!V291</f>
        <v>0</v>
      </c>
      <c r="V10" s="47">
        <f>'AEO 53'!W291</f>
        <v>0</v>
      </c>
      <c r="W10" s="47">
        <f>'AEO 53'!X291</f>
        <v>0</v>
      </c>
      <c r="X10" s="47">
        <f>'AEO 53'!Y291</f>
        <v>0</v>
      </c>
      <c r="Y10" s="47">
        <f>'AEO 53'!Z291</f>
        <v>0</v>
      </c>
      <c r="Z10" s="47">
        <f>'AEO 53'!AA291</f>
        <v>0</v>
      </c>
      <c r="AA10" s="47">
        <f>'AEO 53'!AB291</f>
        <v>0</v>
      </c>
      <c r="AB10" s="47">
        <f>'AEO 53'!AC291</f>
        <v>0</v>
      </c>
      <c r="AC10" s="47">
        <f>'AEO 53'!AD291</f>
        <v>0</v>
      </c>
      <c r="AD10" s="47">
        <f>'AEO 53'!AE291</f>
        <v>0</v>
      </c>
      <c r="AE10" s="47">
        <f>'AEO 53'!AF291</f>
        <v>0</v>
      </c>
      <c r="AF10" s="47">
        <f>'AEO 53'!AG291</f>
        <v>0</v>
      </c>
      <c r="AG10" s="47">
        <f>'AEO 53'!AH291</f>
        <v>0</v>
      </c>
      <c r="AH10" s="47">
        <f>'AEO 53'!AI291</f>
        <v>0</v>
      </c>
      <c r="AI10" s="47">
        <f>'AEO 53'!AJ291</f>
        <v>0</v>
      </c>
    </row>
    <row r="11" spans="1:35" ht="14.25" x14ac:dyDescent="0.45">
      <c r="A11" s="8" t="s">
        <v>659</v>
      </c>
      <c r="B11" s="47">
        <f>'AEO 53'!C292</f>
        <v>0</v>
      </c>
      <c r="C11" s="47">
        <f>'AEO 53'!D292</f>
        <v>0</v>
      </c>
      <c r="D11" s="47">
        <f>'AEO 53'!E292</f>
        <v>0</v>
      </c>
      <c r="E11" s="47">
        <f>'AEO 53'!F292</f>
        <v>0</v>
      </c>
      <c r="F11" s="47">
        <f>'AEO 53'!G292</f>
        <v>0</v>
      </c>
      <c r="G11" s="47">
        <f>'AEO 53'!H292</f>
        <v>0</v>
      </c>
      <c r="H11" s="47">
        <f>'AEO 53'!I292</f>
        <v>0</v>
      </c>
      <c r="I11" s="47">
        <f>'AEO 53'!J292</f>
        <v>0</v>
      </c>
      <c r="J11" s="47">
        <f>'AEO 53'!K292</f>
        <v>0</v>
      </c>
      <c r="K11" s="47">
        <f>'AEO 53'!L292</f>
        <v>0</v>
      </c>
      <c r="L11" s="47">
        <f>'AEO 53'!M292</f>
        <v>0</v>
      </c>
      <c r="M11" s="47">
        <f>'AEO 53'!N292</f>
        <v>0</v>
      </c>
      <c r="N11" s="47">
        <f>'AEO 53'!O292</f>
        <v>0</v>
      </c>
      <c r="O11" s="47">
        <f>'AEO 53'!P292</f>
        <v>0</v>
      </c>
      <c r="P11" s="47">
        <f>'AEO 53'!Q292</f>
        <v>0</v>
      </c>
      <c r="Q11" s="47">
        <f>'AEO 53'!R292</f>
        <v>0</v>
      </c>
      <c r="R11" s="47">
        <f>'AEO 53'!S292</f>
        <v>0</v>
      </c>
      <c r="S11" s="47">
        <f>'AEO 53'!T292</f>
        <v>0</v>
      </c>
      <c r="T11" s="47">
        <f>'AEO 53'!U292</f>
        <v>0</v>
      </c>
      <c r="U11" s="47">
        <f>'AEO 53'!V292</f>
        <v>0</v>
      </c>
      <c r="V11" s="47">
        <f>'AEO 53'!W292</f>
        <v>0</v>
      </c>
      <c r="W11" s="47">
        <f>'AEO 53'!X292</f>
        <v>0</v>
      </c>
      <c r="X11" s="47">
        <f>'AEO 53'!Y292</f>
        <v>0</v>
      </c>
      <c r="Y11" s="47">
        <f>'AEO 53'!Z292</f>
        <v>0</v>
      </c>
      <c r="Z11" s="47">
        <f>'AEO 53'!AA292</f>
        <v>0</v>
      </c>
      <c r="AA11" s="47">
        <f>'AEO 53'!AB292</f>
        <v>0</v>
      </c>
      <c r="AB11" s="47">
        <f>'AEO 53'!AC292</f>
        <v>0</v>
      </c>
      <c r="AC11" s="47">
        <f>'AEO 53'!AD292</f>
        <v>0</v>
      </c>
      <c r="AD11" s="47">
        <f>'AEO 53'!AE292</f>
        <v>0</v>
      </c>
      <c r="AE11" s="47">
        <f>'AEO 53'!AF292</f>
        <v>0</v>
      </c>
      <c r="AF11" s="47">
        <f>'AEO 53'!AG292</f>
        <v>0</v>
      </c>
      <c r="AG11" s="47">
        <f>'AEO 53'!AH292</f>
        <v>0</v>
      </c>
      <c r="AH11" s="47">
        <f>'AEO 53'!AI292</f>
        <v>0</v>
      </c>
      <c r="AI11" s="47">
        <f>'AEO 53'!AJ292</f>
        <v>0</v>
      </c>
    </row>
    <row r="12" spans="1:35" ht="14.25" x14ac:dyDescent="0.45">
      <c r="A12" s="8" t="s">
        <v>660</v>
      </c>
      <c r="B12" s="47">
        <f>'AEO 53'!C293</f>
        <v>0</v>
      </c>
      <c r="C12" s="47">
        <f>'AEO 53'!D293</f>
        <v>0</v>
      </c>
      <c r="D12" s="47">
        <f>'AEO 53'!E293</f>
        <v>0</v>
      </c>
      <c r="E12" s="47">
        <f>'AEO 53'!F293</f>
        <v>0</v>
      </c>
      <c r="F12" s="47">
        <f>'AEO 53'!G293</f>
        <v>0</v>
      </c>
      <c r="G12" s="47">
        <f>'AEO 53'!H293</f>
        <v>0</v>
      </c>
      <c r="H12" s="47">
        <f>'AEO 53'!I293</f>
        <v>0</v>
      </c>
      <c r="I12" s="47">
        <f>'AEO 53'!J293</f>
        <v>0</v>
      </c>
      <c r="J12" s="47">
        <f>'AEO 53'!K293</f>
        <v>0</v>
      </c>
      <c r="K12" s="47">
        <f>'AEO 53'!L293</f>
        <v>0</v>
      </c>
      <c r="L12" s="47">
        <f>'AEO 53'!M293</f>
        <v>0</v>
      </c>
      <c r="M12" s="47">
        <f>'AEO 53'!N293</f>
        <v>0</v>
      </c>
      <c r="N12" s="47">
        <f>'AEO 53'!O293</f>
        <v>0</v>
      </c>
      <c r="O12" s="47">
        <f>'AEO 53'!P293</f>
        <v>0</v>
      </c>
      <c r="P12" s="47">
        <f>'AEO 53'!Q293</f>
        <v>0</v>
      </c>
      <c r="Q12" s="47">
        <f>'AEO 53'!R293</f>
        <v>0</v>
      </c>
      <c r="R12" s="47">
        <f>'AEO 53'!S293</f>
        <v>0</v>
      </c>
      <c r="S12" s="47">
        <f>'AEO 53'!T293</f>
        <v>0</v>
      </c>
      <c r="T12" s="47">
        <f>'AEO 53'!U293</f>
        <v>0</v>
      </c>
      <c r="U12" s="47">
        <f>'AEO 53'!V293</f>
        <v>0</v>
      </c>
      <c r="V12" s="47">
        <f>'AEO 53'!W293</f>
        <v>0</v>
      </c>
      <c r="W12" s="47">
        <f>'AEO 53'!X293</f>
        <v>0</v>
      </c>
      <c r="X12" s="47">
        <f>'AEO 53'!Y293</f>
        <v>0</v>
      </c>
      <c r="Y12" s="47">
        <f>'AEO 53'!Z293</f>
        <v>0</v>
      </c>
      <c r="Z12" s="47">
        <f>'AEO 53'!AA293</f>
        <v>0</v>
      </c>
      <c r="AA12" s="47">
        <f>'AEO 53'!AB293</f>
        <v>0</v>
      </c>
      <c r="AB12" s="47">
        <f>'AEO 53'!AC293</f>
        <v>0</v>
      </c>
      <c r="AC12" s="47">
        <f>'AEO 53'!AD293</f>
        <v>0</v>
      </c>
      <c r="AD12" s="47">
        <f>'AEO 53'!AE293</f>
        <v>0</v>
      </c>
      <c r="AE12" s="47">
        <f>'AEO 53'!AF293</f>
        <v>0</v>
      </c>
      <c r="AF12" s="47">
        <f>'AEO 53'!AG293</f>
        <v>0</v>
      </c>
      <c r="AG12" s="47">
        <f>'AEO 53'!AH293</f>
        <v>0</v>
      </c>
      <c r="AH12" s="47">
        <f>'AEO 53'!AI293</f>
        <v>0</v>
      </c>
      <c r="AI12" s="47">
        <f>'AEO 53'!AJ293</f>
        <v>0</v>
      </c>
    </row>
    <row r="13" spans="1:35" ht="14.25" x14ac:dyDescent="0.45">
      <c r="A13" s="8" t="s">
        <v>661</v>
      </c>
      <c r="B13" s="49">
        <f>'AEO 53'!C294</f>
        <v>78.367241000000007</v>
      </c>
      <c r="C13" s="49">
        <f>'AEO 53'!D294</f>
        <v>76.590468999999999</v>
      </c>
      <c r="D13" s="49">
        <f>'AEO 53'!E294</f>
        <v>74.961578000000003</v>
      </c>
      <c r="E13" s="49">
        <f>'AEO 53'!F294</f>
        <v>73.110686999999999</v>
      </c>
      <c r="F13" s="49">
        <f>'AEO 53'!G294</f>
        <v>70.889083999999997</v>
      </c>
      <c r="G13" s="49">
        <f>'AEO 53'!H294</f>
        <v>68.540306000000001</v>
      </c>
      <c r="H13" s="49">
        <f>'AEO 53'!I294</f>
        <v>66.350739000000004</v>
      </c>
      <c r="I13" s="49">
        <f>'AEO 53'!J294</f>
        <v>64.307747000000006</v>
      </c>
      <c r="J13" s="49">
        <f>'AEO 53'!K294</f>
        <v>62.276611000000003</v>
      </c>
      <c r="K13" s="49">
        <f>'AEO 53'!L294</f>
        <v>61.177807000000001</v>
      </c>
      <c r="L13" s="49">
        <f>'AEO 53'!M294</f>
        <v>60.131863000000003</v>
      </c>
      <c r="M13" s="49">
        <f>'AEO 53'!N294</f>
        <v>59.136566000000002</v>
      </c>
      <c r="N13" s="49">
        <f>'AEO 53'!O294</f>
        <v>58.189673999999997</v>
      </c>
      <c r="O13" s="49">
        <f>'AEO 53'!P294</f>
        <v>57.288921000000002</v>
      </c>
      <c r="P13" s="49">
        <f>'AEO 53'!Q294</f>
        <v>56.432277999999997</v>
      </c>
      <c r="Q13" s="49">
        <f>'AEO 53'!R294</f>
        <v>55.621276999999999</v>
      </c>
      <c r="R13" s="49">
        <f>'AEO 53'!S294</f>
        <v>54.858345</v>
      </c>
      <c r="S13" s="49">
        <f>'AEO 53'!T294</f>
        <v>54.056393</v>
      </c>
      <c r="T13" s="49">
        <f>'AEO 53'!U294</f>
        <v>53.278530000000003</v>
      </c>
      <c r="U13" s="49">
        <f>'AEO 53'!V294</f>
        <v>52.536304000000001</v>
      </c>
      <c r="V13" s="49">
        <f>'AEO 53'!W294</f>
        <v>51.828139999999998</v>
      </c>
      <c r="W13" s="49">
        <f>'AEO 53'!X294</f>
        <v>51.156131999999999</v>
      </c>
      <c r="X13" s="49">
        <f>'AEO 53'!Y294</f>
        <v>50.511516999999998</v>
      </c>
      <c r="Y13" s="49">
        <f>'AEO 53'!Z294</f>
        <v>49.896644999999999</v>
      </c>
      <c r="Z13" s="49">
        <f>'AEO 53'!AA294</f>
        <v>49.323985999999998</v>
      </c>
      <c r="AA13" s="49">
        <f>'AEO 53'!AB294</f>
        <v>48.766036999999997</v>
      </c>
      <c r="AB13" s="49">
        <f>'AEO 53'!AC294</f>
        <v>48.233443999999999</v>
      </c>
      <c r="AC13" s="49">
        <f>'AEO 53'!AD294</f>
        <v>47.725079000000001</v>
      </c>
      <c r="AD13" s="49">
        <f>'AEO 53'!AE294</f>
        <v>47.239837999999999</v>
      </c>
      <c r="AE13" s="49">
        <f>'AEO 53'!AF294</f>
        <v>46.776660999999997</v>
      </c>
      <c r="AF13" s="49">
        <f>'AEO 53'!AG294</f>
        <v>46.334620999999999</v>
      </c>
      <c r="AG13" s="49">
        <f>'AEO 53'!AH294</f>
        <v>45.912745999999999</v>
      </c>
      <c r="AH13" s="49">
        <f>'AEO 53'!AI294</f>
        <v>45.510117000000001</v>
      </c>
      <c r="AI13" s="49">
        <f>'AEO 53'!AJ294</f>
        <v>45.119788999999997</v>
      </c>
    </row>
    <row r="14" spans="1:35" ht="14.25" x14ac:dyDescent="0.45">
      <c r="A14" s="8" t="s">
        <v>662</v>
      </c>
      <c r="B14" s="47">
        <f>'AEO 53'!C295</f>
        <v>0</v>
      </c>
      <c r="C14" s="47">
        <f>'AEO 53'!D295</f>
        <v>0</v>
      </c>
      <c r="D14" s="47">
        <f>'AEO 53'!E295</f>
        <v>0</v>
      </c>
      <c r="E14" s="47">
        <f>'AEO 53'!F295</f>
        <v>0</v>
      </c>
      <c r="F14" s="47">
        <f>'AEO 53'!G295</f>
        <v>0</v>
      </c>
      <c r="G14" s="47">
        <f>'AEO 53'!H295</f>
        <v>0</v>
      </c>
      <c r="H14" s="47">
        <f>'AEO 53'!I295</f>
        <v>0</v>
      </c>
      <c r="I14" s="47">
        <f>'AEO 53'!J295</f>
        <v>0</v>
      </c>
      <c r="J14" s="47">
        <f>'AEO 53'!K295</f>
        <v>0</v>
      </c>
      <c r="K14" s="47">
        <f>'AEO 53'!L295</f>
        <v>0</v>
      </c>
      <c r="L14" s="47">
        <f>'AEO 53'!M295</f>
        <v>0</v>
      </c>
      <c r="M14" s="47">
        <f>'AEO 53'!N295</f>
        <v>0</v>
      </c>
      <c r="N14" s="47">
        <f>'AEO 53'!O295</f>
        <v>0</v>
      </c>
      <c r="O14" s="47">
        <f>'AEO 53'!P295</f>
        <v>0</v>
      </c>
      <c r="P14" s="47">
        <f>'AEO 53'!Q295</f>
        <v>0</v>
      </c>
      <c r="Q14" s="47">
        <f>'AEO 53'!R295</f>
        <v>0</v>
      </c>
      <c r="R14" s="47">
        <f>'AEO 53'!S295</f>
        <v>0</v>
      </c>
      <c r="S14" s="47">
        <f>'AEO 53'!T295</f>
        <v>0</v>
      </c>
      <c r="T14" s="47">
        <f>'AEO 53'!U295</f>
        <v>0</v>
      </c>
      <c r="U14" s="47">
        <f>'AEO 53'!V295</f>
        <v>0</v>
      </c>
      <c r="V14" s="47">
        <f>'AEO 53'!W295</f>
        <v>0</v>
      </c>
      <c r="W14" s="47">
        <f>'AEO 53'!X295</f>
        <v>0</v>
      </c>
      <c r="X14" s="47">
        <f>'AEO 53'!Y295</f>
        <v>0</v>
      </c>
      <c r="Y14" s="47">
        <f>'AEO 53'!Z295</f>
        <v>0</v>
      </c>
      <c r="Z14" s="47">
        <f>'AEO 53'!AA295</f>
        <v>0</v>
      </c>
      <c r="AA14" s="47">
        <f>'AEO 53'!AB295</f>
        <v>0</v>
      </c>
      <c r="AB14" s="47">
        <f>'AEO 53'!AC295</f>
        <v>0</v>
      </c>
      <c r="AC14" s="47">
        <f>'AEO 53'!AD295</f>
        <v>0</v>
      </c>
      <c r="AD14" s="47">
        <f>'AEO 53'!AE295</f>
        <v>0</v>
      </c>
      <c r="AE14" s="47">
        <f>'AEO 53'!AF295</f>
        <v>0</v>
      </c>
      <c r="AF14" s="47">
        <f>'AEO 53'!AG295</f>
        <v>0</v>
      </c>
      <c r="AG14" s="47">
        <f>'AEO 53'!AH295</f>
        <v>0</v>
      </c>
      <c r="AH14" s="47">
        <f>'AEO 53'!AI295</f>
        <v>0</v>
      </c>
      <c r="AI14" s="47">
        <f>'AEO 53'!AJ295</f>
        <v>0</v>
      </c>
    </row>
    <row r="15" spans="1:35" ht="14.25" x14ac:dyDescent="0.45">
      <c r="A15" s="8" t="s">
        <v>663</v>
      </c>
      <c r="B15" s="47">
        <f>'AEO 53'!C296</f>
        <v>0</v>
      </c>
      <c r="C15" s="47">
        <f>'AEO 53'!D296</f>
        <v>0</v>
      </c>
      <c r="D15" s="47">
        <f>'AEO 53'!E296</f>
        <v>0</v>
      </c>
      <c r="E15" s="47">
        <f>'AEO 53'!F296</f>
        <v>0</v>
      </c>
      <c r="F15" s="47">
        <f>'AEO 53'!G296</f>
        <v>0</v>
      </c>
      <c r="G15" s="47">
        <f>'AEO 53'!H296</f>
        <v>0</v>
      </c>
      <c r="H15" s="47">
        <f>'AEO 53'!I296</f>
        <v>0</v>
      </c>
      <c r="I15" s="47">
        <f>'AEO 53'!J296</f>
        <v>0</v>
      </c>
      <c r="J15" s="47">
        <f>'AEO 53'!K296</f>
        <v>0</v>
      </c>
      <c r="K15" s="47">
        <f>'AEO 53'!L296</f>
        <v>0</v>
      </c>
      <c r="L15" s="47">
        <f>'AEO 53'!M296</f>
        <v>0</v>
      </c>
      <c r="M15" s="47">
        <f>'AEO 53'!N296</f>
        <v>0</v>
      </c>
      <c r="N15" s="47">
        <f>'AEO 53'!O296</f>
        <v>0</v>
      </c>
      <c r="O15" s="47">
        <f>'AEO 53'!P296</f>
        <v>0</v>
      </c>
      <c r="P15" s="47">
        <f>'AEO 53'!Q296</f>
        <v>0</v>
      </c>
      <c r="Q15" s="47">
        <f>'AEO 53'!R296</f>
        <v>0</v>
      </c>
      <c r="R15" s="47">
        <f>'AEO 53'!S296</f>
        <v>0</v>
      </c>
      <c r="S15" s="47">
        <f>'AEO 53'!T296</f>
        <v>0</v>
      </c>
      <c r="T15" s="47">
        <f>'AEO 53'!U296</f>
        <v>0</v>
      </c>
      <c r="U15" s="47">
        <f>'AEO 53'!V296</f>
        <v>0</v>
      </c>
      <c r="V15" s="47">
        <f>'AEO 53'!W296</f>
        <v>0</v>
      </c>
      <c r="W15" s="47">
        <f>'AEO 53'!X296</f>
        <v>0</v>
      </c>
      <c r="X15" s="47">
        <f>'AEO 53'!Y296</f>
        <v>0</v>
      </c>
      <c r="Y15" s="47">
        <f>'AEO 53'!Z296</f>
        <v>0</v>
      </c>
      <c r="Z15" s="47">
        <f>'AEO 53'!AA296</f>
        <v>0</v>
      </c>
      <c r="AA15" s="47">
        <f>'AEO 53'!AB296</f>
        <v>0</v>
      </c>
      <c r="AB15" s="47">
        <f>'AEO 53'!AC296</f>
        <v>0</v>
      </c>
      <c r="AC15" s="47">
        <f>'AEO 53'!AD296</f>
        <v>0</v>
      </c>
      <c r="AD15" s="47">
        <f>'AEO 53'!AE296</f>
        <v>0</v>
      </c>
      <c r="AE15" s="47">
        <f>'AEO 53'!AF296</f>
        <v>0</v>
      </c>
      <c r="AF15" s="47">
        <f>'AEO 53'!AG296</f>
        <v>0</v>
      </c>
      <c r="AG15" s="47">
        <f>'AEO 53'!AH296</f>
        <v>0</v>
      </c>
      <c r="AH15" s="47">
        <f>'AEO 53'!AI296</f>
        <v>0</v>
      </c>
      <c r="AI15" s="47">
        <f>'AEO 53'!AJ296</f>
        <v>0</v>
      </c>
    </row>
    <row r="16" spans="1:35" ht="14.25" x14ac:dyDescent="0.45">
      <c r="A16" s="8" t="s">
        <v>664</v>
      </c>
      <c r="B16" s="47">
        <f>'AEO 53'!C297</f>
        <v>0</v>
      </c>
      <c r="C16" s="47">
        <f>'AEO 53'!D297</f>
        <v>0</v>
      </c>
      <c r="D16" s="47">
        <f>'AEO 53'!E297</f>
        <v>0</v>
      </c>
      <c r="E16" s="47">
        <f>'AEO 53'!F297</f>
        <v>0</v>
      </c>
      <c r="F16" s="47">
        <f>'AEO 53'!G297</f>
        <v>0</v>
      </c>
      <c r="G16" s="47">
        <f>'AEO 53'!H297</f>
        <v>0</v>
      </c>
      <c r="H16" s="47">
        <f>'AEO 53'!I297</f>
        <v>0</v>
      </c>
      <c r="I16" s="47">
        <f>'AEO 53'!J297</f>
        <v>0</v>
      </c>
      <c r="J16" s="47">
        <f>'AEO 53'!K297</f>
        <v>0</v>
      </c>
      <c r="K16" s="47">
        <f>'AEO 53'!L297</f>
        <v>0</v>
      </c>
      <c r="L16" s="47">
        <f>'AEO 53'!M297</f>
        <v>0</v>
      </c>
      <c r="M16" s="47">
        <f>'AEO 53'!N297</f>
        <v>0</v>
      </c>
      <c r="N16" s="47">
        <f>'AEO 53'!O297</f>
        <v>0</v>
      </c>
      <c r="O16" s="47">
        <f>'AEO 53'!P297</f>
        <v>0</v>
      </c>
      <c r="P16" s="47">
        <f>'AEO 53'!Q297</f>
        <v>0</v>
      </c>
      <c r="Q16" s="47">
        <f>'AEO 53'!R297</f>
        <v>0</v>
      </c>
      <c r="R16" s="47">
        <f>'AEO 53'!S297</f>
        <v>0</v>
      </c>
      <c r="S16" s="47">
        <f>'AEO 53'!T297</f>
        <v>0</v>
      </c>
      <c r="T16" s="47">
        <f>'AEO 53'!U297</f>
        <v>0</v>
      </c>
      <c r="U16" s="47">
        <f>'AEO 53'!V297</f>
        <v>0</v>
      </c>
      <c r="V16" s="47">
        <f>'AEO 53'!W297</f>
        <v>0</v>
      </c>
      <c r="W16" s="47">
        <f>'AEO 53'!X297</f>
        <v>0</v>
      </c>
      <c r="X16" s="47">
        <f>'AEO 53'!Y297</f>
        <v>0</v>
      </c>
      <c r="Y16" s="47">
        <f>'AEO 53'!Z297</f>
        <v>0</v>
      </c>
      <c r="Z16" s="47">
        <f>'AEO 53'!AA297</f>
        <v>0</v>
      </c>
      <c r="AA16" s="47">
        <f>'AEO 53'!AB297</f>
        <v>0</v>
      </c>
      <c r="AB16" s="47">
        <f>'AEO 53'!AC297</f>
        <v>0</v>
      </c>
      <c r="AC16" s="47">
        <f>'AEO 53'!AD297</f>
        <v>0</v>
      </c>
      <c r="AD16" s="47">
        <f>'AEO 53'!AE297</f>
        <v>0</v>
      </c>
      <c r="AE16" s="47">
        <f>'AEO 53'!AF297</f>
        <v>0</v>
      </c>
      <c r="AF16" s="47">
        <f>'AEO 53'!AG297</f>
        <v>0</v>
      </c>
      <c r="AG16" s="47">
        <f>'AEO 53'!AH297</f>
        <v>0</v>
      </c>
      <c r="AH16" s="47">
        <f>'AEO 53'!AI297</f>
        <v>0</v>
      </c>
      <c r="AI16" s="47">
        <f>'AEO 53'!AJ297</f>
        <v>0</v>
      </c>
    </row>
    <row r="17" spans="1:35" ht="14.25" x14ac:dyDescent="0.45">
      <c r="A17" s="8" t="s">
        <v>686</v>
      </c>
      <c r="B17" s="50">
        <f t="shared" ref="B17:D17" si="1">TREND($E17:$N17,$E$2:$N$2,B$2)</f>
        <v>80.164839236363605</v>
      </c>
      <c r="C17" s="50">
        <f t="shared" si="1"/>
        <v>78.545250018181832</v>
      </c>
      <c r="D17" s="50">
        <f t="shared" si="1"/>
        <v>76.92566080000006</v>
      </c>
      <c r="E17" s="49">
        <f>'AEO 53'!F298</f>
        <v>76.635177999999996</v>
      </c>
      <c r="F17" s="49">
        <f>'AEO 53'!G298</f>
        <v>74.071174999999997</v>
      </c>
      <c r="G17" s="49">
        <f>'AEO 53'!H298</f>
        <v>71.755950999999996</v>
      </c>
      <c r="H17" s="49">
        <f>'AEO 53'!I298</f>
        <v>69.956672999999995</v>
      </c>
      <c r="I17" s="49">
        <f>'AEO 53'!J298</f>
        <v>68.151618999999997</v>
      </c>
      <c r="J17" s="49">
        <f>'AEO 53'!K298</f>
        <v>66.001525999999998</v>
      </c>
      <c r="K17" s="49">
        <f>'AEO 53'!L298</f>
        <v>64.905265999999997</v>
      </c>
      <c r="L17" s="49">
        <f>'AEO 53'!M298</f>
        <v>63.870086999999998</v>
      </c>
      <c r="M17" s="49">
        <f>'AEO 53'!N298</f>
        <v>62.884647000000001</v>
      </c>
      <c r="N17" s="49">
        <f>'AEO 53'!O298</f>
        <v>61.947079000000002</v>
      </c>
      <c r="O17" s="49">
        <f>'AEO 53'!P298</f>
        <v>61.055129999999998</v>
      </c>
      <c r="P17" s="49">
        <f>'AEO 53'!Q298</f>
        <v>60.206718000000002</v>
      </c>
      <c r="Q17" s="49">
        <f>'AEO 53'!R298</f>
        <v>59.393101000000001</v>
      </c>
      <c r="R17" s="49">
        <f>'AEO 53'!S298</f>
        <v>58.615242000000002</v>
      </c>
      <c r="S17" s="49">
        <f>'AEO 53'!T298</f>
        <v>57.821990999999997</v>
      </c>
      <c r="T17" s="49">
        <f>'AEO 53'!U298</f>
        <v>57.052363999999997</v>
      </c>
      <c r="U17" s="49">
        <f>'AEO 53'!V298</f>
        <v>56.317974</v>
      </c>
      <c r="V17" s="49">
        <f>'AEO 53'!W298</f>
        <v>55.617226000000002</v>
      </c>
      <c r="W17" s="49">
        <f>'AEO 53'!X298</f>
        <v>54.947533</v>
      </c>
      <c r="X17" s="49">
        <f>'AEO 53'!Y298</f>
        <v>54.309905999999998</v>
      </c>
      <c r="Y17" s="49">
        <f>'AEO 53'!Z298</f>
        <v>53.701678999999999</v>
      </c>
      <c r="Z17" s="49">
        <f>'AEO 53'!AA298</f>
        <v>53.120316000000003</v>
      </c>
      <c r="AA17" s="49">
        <f>'AEO 53'!AB298</f>
        <v>52.568984999999998</v>
      </c>
      <c r="AB17" s="49">
        <f>'AEO 53'!AC298</f>
        <v>52.042727999999997</v>
      </c>
      <c r="AC17" s="49">
        <f>'AEO 53'!AD298</f>
        <v>51.540385999999998</v>
      </c>
      <c r="AD17" s="49">
        <f>'AEO 53'!AE298</f>
        <v>51.060738000000001</v>
      </c>
      <c r="AE17" s="49">
        <f>'AEO 53'!AF298</f>
        <v>50.603175999999998</v>
      </c>
      <c r="AF17" s="49">
        <f>'AEO 53'!AG298</f>
        <v>50.166466</v>
      </c>
      <c r="AG17" s="49">
        <f>'AEO 53'!AH298</f>
        <v>49.749679999999998</v>
      </c>
      <c r="AH17" s="49">
        <f>'AEO 53'!AI298</f>
        <v>49.351913000000003</v>
      </c>
      <c r="AI17" s="49">
        <f>'AEO 53'!AJ298</f>
        <v>48.966217</v>
      </c>
    </row>
    <row r="18" spans="1:35" ht="14.25" x14ac:dyDescent="0.45">
      <c r="A18" s="8" t="s">
        <v>687</v>
      </c>
      <c r="B18" s="50">
        <f t="shared" ref="B18:I18" si="2">TREND($J18:$S18,$J$2:$S$2,B$2)</f>
        <v>98.140828030303055</v>
      </c>
      <c r="C18" s="50">
        <f t="shared" si="2"/>
        <v>96.992467787878468</v>
      </c>
      <c r="D18" s="50">
        <f t="shared" si="2"/>
        <v>95.844107545454335</v>
      </c>
      <c r="E18" s="50">
        <f t="shared" si="2"/>
        <v>94.695747303030203</v>
      </c>
      <c r="F18" s="50">
        <f t="shared" si="2"/>
        <v>93.54738706060607</v>
      </c>
      <c r="G18" s="50">
        <f t="shared" si="2"/>
        <v>92.399026818181483</v>
      </c>
      <c r="H18" s="50">
        <f t="shared" si="2"/>
        <v>91.25066657575735</v>
      </c>
      <c r="I18" s="50">
        <f t="shared" si="2"/>
        <v>90.102306333333217</v>
      </c>
      <c r="J18" s="49">
        <f>'AEO 53'!K299</f>
        <v>89.290878000000006</v>
      </c>
      <c r="K18" s="49">
        <f>'AEO 53'!L299</f>
        <v>87.909508000000002</v>
      </c>
      <c r="L18" s="49">
        <f>'AEO 53'!M299</f>
        <v>86.589813000000007</v>
      </c>
      <c r="M18" s="49">
        <f>'AEO 53'!N299</f>
        <v>85.333488000000003</v>
      </c>
      <c r="N18" s="49">
        <f>'AEO 53'!O299</f>
        <v>84.137328999999994</v>
      </c>
      <c r="O18" s="49">
        <f>'AEO 53'!P299</f>
        <v>82.998572999999993</v>
      </c>
      <c r="P18" s="49">
        <f>'AEO 53'!Q299</f>
        <v>81.914787000000004</v>
      </c>
      <c r="Q18" s="49">
        <f>'AEO 53'!R299</f>
        <v>80.887855999999999</v>
      </c>
      <c r="R18" s="49">
        <f>'AEO 53'!S299</f>
        <v>79.899749999999997</v>
      </c>
      <c r="S18" s="49">
        <f>'AEO 53'!T299</f>
        <v>78.901268000000002</v>
      </c>
      <c r="T18" s="49">
        <f>'AEO 53'!U299</f>
        <v>77.935844000000003</v>
      </c>
      <c r="U18" s="49">
        <f>'AEO 53'!V299</f>
        <v>77.014556999999996</v>
      </c>
      <c r="V18" s="49">
        <f>'AEO 53'!W299</f>
        <v>76.135543999999996</v>
      </c>
      <c r="W18" s="49">
        <f>'AEO 53'!X299</f>
        <v>75.296013000000002</v>
      </c>
      <c r="X18" s="49">
        <f>'AEO 53'!Y299</f>
        <v>74.495956000000007</v>
      </c>
      <c r="Y18" s="49">
        <f>'AEO 53'!Z299</f>
        <v>73.732803000000004</v>
      </c>
      <c r="Z18" s="49">
        <f>'AEO 53'!AA299</f>
        <v>73.004966999999994</v>
      </c>
      <c r="AA18" s="49">
        <f>'AEO 53'!AB299</f>
        <v>72.312995999999998</v>
      </c>
      <c r="AB18" s="49">
        <f>'AEO 53'!AC299</f>
        <v>71.652420000000006</v>
      </c>
      <c r="AC18" s="49">
        <f>'AEO 53'!AD299</f>
        <v>71.021843000000004</v>
      </c>
      <c r="AD18" s="49">
        <f>'AEO 53'!AE299</f>
        <v>70.438950000000006</v>
      </c>
      <c r="AE18" s="49">
        <f>'AEO 53'!AF299</f>
        <v>69.864806999999999</v>
      </c>
      <c r="AF18" s="49">
        <f>'AEO 53'!AG299</f>
        <v>69.316788000000003</v>
      </c>
      <c r="AG18" s="49">
        <f>'AEO 53'!AH299</f>
        <v>68.793685999999994</v>
      </c>
      <c r="AH18" s="49">
        <f>'AEO 53'!AI299</f>
        <v>68.294380000000004</v>
      </c>
      <c r="AI18" s="49">
        <f>'AEO 53'!AJ299</f>
        <v>67.811736999999994</v>
      </c>
    </row>
    <row r="21" spans="1:35" ht="15.75" customHeight="1" x14ac:dyDescent="0.45">
      <c r="A21" s="1" t="s">
        <v>688</v>
      </c>
    </row>
    <row r="22" spans="1:35" ht="15.75" customHeight="1" x14ac:dyDescent="0.45">
      <c r="A22" s="8" t="s">
        <v>650</v>
      </c>
    </row>
    <row r="23" spans="1:35" ht="15.75" customHeight="1" x14ac:dyDescent="0.45">
      <c r="A23" s="8" t="s">
        <v>651</v>
      </c>
      <c r="B23" s="8" t="s">
        <v>689</v>
      </c>
    </row>
    <row r="24" spans="1:35" ht="15.75" customHeight="1" x14ac:dyDescent="0.45">
      <c r="A24" s="8" t="s">
        <v>652</v>
      </c>
      <c r="B24" s="8" t="s">
        <v>689</v>
      </c>
    </row>
    <row r="25" spans="1:35" ht="15.75" customHeight="1" x14ac:dyDescent="0.45">
      <c r="A25" s="8" t="s">
        <v>653</v>
      </c>
      <c r="B25" s="8" t="s">
        <v>689</v>
      </c>
    </row>
    <row r="26" spans="1:35" ht="15.75" customHeight="1" x14ac:dyDescent="0.45">
      <c r="A26" s="8" t="s">
        <v>654</v>
      </c>
      <c r="B26" s="8" t="s">
        <v>689</v>
      </c>
    </row>
    <row r="27" spans="1:35" ht="15.75" customHeight="1" x14ac:dyDescent="0.45">
      <c r="A27" s="8" t="s">
        <v>655</v>
      </c>
    </row>
    <row r="28" spans="1:35" ht="15.75" customHeight="1" x14ac:dyDescent="0.45">
      <c r="A28" s="8" t="s">
        <v>684</v>
      </c>
    </row>
    <row r="29" spans="1:35" ht="15.75" customHeight="1" x14ac:dyDescent="0.45">
      <c r="A29" s="8" t="s">
        <v>685</v>
      </c>
    </row>
    <row r="30" spans="1:35" ht="15.75" customHeight="1" x14ac:dyDescent="0.45">
      <c r="A30" s="8" t="s">
        <v>659</v>
      </c>
    </row>
    <row r="31" spans="1:35" ht="15.75" customHeight="1" x14ac:dyDescent="0.45">
      <c r="A31" s="8" t="s">
        <v>660</v>
      </c>
    </row>
    <row r="32" spans="1:35" ht="15.75" customHeight="1" x14ac:dyDescent="0.45">
      <c r="A32" s="8" t="s">
        <v>661</v>
      </c>
      <c r="B32" s="8" t="s">
        <v>690</v>
      </c>
    </row>
    <row r="33" spans="1:35" ht="15.75" customHeight="1" x14ac:dyDescent="0.45">
      <c r="A33" s="8" t="s">
        <v>662</v>
      </c>
    </row>
    <row r="34" spans="1:35" ht="15.75" customHeight="1" x14ac:dyDescent="0.45">
      <c r="A34" s="8" t="s">
        <v>663</v>
      </c>
    </row>
    <row r="35" spans="1:35" ht="15.75" customHeight="1" x14ac:dyDescent="0.45">
      <c r="A35" s="8" t="s">
        <v>664</v>
      </c>
    </row>
    <row r="36" spans="1:35" ht="15.75" customHeight="1" x14ac:dyDescent="0.45">
      <c r="A36" s="8" t="s">
        <v>686</v>
      </c>
      <c r="B36" s="8" t="s">
        <v>691</v>
      </c>
    </row>
    <row r="37" spans="1:35" ht="15.75" customHeight="1" x14ac:dyDescent="0.45">
      <c r="A37" s="8" t="s">
        <v>687</v>
      </c>
      <c r="B37" s="8" t="s">
        <v>691</v>
      </c>
    </row>
    <row r="38" spans="1:35" ht="15.75" customHeight="1" x14ac:dyDescent="0.35"/>
    <row r="39" spans="1:35" ht="15.75" customHeight="1" x14ac:dyDescent="0.35"/>
    <row r="40" spans="1:35" ht="15.75" customHeight="1" x14ac:dyDescent="0.45">
      <c r="A40" s="1" t="s">
        <v>692</v>
      </c>
    </row>
    <row r="41" spans="1:35" ht="15.75" customHeight="1" x14ac:dyDescent="0.45">
      <c r="A41" s="2" t="s">
        <v>693</v>
      </c>
      <c r="B41" s="51"/>
    </row>
    <row r="42" spans="1:35" ht="15.75" customHeight="1" x14ac:dyDescent="0.45">
      <c r="A42" s="1"/>
      <c r="B42" s="1">
        <v>2017</v>
      </c>
      <c r="C42" s="1">
        <v>2018</v>
      </c>
      <c r="D42" s="1">
        <v>2019</v>
      </c>
      <c r="E42" s="1">
        <v>2020</v>
      </c>
      <c r="F42" s="1">
        <v>2021</v>
      </c>
      <c r="G42" s="1">
        <v>2022</v>
      </c>
      <c r="H42" s="1">
        <v>2023</v>
      </c>
      <c r="I42" s="1">
        <v>2024</v>
      </c>
      <c r="J42" s="1">
        <v>2025</v>
      </c>
      <c r="K42" s="1">
        <v>2026</v>
      </c>
      <c r="L42" s="1">
        <v>2027</v>
      </c>
      <c r="M42" s="1">
        <v>2028</v>
      </c>
      <c r="N42" s="1">
        <v>2029</v>
      </c>
      <c r="O42" s="1">
        <v>2030</v>
      </c>
      <c r="P42" s="1">
        <v>2031</v>
      </c>
      <c r="Q42" s="1">
        <v>2032</v>
      </c>
      <c r="R42" s="1">
        <v>2033</v>
      </c>
      <c r="S42" s="1">
        <v>2034</v>
      </c>
      <c r="T42" s="1">
        <v>2035</v>
      </c>
      <c r="U42" s="1">
        <v>2036</v>
      </c>
      <c r="V42" s="1">
        <v>2037</v>
      </c>
      <c r="W42" s="1">
        <v>2038</v>
      </c>
      <c r="X42" s="1">
        <v>2039</v>
      </c>
      <c r="Y42" s="1">
        <v>2040</v>
      </c>
      <c r="Z42" s="1">
        <v>2041</v>
      </c>
      <c r="AA42" s="1">
        <v>2042</v>
      </c>
      <c r="AB42" s="1">
        <v>2043</v>
      </c>
      <c r="AC42" s="1">
        <v>2044</v>
      </c>
      <c r="AD42" s="1">
        <v>2045</v>
      </c>
      <c r="AE42" s="1">
        <v>2046</v>
      </c>
      <c r="AF42" s="1">
        <v>2047</v>
      </c>
      <c r="AG42" s="1">
        <v>2048</v>
      </c>
      <c r="AH42" s="1">
        <v>2049</v>
      </c>
      <c r="AI42" s="1">
        <v>2050</v>
      </c>
    </row>
    <row r="43" spans="1:35" ht="15.75" customHeight="1" x14ac:dyDescent="0.45">
      <c r="A43" s="8" t="s">
        <v>651</v>
      </c>
      <c r="B43" s="11">
        <f>'LDV Shares'!C13/SUM('LDV Shares'!C$13:C$16)</f>
        <v>6.2181784448719246E-2</v>
      </c>
      <c r="C43" s="11">
        <f>'LDV Shares'!D13/SUM('LDV Shares'!D$13:D$16)</f>
        <v>6.3335224634178261E-2</v>
      </c>
      <c r="D43" s="11">
        <f>'LDV Shares'!E13/SUM('LDV Shares'!E$13:E$16)</f>
        <v>5.8776099253286612E-2</v>
      </c>
      <c r="E43" s="11">
        <f>'LDV Shares'!F13/SUM('LDV Shares'!F$13:F$16)</f>
        <v>6.0585878918006673E-2</v>
      </c>
      <c r="F43" s="11">
        <f>'LDV Shares'!G13/SUM('LDV Shares'!G$13:G$16)</f>
        <v>5.9637852162801624E-2</v>
      </c>
      <c r="G43" s="11">
        <f>'LDV Shares'!H13/SUM('LDV Shares'!H$13:H$16)</f>
        <v>5.9803154115849466E-2</v>
      </c>
      <c r="H43" s="11">
        <f>'LDV Shares'!I13/SUM('LDV Shares'!I$13:I$16)</f>
        <v>6.003935943077273E-2</v>
      </c>
      <c r="I43" s="11">
        <f>'LDV Shares'!J13/SUM('LDV Shares'!J$13:J$16)</f>
        <v>6.0226628151934511E-2</v>
      </c>
      <c r="J43" s="11">
        <f>'LDV Shares'!K13/SUM('LDV Shares'!K$13:K$16)</f>
        <v>6.044817370182122E-2</v>
      </c>
      <c r="K43" s="11">
        <f>'LDV Shares'!L13/SUM('LDV Shares'!L$13:L$16)</f>
        <v>6.0143895833645447E-2</v>
      </c>
      <c r="L43" s="11">
        <f>'LDV Shares'!M13/SUM('LDV Shares'!M$13:M$16)</f>
        <v>6.0806365686362204E-2</v>
      </c>
      <c r="M43" s="11">
        <f>'LDV Shares'!N13/SUM('LDV Shares'!N$13:N$16)</f>
        <v>6.0233318465916508E-2</v>
      </c>
      <c r="N43" s="11">
        <f>'LDV Shares'!O13/SUM('LDV Shares'!O$13:O$16)</f>
        <v>6.1238094909437712E-2</v>
      </c>
      <c r="O43" s="11">
        <f>'LDV Shares'!P13/SUM('LDV Shares'!P$13:P$16)</f>
        <v>6.026102597761944E-2</v>
      </c>
      <c r="P43" s="11">
        <f>'LDV Shares'!Q13/SUM('LDV Shares'!Q$13:Q$16)</f>
        <v>6.0664488963246326E-2</v>
      </c>
      <c r="Q43" s="11">
        <f>'LDV Shares'!R13/SUM('LDV Shares'!R$13:R$16)</f>
        <v>6.0599174644632166E-2</v>
      </c>
      <c r="R43" s="11">
        <f>'LDV Shares'!S13/SUM('LDV Shares'!S$13:S$16)</f>
        <v>6.0458744383426508E-2</v>
      </c>
      <c r="S43" s="11">
        <f>'LDV Shares'!T13/SUM('LDV Shares'!T$13:T$16)</f>
        <v>6.0634976138077459E-2</v>
      </c>
      <c r="T43" s="11">
        <f>'LDV Shares'!U13/SUM('LDV Shares'!U$13:U$16)</f>
        <v>6.062021551650261E-2</v>
      </c>
      <c r="U43" s="11">
        <f>'LDV Shares'!V13/SUM('LDV Shares'!V$13:V$16)</f>
        <v>6.0764656997084929E-2</v>
      </c>
      <c r="V43" s="11">
        <f>'LDV Shares'!W13/SUM('LDV Shares'!W$13:W$16)</f>
        <v>6.0429592022199545E-2</v>
      </c>
      <c r="W43" s="11">
        <f>'LDV Shares'!X13/SUM('LDV Shares'!X$13:X$16)</f>
        <v>6.0721954803134144E-2</v>
      </c>
      <c r="X43" s="11">
        <f>'LDV Shares'!Y13/SUM('LDV Shares'!Y$13:Y$16)</f>
        <v>6.0815933537751478E-2</v>
      </c>
      <c r="Y43" s="11">
        <f>'LDV Shares'!Z13/SUM('LDV Shares'!Z$13:Z$16)</f>
        <v>6.0900158153919109E-2</v>
      </c>
      <c r="Z43" s="11">
        <f>'LDV Shares'!AA13/SUM('LDV Shares'!AA$13:AA$16)</f>
        <v>6.0770552526018221E-2</v>
      </c>
      <c r="AA43" s="11">
        <f>'LDV Shares'!AB13/SUM('LDV Shares'!AB$13:AB$16)</f>
        <v>6.1003071257620695E-2</v>
      </c>
      <c r="AB43" s="11">
        <f>'LDV Shares'!AC13/SUM('LDV Shares'!AC$13:AC$16)</f>
        <v>6.07530545291411E-2</v>
      </c>
      <c r="AC43" s="11">
        <f>'LDV Shares'!AD13/SUM('LDV Shares'!AD$13:AD$16)</f>
        <v>6.0721646194216099E-2</v>
      </c>
      <c r="AD43" s="11">
        <f>'LDV Shares'!AE13/SUM('LDV Shares'!AE$13:AE$16)</f>
        <v>6.0848260809228595E-2</v>
      </c>
      <c r="AE43" s="11">
        <f>'LDV Shares'!AF13/SUM('LDV Shares'!AF$13:AF$16)</f>
        <v>6.0936499815087045E-2</v>
      </c>
      <c r="AF43" s="11">
        <f>'LDV Shares'!AG13/SUM('LDV Shares'!AG$13:AG$16)</f>
        <v>6.0911307480111372E-2</v>
      </c>
      <c r="AG43" s="11">
        <f>'LDV Shares'!AH13/SUM('LDV Shares'!AH$13:AH$16)</f>
        <v>6.1082749802635762E-2</v>
      </c>
      <c r="AH43" s="11">
        <f>'LDV Shares'!AI13/SUM('LDV Shares'!AI$13:AI$16)</f>
        <v>6.0890328848265646E-2</v>
      </c>
      <c r="AI43" s="11">
        <f>'LDV Shares'!AJ13/SUM('LDV Shares'!AJ$13:AJ$16)</f>
        <v>6.0885082923436071E-2</v>
      </c>
    </row>
    <row r="44" spans="1:35" ht="15.75" customHeight="1" x14ac:dyDescent="0.45">
      <c r="A44" s="8" t="s">
        <v>652</v>
      </c>
      <c r="B44" s="11">
        <f>'LDV Shares'!C14/SUM('LDV Shares'!C$13:C$16)</f>
        <v>0.25078820278107467</v>
      </c>
      <c r="C44" s="11">
        <f>'LDV Shares'!D14/SUM('LDV Shares'!D$13:D$16)</f>
        <v>0.2538131693581322</v>
      </c>
      <c r="D44" s="11">
        <f>'LDV Shares'!E14/SUM('LDV Shares'!E$13:E$16)</f>
        <v>0.24014195524217846</v>
      </c>
      <c r="E44" s="11">
        <f>'LDV Shares'!F14/SUM('LDV Shares'!F$13:F$16)</f>
        <v>0.24437032971943584</v>
      </c>
      <c r="F44" s="11">
        <f>'LDV Shares'!G14/SUM('LDV Shares'!G$13:G$16)</f>
        <v>0.24075219543893986</v>
      </c>
      <c r="G44" s="11">
        <f>'LDV Shares'!H14/SUM('LDV Shares'!H$13:H$16)</f>
        <v>0.24187790801609202</v>
      </c>
      <c r="H44" s="11">
        <f>'LDV Shares'!I14/SUM('LDV Shares'!I$13:I$16)</f>
        <v>0.2437032960627025</v>
      </c>
      <c r="I44" s="11">
        <f>'LDV Shares'!J14/SUM('LDV Shares'!J$13:J$16)</f>
        <v>0.24330404898051836</v>
      </c>
      <c r="J44" s="11">
        <f>'LDV Shares'!K14/SUM('LDV Shares'!K$13:K$16)</f>
        <v>0.2423952380203051</v>
      </c>
      <c r="K44" s="11">
        <f>'LDV Shares'!L14/SUM('LDV Shares'!L$13:L$16)</f>
        <v>0.24266011123900694</v>
      </c>
      <c r="L44" s="11">
        <f>'LDV Shares'!M14/SUM('LDV Shares'!M$13:M$16)</f>
        <v>0.2444080876799043</v>
      </c>
      <c r="M44" s="11">
        <f>'LDV Shares'!N14/SUM('LDV Shares'!N$13:N$16)</f>
        <v>0.24277746661649227</v>
      </c>
      <c r="N44" s="11">
        <f>'LDV Shares'!O14/SUM('LDV Shares'!O$13:O$16)</f>
        <v>0.24588753090724891</v>
      </c>
      <c r="O44" s="11">
        <f>'LDV Shares'!P14/SUM('LDV Shares'!P$13:P$16)</f>
        <v>0.24263296438871154</v>
      </c>
      <c r="P44" s="11">
        <f>'LDV Shares'!Q14/SUM('LDV Shares'!Q$13:Q$16)</f>
        <v>0.24383121606762798</v>
      </c>
      <c r="Q44" s="11">
        <f>'LDV Shares'!R14/SUM('LDV Shares'!R$13:R$16)</f>
        <v>0.24352387752950511</v>
      </c>
      <c r="R44" s="11">
        <f>'LDV Shares'!S14/SUM('LDV Shares'!S$13:S$16)</f>
        <v>0.24302189348380493</v>
      </c>
      <c r="S44" s="11">
        <f>'LDV Shares'!T14/SUM('LDV Shares'!T$13:T$16)</f>
        <v>0.24359359899971797</v>
      </c>
      <c r="T44" s="11">
        <f>'LDV Shares'!U14/SUM('LDV Shares'!U$13:U$16)</f>
        <v>0.2434668714342911</v>
      </c>
      <c r="U44" s="11">
        <f>'LDV Shares'!V14/SUM('LDV Shares'!V$13:V$16)</f>
        <v>0.24383453961078219</v>
      </c>
      <c r="V44" s="11">
        <f>'LDV Shares'!W14/SUM('LDV Shares'!W$13:W$16)</f>
        <v>0.24274777054485192</v>
      </c>
      <c r="W44" s="11">
        <f>'LDV Shares'!X14/SUM('LDV Shares'!X$13:X$16)</f>
        <v>0.24360946559829666</v>
      </c>
      <c r="X44" s="11">
        <f>'LDV Shares'!Y14/SUM('LDV Shares'!Y$13:Y$16)</f>
        <v>0.24381480003920397</v>
      </c>
      <c r="Y44" s="11">
        <f>'LDV Shares'!Z14/SUM('LDV Shares'!Z$13:Z$16)</f>
        <v>0.24397546446258367</v>
      </c>
      <c r="Z44" s="11">
        <f>'LDV Shares'!AA14/SUM('LDV Shares'!AA$13:AA$16)</f>
        <v>0.24353179121905391</v>
      </c>
      <c r="AA44" s="11">
        <f>'LDV Shares'!AB14/SUM('LDV Shares'!AB$13:AB$16)</f>
        <v>0.24420699561889272</v>
      </c>
      <c r="AB44" s="11">
        <f>'LDV Shares'!AC14/SUM('LDV Shares'!AC$13:AC$16)</f>
        <v>0.2434045108848002</v>
      </c>
      <c r="AC44" s="11">
        <f>'LDV Shares'!AD14/SUM('LDV Shares'!AD$13:AD$16)</f>
        <v>0.24325414868022444</v>
      </c>
      <c r="AD44" s="11">
        <f>'LDV Shares'!AE14/SUM('LDV Shares'!AE$13:AE$16)</f>
        <v>0.24362959933456402</v>
      </c>
      <c r="AE44" s="11">
        <f>'LDV Shares'!AF14/SUM('LDV Shares'!AF$13:AF$16)</f>
        <v>0.24387249624150251</v>
      </c>
      <c r="AF44" s="11">
        <f>'LDV Shares'!AG14/SUM('LDV Shares'!AG$13:AG$16)</f>
        <v>0.24376954951403132</v>
      </c>
      <c r="AG44" s="11">
        <f>'LDV Shares'!AH14/SUM('LDV Shares'!AH$13:AH$16)</f>
        <v>0.24425590269264602</v>
      </c>
      <c r="AH44" s="11">
        <f>'LDV Shares'!AI14/SUM('LDV Shares'!AI$13:AI$16)</f>
        <v>0.24361063554650877</v>
      </c>
      <c r="AI44" s="11">
        <f>'LDV Shares'!AJ14/SUM('LDV Shares'!AJ$13:AJ$16)</f>
        <v>0.24353695745726658</v>
      </c>
    </row>
    <row r="45" spans="1:35" ht="15.75" customHeight="1" x14ac:dyDescent="0.45">
      <c r="A45" s="8" t="s">
        <v>653</v>
      </c>
      <c r="B45" s="11">
        <f>'LDV Shares'!C15/SUM('LDV Shares'!C$13:C$16)</f>
        <v>0.55094426470170976</v>
      </c>
      <c r="C45" s="11">
        <f>'LDV Shares'!D15/SUM('LDV Shares'!D$13:D$16)</f>
        <v>0.5488213547851144</v>
      </c>
      <c r="D45" s="11">
        <f>'LDV Shares'!E15/SUM('LDV Shares'!E$13:E$16)</f>
        <v>0.5626456748974018</v>
      </c>
      <c r="E45" s="11">
        <f>'LDV Shares'!F15/SUM('LDV Shares'!F$13:F$16)</f>
        <v>0.55932386582239213</v>
      </c>
      <c r="F45" s="11">
        <f>'LDV Shares'!G15/SUM('LDV Shares'!G$13:G$16)</f>
        <v>0.56268751505749026</v>
      </c>
      <c r="G45" s="11">
        <f>'LDV Shares'!H15/SUM('LDV Shares'!H$13:H$16)</f>
        <v>0.56322221610373646</v>
      </c>
      <c r="H45" s="11">
        <f>'LDV Shares'!I15/SUM('LDV Shares'!I$13:I$16)</f>
        <v>0.56235882747308485</v>
      </c>
      <c r="I45" s="11">
        <f>'LDV Shares'!J15/SUM('LDV Shares'!J$13:J$16)</f>
        <v>0.56173476851948234</v>
      </c>
      <c r="J45" s="11">
        <f>'LDV Shares'!K15/SUM('LDV Shares'!K$13:K$16)</f>
        <v>0.56346529582840388</v>
      </c>
      <c r="K45" s="11">
        <f>'LDV Shares'!L15/SUM('LDV Shares'!L$13:L$16)</f>
        <v>0.56276770319279201</v>
      </c>
      <c r="L45" s="11">
        <f>'LDV Shares'!M15/SUM('LDV Shares'!M$13:M$16)</f>
        <v>0.56131390846556184</v>
      </c>
      <c r="M45" s="11">
        <f>'LDV Shares'!N15/SUM('LDV Shares'!N$13:N$16)</f>
        <v>0.56303366870620297</v>
      </c>
      <c r="N45" s="11">
        <f>'LDV Shares'!O15/SUM('LDV Shares'!O$13:O$16)</f>
        <v>0.56036385864579341</v>
      </c>
      <c r="O45" s="11">
        <f>'LDV Shares'!P15/SUM('LDV Shares'!P$13:P$16)</f>
        <v>0.56371290675880259</v>
      </c>
      <c r="P45" s="11">
        <f>'LDV Shares'!Q15/SUM('LDV Shares'!Q$13:Q$16)</f>
        <v>0.56274044786170874</v>
      </c>
      <c r="Q45" s="11">
        <f>'LDV Shares'!R15/SUM('LDV Shares'!R$13:R$16)</f>
        <v>0.56320861825510382</v>
      </c>
      <c r="R45" s="11">
        <f>'LDV Shares'!S15/SUM('LDV Shares'!S$13:S$16)</f>
        <v>0.56384625119314102</v>
      </c>
      <c r="S45" s="11">
        <f>'LDV Shares'!T15/SUM('LDV Shares'!T$13:T$16)</f>
        <v>0.56322794504176255</v>
      </c>
      <c r="T45" s="11">
        <f>'LDV Shares'!U15/SUM('LDV Shares'!U$13:U$16)</f>
        <v>0.56345099453849201</v>
      </c>
      <c r="U45" s="11">
        <f>'LDV Shares'!V15/SUM('LDV Shares'!V$13:V$16)</f>
        <v>0.56323514603960001</v>
      </c>
      <c r="V45" s="11">
        <f>'LDV Shares'!W15/SUM('LDV Shares'!W$13:W$16)</f>
        <v>0.5643963140610897</v>
      </c>
      <c r="W45" s="11">
        <f>'LDV Shares'!X15/SUM('LDV Shares'!X$13:X$16)</f>
        <v>0.56368877174022769</v>
      </c>
      <c r="X45" s="11">
        <f>'LDV Shares'!Y15/SUM('LDV Shares'!Y$13:Y$16)</f>
        <v>0.56360442171358949</v>
      </c>
      <c r="Y45" s="11">
        <f>'LDV Shares'!Z15/SUM('LDV Shares'!Z$13:Z$16)</f>
        <v>0.56354618004871382</v>
      </c>
      <c r="Z45" s="11">
        <f>'LDV Shares'!AA15/SUM('LDV Shares'!AA$13:AA$16)</f>
        <v>0.56408078123104222</v>
      </c>
      <c r="AA45" s="11">
        <f>'LDV Shares'!AB15/SUM('LDV Shares'!AB$13:AB$16)</f>
        <v>0.5635242253613546</v>
      </c>
      <c r="AB45" s="11">
        <f>'LDV Shares'!AC15/SUM('LDV Shares'!AC$13:AC$16)</f>
        <v>0.56439064456730903</v>
      </c>
      <c r="AC45" s="11">
        <f>'LDV Shares'!AD15/SUM('LDV Shares'!AD$13:AD$16)</f>
        <v>0.56462237343905786</v>
      </c>
      <c r="AD45" s="11">
        <f>'LDV Shares'!AE15/SUM('LDV Shares'!AE$13:AE$16)</f>
        <v>0.56434553342542282</v>
      </c>
      <c r="AE45" s="11">
        <f>'LDV Shares'!AF15/SUM('LDV Shares'!AF$13:AF$16)</f>
        <v>0.56418856122814653</v>
      </c>
      <c r="AF45" s="11">
        <f>'LDV Shares'!AG15/SUM('LDV Shares'!AG$13:AG$16)</f>
        <v>0.56436497427486076</v>
      </c>
      <c r="AG45" s="11">
        <f>'LDV Shares'!AH15/SUM('LDV Shares'!AH$13:AH$16)</f>
        <v>0.56397336664699138</v>
      </c>
      <c r="AH45" s="11">
        <f>'LDV Shares'!AI15/SUM('LDV Shares'!AI$13:AI$16)</f>
        <v>0.56468068451698661</v>
      </c>
      <c r="AI45" s="11">
        <f>'LDV Shares'!AJ15/SUM('LDV Shares'!AJ$13:AJ$16)</f>
        <v>0.56481492867793881</v>
      </c>
    </row>
    <row r="46" spans="1:35" ht="15.75" customHeight="1" x14ac:dyDescent="0.45">
      <c r="A46" s="8" t="s">
        <v>654</v>
      </c>
      <c r="B46" s="11">
        <f>'LDV Shares'!C16/SUM('LDV Shares'!C$13:C$16)</f>
        <v>0.13608574806849633</v>
      </c>
      <c r="C46" s="11">
        <f>'LDV Shares'!D16/SUM('LDV Shares'!D$13:D$16)</f>
        <v>0.13403025122257506</v>
      </c>
      <c r="D46" s="11">
        <f>'LDV Shares'!E16/SUM('LDV Shares'!E$13:E$16)</f>
        <v>0.13843627060713309</v>
      </c>
      <c r="E46" s="11">
        <f>'LDV Shares'!F16/SUM('LDV Shares'!F$13:F$16)</f>
        <v>0.13571992554016538</v>
      </c>
      <c r="F46" s="11">
        <f>'LDV Shares'!G16/SUM('LDV Shares'!G$13:G$16)</f>
        <v>0.13692243734076817</v>
      </c>
      <c r="G46" s="11">
        <f>'LDV Shares'!H16/SUM('LDV Shares'!H$13:H$16)</f>
        <v>0.135096721764322</v>
      </c>
      <c r="H46" s="11">
        <f>'LDV Shares'!I16/SUM('LDV Shares'!I$13:I$16)</f>
        <v>0.13389851703343991</v>
      </c>
      <c r="I46" s="11">
        <f>'LDV Shares'!J16/SUM('LDV Shares'!J$13:J$16)</f>
        <v>0.13473455434806475</v>
      </c>
      <c r="J46" s="11">
        <f>'LDV Shares'!K16/SUM('LDV Shares'!K$13:K$16)</f>
        <v>0.13369129244946976</v>
      </c>
      <c r="K46" s="11">
        <f>'LDV Shares'!L16/SUM('LDV Shares'!L$13:L$16)</f>
        <v>0.13442828973455564</v>
      </c>
      <c r="L46" s="11">
        <f>'LDV Shares'!M16/SUM('LDV Shares'!M$13:M$16)</f>
        <v>0.13347163816817154</v>
      </c>
      <c r="M46" s="11">
        <f>'LDV Shares'!N16/SUM('LDV Shares'!N$13:N$16)</f>
        <v>0.13395554621138825</v>
      </c>
      <c r="N46" s="11">
        <f>'LDV Shares'!O16/SUM('LDV Shares'!O$13:O$16)</f>
        <v>0.13251051553752</v>
      </c>
      <c r="O46" s="11">
        <f>'LDV Shares'!P16/SUM('LDV Shares'!P$13:P$16)</f>
        <v>0.13339310287486625</v>
      </c>
      <c r="P46" s="11">
        <f>'LDV Shares'!Q16/SUM('LDV Shares'!Q$13:Q$16)</f>
        <v>0.1327638471074169</v>
      </c>
      <c r="Q46" s="11">
        <f>'LDV Shares'!R16/SUM('LDV Shares'!R$13:R$16)</f>
        <v>0.13266832957075894</v>
      </c>
      <c r="R46" s="11">
        <f>'LDV Shares'!S16/SUM('LDV Shares'!S$13:S$16)</f>
        <v>0.1326731109396275</v>
      </c>
      <c r="S46" s="11">
        <f>'LDV Shares'!T16/SUM('LDV Shares'!T$13:T$16)</f>
        <v>0.13254347982044212</v>
      </c>
      <c r="T46" s="11">
        <f>'LDV Shares'!U16/SUM('LDV Shares'!U$13:U$16)</f>
        <v>0.1324619185107142</v>
      </c>
      <c r="U46" s="11">
        <f>'LDV Shares'!V16/SUM('LDV Shares'!V$13:V$16)</f>
        <v>0.13216565735253294</v>
      </c>
      <c r="V46" s="11">
        <f>'LDV Shares'!W16/SUM('LDV Shares'!W$13:W$16)</f>
        <v>0.1324263233718587</v>
      </c>
      <c r="W46" s="11">
        <f>'LDV Shares'!X16/SUM('LDV Shares'!X$13:X$16)</f>
        <v>0.13197980785834165</v>
      </c>
      <c r="X46" s="11">
        <f>'LDV Shares'!Y16/SUM('LDV Shares'!Y$13:Y$16)</f>
        <v>0.13176484470945496</v>
      </c>
      <c r="Y46" s="11">
        <f>'LDV Shares'!Z16/SUM('LDV Shares'!Z$13:Z$16)</f>
        <v>0.13157819733478349</v>
      </c>
      <c r="Z46" s="11">
        <f>'LDV Shares'!AA16/SUM('LDV Shares'!AA$13:AA$16)</f>
        <v>0.13161687502388569</v>
      </c>
      <c r="AA46" s="11">
        <f>'LDV Shares'!AB16/SUM('LDV Shares'!AB$13:AB$16)</f>
        <v>0.13126570776213195</v>
      </c>
      <c r="AB46" s="11">
        <f>'LDV Shares'!AC16/SUM('LDV Shares'!AC$13:AC$16)</f>
        <v>0.13145179001874965</v>
      </c>
      <c r="AC46" s="11">
        <f>'LDV Shares'!AD16/SUM('LDV Shares'!AD$13:AD$16)</f>
        <v>0.1314018316865016</v>
      </c>
      <c r="AD46" s="11">
        <f>'LDV Shares'!AE16/SUM('LDV Shares'!AE$13:AE$16)</f>
        <v>0.13117660643078449</v>
      </c>
      <c r="AE46" s="11">
        <f>'LDV Shares'!AF16/SUM('LDV Shares'!AF$13:AF$16)</f>
        <v>0.13100244271526396</v>
      </c>
      <c r="AF46" s="11">
        <f>'LDV Shares'!AG16/SUM('LDV Shares'!AG$13:AG$16)</f>
        <v>0.13095416873099647</v>
      </c>
      <c r="AG46" s="11">
        <f>'LDV Shares'!AH16/SUM('LDV Shares'!AH$13:AH$16)</f>
        <v>0.13068798085772684</v>
      </c>
      <c r="AH46" s="11">
        <f>'LDV Shares'!AI16/SUM('LDV Shares'!AI$13:AI$16)</f>
        <v>0.130818351088239</v>
      </c>
      <c r="AI46" s="11">
        <f>'LDV Shares'!AJ16/SUM('LDV Shares'!AJ$13:AJ$16)</f>
        <v>0.13076303094135858</v>
      </c>
    </row>
    <row r="47" spans="1:35" ht="15.75" customHeight="1" x14ac:dyDescent="0.45">
      <c r="A47" s="2" t="s">
        <v>694</v>
      </c>
      <c r="B47" s="51"/>
    </row>
    <row r="48" spans="1:35" ht="15.75" customHeight="1" x14ac:dyDescent="0.45">
      <c r="A48" s="1"/>
      <c r="B48" s="1">
        <v>2017</v>
      </c>
      <c r="C48" s="1">
        <v>2018</v>
      </c>
      <c r="D48" s="1">
        <v>2019</v>
      </c>
      <c r="E48" s="1">
        <v>2020</v>
      </c>
      <c r="F48" s="1">
        <v>2021</v>
      </c>
      <c r="G48" s="1">
        <v>2022</v>
      </c>
      <c r="H48" s="1">
        <v>2023</v>
      </c>
      <c r="I48" s="1">
        <v>2024</v>
      </c>
      <c r="J48" s="1">
        <v>2025</v>
      </c>
      <c r="K48" s="1">
        <v>2026</v>
      </c>
      <c r="L48" s="1">
        <v>2027</v>
      </c>
      <c r="M48" s="1">
        <v>2028</v>
      </c>
      <c r="N48" s="1">
        <v>2029</v>
      </c>
      <c r="O48" s="1">
        <v>2030</v>
      </c>
      <c r="P48" s="1">
        <v>2031</v>
      </c>
      <c r="Q48" s="1">
        <v>2032</v>
      </c>
      <c r="R48" s="1">
        <v>2033</v>
      </c>
      <c r="S48" s="1">
        <v>2034</v>
      </c>
      <c r="T48" s="1">
        <v>2035</v>
      </c>
      <c r="U48" s="1">
        <v>2036</v>
      </c>
      <c r="V48" s="1">
        <v>2037</v>
      </c>
      <c r="W48" s="1">
        <v>2038</v>
      </c>
      <c r="X48" s="1">
        <v>2039</v>
      </c>
      <c r="Y48" s="1">
        <v>2040</v>
      </c>
      <c r="Z48" s="1">
        <v>2041</v>
      </c>
      <c r="AA48" s="1">
        <v>2042</v>
      </c>
      <c r="AB48" s="1">
        <v>2043</v>
      </c>
      <c r="AC48" s="1">
        <v>2044</v>
      </c>
      <c r="AD48" s="1">
        <v>2045</v>
      </c>
      <c r="AE48" s="1">
        <v>2046</v>
      </c>
      <c r="AF48" s="1">
        <v>2047</v>
      </c>
      <c r="AG48" s="1">
        <v>2048</v>
      </c>
      <c r="AH48" s="1">
        <v>2049</v>
      </c>
      <c r="AI48" s="1">
        <v>2050</v>
      </c>
    </row>
    <row r="49" spans="1:35" ht="15.75" customHeight="1" x14ac:dyDescent="0.45">
      <c r="A49" s="8" t="s">
        <v>686</v>
      </c>
      <c r="B49" s="11">
        <f>'LDV Shares'!C28/SUM('LDV Shares'!C$28:C$29)</f>
        <v>0.4508120910386752</v>
      </c>
      <c r="C49" s="11">
        <f>'LDV Shares'!D28/SUM('LDV Shares'!D$28:D$29)</f>
        <v>0.45099699342523442</v>
      </c>
      <c r="D49" s="11">
        <f>'LDV Shares'!E28/SUM('LDV Shares'!E$28:E$29)</f>
        <v>0.45357119711052679</v>
      </c>
      <c r="E49" s="11">
        <f>'LDV Shares'!F28/SUM('LDV Shares'!F$28:F$29)</f>
        <v>0.45330652101985075</v>
      </c>
      <c r="F49" s="11">
        <f>'LDV Shares'!G28/SUM('LDV Shares'!G$28:G$29)</f>
        <v>0.45414568939656291</v>
      </c>
      <c r="G49" s="11">
        <f>'LDV Shares'!H28/SUM('LDV Shares'!H$28:H$29)</f>
        <v>0.45401707783623357</v>
      </c>
      <c r="H49" s="11">
        <f>'LDV Shares'!I28/SUM('LDV Shares'!I$28:I$29)</f>
        <v>0.45405273680076119</v>
      </c>
      <c r="I49" s="11">
        <f>'LDV Shares'!J28/SUM('LDV Shares'!J$28:J$29)</f>
        <v>0.45404286426537344</v>
      </c>
      <c r="J49" s="11">
        <f>'LDV Shares'!K28/SUM('LDV Shares'!K$28:K$29)</f>
        <v>0.45201431300083017</v>
      </c>
      <c r="K49" s="11">
        <f>'LDV Shares'!L28/SUM('LDV Shares'!L$28:L$29)</f>
        <v>0.45409966935239726</v>
      </c>
      <c r="L49" s="11">
        <f>'LDV Shares'!M28/SUM('LDV Shares'!M$28:M$29)</f>
        <v>0.45378707593413453</v>
      </c>
      <c r="M49" s="11">
        <f>'LDV Shares'!N28/SUM('LDV Shares'!N$28:N$29)</f>
        <v>0.45410212696863289</v>
      </c>
      <c r="N49" s="11">
        <f>'LDV Shares'!O28/SUM('LDV Shares'!O$28:O$29)</f>
        <v>0.45364373831369825</v>
      </c>
      <c r="O49" s="11">
        <f>'LDV Shares'!P28/SUM('LDV Shares'!P$28:P$29)</f>
        <v>0.4541719590757553</v>
      </c>
      <c r="P49" s="11">
        <f>'LDV Shares'!Q28/SUM('LDV Shares'!Q$28:Q$29)</f>
        <v>0.45399541518454628</v>
      </c>
      <c r="Q49" s="11">
        <f>'LDV Shares'!R28/SUM('LDV Shares'!R$28:R$29)</f>
        <v>0.45403890475231334</v>
      </c>
      <c r="R49" s="11">
        <f>'LDV Shares'!S28/SUM('LDV Shares'!S$28:S$29)</f>
        <v>0.45427979296309984</v>
      </c>
      <c r="S49" s="11">
        <f>'LDV Shares'!T28/SUM('LDV Shares'!T$28:T$29)</f>
        <v>0.45405598829695132</v>
      </c>
      <c r="T49" s="11">
        <f>'LDV Shares'!U28/SUM('LDV Shares'!U$28:U$29)</f>
        <v>0.45411685433834298</v>
      </c>
      <c r="U49" s="11">
        <f>'LDV Shares'!V28/SUM('LDV Shares'!V$28:V$29)</f>
        <v>0.45410874505493232</v>
      </c>
      <c r="V49" s="11">
        <f>'LDV Shares'!W28/SUM('LDV Shares'!W$28:W$29)</f>
        <v>0.45433870346962996</v>
      </c>
      <c r="W49" s="11">
        <f>'LDV Shares'!X28/SUM('LDV Shares'!X$28:X$29)</f>
        <v>0.4543066713290736</v>
      </c>
      <c r="X49" s="11">
        <f>'LDV Shares'!Y28/SUM('LDV Shares'!Y$28:Y$29)</f>
        <v>0.45425855441777557</v>
      </c>
      <c r="Y49" s="11">
        <f>'LDV Shares'!Z28/SUM('LDV Shares'!Z$28:Z$29)</f>
        <v>0.45427733759526168</v>
      </c>
      <c r="Z49" s="11">
        <f>'LDV Shares'!AA28/SUM('LDV Shares'!AA$28:AA$29)</f>
        <v>0.45449462889480546</v>
      </c>
      <c r="AA49" s="11">
        <f>'LDV Shares'!AB28/SUM('LDV Shares'!AB$28:AB$29)</f>
        <v>0.45433310398783211</v>
      </c>
      <c r="AB49" s="11">
        <f>'LDV Shares'!AC28/SUM('LDV Shares'!AC$28:AC$29)</f>
        <v>0.45451517245301948</v>
      </c>
      <c r="AC49" s="11">
        <f>'LDV Shares'!AD28/SUM('LDV Shares'!AD$28:AD$29)</f>
        <v>0.45457569765246436</v>
      </c>
      <c r="AD49" s="11">
        <f>'LDV Shares'!AE28/SUM('LDV Shares'!AE$28:AE$29)</f>
        <v>0.4545717313224415</v>
      </c>
      <c r="AE49" s="11">
        <f>'LDV Shares'!AF28/SUM('LDV Shares'!AF$28:AF$29)</f>
        <v>0.45456446075294993</v>
      </c>
      <c r="AF49" s="11">
        <f>'LDV Shares'!AG28/SUM('LDV Shares'!AG$28:AG$29)</f>
        <v>0.4546168987456467</v>
      </c>
      <c r="AG49" s="11">
        <f>'LDV Shares'!AH28/SUM('LDV Shares'!AH$28:AH$29)</f>
        <v>0.45462864915716789</v>
      </c>
      <c r="AH49" s="11">
        <f>'LDV Shares'!AI28/SUM('LDV Shares'!AI$28:AI$29)</f>
        <v>0.45477476846917886</v>
      </c>
      <c r="AI49" s="11">
        <f>'LDV Shares'!AJ28/SUM('LDV Shares'!AJ$28:AJ$29)</f>
        <v>0.45481873816577428</v>
      </c>
    </row>
    <row r="50" spans="1:35" ht="15.75" customHeight="1" x14ac:dyDescent="0.45">
      <c r="A50" s="8" t="s">
        <v>687</v>
      </c>
      <c r="B50" s="11">
        <f>'LDV Shares'!C29/SUM('LDV Shares'!C$28:C$29)</f>
        <v>0.54918790896132463</v>
      </c>
      <c r="C50" s="11">
        <f>'LDV Shares'!D29/SUM('LDV Shares'!D$28:D$29)</f>
        <v>0.54900300657476564</v>
      </c>
      <c r="D50" s="11">
        <f>'LDV Shares'!E29/SUM('LDV Shares'!E$28:E$29)</f>
        <v>0.54642880288947315</v>
      </c>
      <c r="E50" s="11">
        <f>'LDV Shares'!F29/SUM('LDV Shares'!F$28:F$29)</f>
        <v>0.54669347898014931</v>
      </c>
      <c r="F50" s="11">
        <f>'LDV Shares'!G29/SUM('LDV Shares'!G$28:G$29)</f>
        <v>0.54585431060343703</v>
      </c>
      <c r="G50" s="11">
        <f>'LDV Shares'!H29/SUM('LDV Shares'!H$28:H$29)</f>
        <v>0.54598292216376643</v>
      </c>
      <c r="H50" s="11">
        <f>'LDV Shares'!I29/SUM('LDV Shares'!I$28:I$29)</f>
        <v>0.54594726319923881</v>
      </c>
      <c r="I50" s="11">
        <f>'LDV Shares'!J29/SUM('LDV Shares'!J$28:J$29)</f>
        <v>0.54595713573462656</v>
      </c>
      <c r="J50" s="11">
        <f>'LDV Shares'!K29/SUM('LDV Shares'!K$28:K$29)</f>
        <v>0.54798568699916972</v>
      </c>
      <c r="K50" s="11">
        <f>'LDV Shares'!L29/SUM('LDV Shares'!L$28:L$29)</f>
        <v>0.54590033064760279</v>
      </c>
      <c r="L50" s="11">
        <f>'LDV Shares'!M29/SUM('LDV Shares'!M$28:M$29)</f>
        <v>0.54621292406586552</v>
      </c>
      <c r="M50" s="11">
        <f>'LDV Shares'!N29/SUM('LDV Shares'!N$28:N$29)</f>
        <v>0.54589787303136705</v>
      </c>
      <c r="N50" s="11">
        <f>'LDV Shares'!O29/SUM('LDV Shares'!O$28:O$29)</f>
        <v>0.5463562616863018</v>
      </c>
      <c r="O50" s="11">
        <f>'LDV Shares'!P29/SUM('LDV Shares'!P$28:P$29)</f>
        <v>0.54582804092424464</v>
      </c>
      <c r="P50" s="11">
        <f>'LDV Shares'!Q29/SUM('LDV Shares'!Q$28:Q$29)</f>
        <v>0.54600458481545378</v>
      </c>
      <c r="Q50" s="11">
        <f>'LDV Shares'!R29/SUM('LDV Shares'!R$28:R$29)</f>
        <v>0.54596109524768666</v>
      </c>
      <c r="R50" s="11">
        <f>'LDV Shares'!S29/SUM('LDV Shares'!S$28:S$29)</f>
        <v>0.54572020703690016</v>
      </c>
      <c r="S50" s="11">
        <f>'LDV Shares'!T29/SUM('LDV Shares'!T$28:T$29)</f>
        <v>0.54594401170304863</v>
      </c>
      <c r="T50" s="11">
        <f>'LDV Shares'!U29/SUM('LDV Shares'!U$28:U$29)</f>
        <v>0.54588314566165708</v>
      </c>
      <c r="U50" s="11">
        <f>'LDV Shares'!V29/SUM('LDV Shares'!V$28:V$29)</f>
        <v>0.54589125494506763</v>
      </c>
      <c r="V50" s="11">
        <f>'LDV Shares'!W29/SUM('LDV Shares'!W$28:W$29)</f>
        <v>0.54566129653037021</v>
      </c>
      <c r="W50" s="11">
        <f>'LDV Shares'!X29/SUM('LDV Shares'!X$28:X$29)</f>
        <v>0.54569332867092635</v>
      </c>
      <c r="X50" s="11">
        <f>'LDV Shares'!Y29/SUM('LDV Shares'!Y$28:Y$29)</f>
        <v>0.54574144558222448</v>
      </c>
      <c r="Y50" s="11">
        <f>'LDV Shares'!Z29/SUM('LDV Shares'!Z$28:Z$29)</f>
        <v>0.54572266240473832</v>
      </c>
      <c r="Z50" s="11">
        <f>'LDV Shares'!AA29/SUM('LDV Shares'!AA$28:AA$29)</f>
        <v>0.54550537110519448</v>
      </c>
      <c r="AA50" s="11">
        <f>'LDV Shares'!AB29/SUM('LDV Shares'!AB$28:AB$29)</f>
        <v>0.545666896012168</v>
      </c>
      <c r="AB50" s="11">
        <f>'LDV Shares'!AC29/SUM('LDV Shares'!AC$28:AC$29)</f>
        <v>0.54548482754698058</v>
      </c>
      <c r="AC50" s="11">
        <f>'LDV Shares'!AD29/SUM('LDV Shares'!AD$28:AD$29)</f>
        <v>0.54542430234753558</v>
      </c>
      <c r="AD50" s="11">
        <f>'LDV Shares'!AE29/SUM('LDV Shares'!AE$28:AE$29)</f>
        <v>0.54542826867755856</v>
      </c>
      <c r="AE50" s="11">
        <f>'LDV Shares'!AF29/SUM('LDV Shares'!AF$28:AF$29)</f>
        <v>0.54543553924705013</v>
      </c>
      <c r="AF50" s="11">
        <f>'LDV Shares'!AG29/SUM('LDV Shares'!AG$28:AG$29)</f>
        <v>0.54538310125435319</v>
      </c>
      <c r="AG50" s="11">
        <f>'LDV Shares'!AH29/SUM('LDV Shares'!AH$28:AH$29)</f>
        <v>0.54537135084283217</v>
      </c>
      <c r="AH50" s="11">
        <f>'LDV Shares'!AI29/SUM('LDV Shares'!AI$28:AI$29)</f>
        <v>0.54522523153082125</v>
      </c>
      <c r="AI50" s="11">
        <f>'LDV Shares'!AJ29/SUM('LDV Shares'!AJ$28:AJ$29)</f>
        <v>0.54518126183422577</v>
      </c>
    </row>
    <row r="51" spans="1:35" ht="15.75" customHeight="1" x14ac:dyDescent="0.35"/>
    <row r="52" spans="1:35" ht="15.75" customHeight="1" x14ac:dyDescent="0.35"/>
    <row r="53" spans="1:35" ht="15.75" customHeight="1" x14ac:dyDescent="0.45">
      <c r="A53" s="52" t="s">
        <v>695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</row>
    <row r="54" spans="1:35" ht="15.75" customHeight="1" x14ac:dyDescent="0.45">
      <c r="A54" s="1"/>
      <c r="B54" s="1">
        <v>2017</v>
      </c>
      <c r="C54" s="1">
        <v>2018</v>
      </c>
      <c r="D54" s="1">
        <v>2019</v>
      </c>
      <c r="E54" s="1">
        <v>2020</v>
      </c>
      <c r="F54" s="1">
        <v>2021</v>
      </c>
      <c r="G54" s="1">
        <v>2022</v>
      </c>
      <c r="H54" s="1">
        <v>2023</v>
      </c>
      <c r="I54" s="1">
        <v>2024</v>
      </c>
      <c r="J54" s="1">
        <v>2025</v>
      </c>
      <c r="K54" s="1">
        <v>2026</v>
      </c>
      <c r="L54" s="1">
        <v>2027</v>
      </c>
      <c r="M54" s="1">
        <v>2028</v>
      </c>
      <c r="N54" s="1">
        <v>2029</v>
      </c>
      <c r="O54" s="1">
        <v>2030</v>
      </c>
      <c r="P54" s="1">
        <v>2031</v>
      </c>
      <c r="Q54" s="1">
        <v>2032</v>
      </c>
      <c r="R54" s="1">
        <v>2033</v>
      </c>
      <c r="S54" s="1">
        <v>2034</v>
      </c>
      <c r="T54" s="1">
        <v>2035</v>
      </c>
      <c r="U54" s="1">
        <v>2036</v>
      </c>
      <c r="V54" s="1">
        <v>2037</v>
      </c>
      <c r="W54" s="1">
        <v>2038</v>
      </c>
      <c r="X54" s="1">
        <v>2039</v>
      </c>
      <c r="Y54" s="1">
        <v>2040</v>
      </c>
      <c r="Z54" s="1">
        <v>2041</v>
      </c>
      <c r="AA54" s="1">
        <v>2042</v>
      </c>
      <c r="AB54" s="1">
        <v>2043</v>
      </c>
      <c r="AC54" s="1">
        <v>2044</v>
      </c>
      <c r="AD54" s="1">
        <v>2045</v>
      </c>
      <c r="AE54" s="1">
        <v>2046</v>
      </c>
      <c r="AF54" s="1">
        <v>2047</v>
      </c>
      <c r="AG54" s="1">
        <v>2048</v>
      </c>
      <c r="AH54" s="1">
        <v>2049</v>
      </c>
      <c r="AI54" s="1">
        <v>2050</v>
      </c>
    </row>
    <row r="55" spans="1:35" ht="15.75" customHeight="1" x14ac:dyDescent="0.45">
      <c r="A55" s="8" t="s">
        <v>689</v>
      </c>
      <c r="B55" s="49">
        <f t="shared" ref="B55:AI55" si="3">SUMPRODUCT(B4:B7,B43:B46)</f>
        <v>78.415539232825282</v>
      </c>
      <c r="C55" s="49">
        <f t="shared" si="3"/>
        <v>76.772417945249629</v>
      </c>
      <c r="D55" s="49">
        <f t="shared" si="3"/>
        <v>75.292937202718008</v>
      </c>
      <c r="E55" s="49">
        <f t="shared" si="3"/>
        <v>73.628000291536253</v>
      </c>
      <c r="F55" s="49">
        <f t="shared" si="3"/>
        <v>71.53365906287425</v>
      </c>
      <c r="G55" s="49">
        <f t="shared" si="3"/>
        <v>69.41222591827389</v>
      </c>
      <c r="H55" s="49">
        <f t="shared" si="3"/>
        <v>67.521082589090014</v>
      </c>
      <c r="I55" s="49">
        <f t="shared" si="3"/>
        <v>66.017831499467022</v>
      </c>
      <c r="J55" s="49">
        <f t="shared" si="3"/>
        <v>64.459935694823102</v>
      </c>
      <c r="K55" s="49">
        <f t="shared" si="3"/>
        <v>63.449400329926057</v>
      </c>
      <c r="L55" s="49">
        <f t="shared" si="3"/>
        <v>62.478057067415556</v>
      </c>
      <c r="M55" s="49">
        <f t="shared" si="3"/>
        <v>61.567136522778497</v>
      </c>
      <c r="N55" s="49">
        <f t="shared" si="3"/>
        <v>60.68369898360227</v>
      </c>
      <c r="O55" s="49">
        <f t="shared" si="3"/>
        <v>59.86343645013207</v>
      </c>
      <c r="P55" s="49">
        <f t="shared" si="3"/>
        <v>59.071245520385979</v>
      </c>
      <c r="Q55" s="49">
        <f t="shared" si="3"/>
        <v>58.322622784908653</v>
      </c>
      <c r="R55" s="49">
        <f t="shared" si="3"/>
        <v>57.611803772169765</v>
      </c>
      <c r="S55" s="49">
        <f t="shared" si="3"/>
        <v>56.870699760861541</v>
      </c>
      <c r="T55" s="49">
        <f t="shared" si="3"/>
        <v>56.150511416607287</v>
      </c>
      <c r="U55" s="49">
        <f t="shared" si="3"/>
        <v>55.46162468552501</v>
      </c>
      <c r="V55" s="49">
        <f t="shared" si="3"/>
        <v>54.807848441451092</v>
      </c>
      <c r="W55" s="49">
        <f t="shared" si="3"/>
        <v>54.179837601628748</v>
      </c>
      <c r="X55" s="49">
        <f t="shared" si="3"/>
        <v>53.582124698116978</v>
      </c>
      <c r="Y55" s="49">
        <f t="shared" si="3"/>
        <v>53.012231678830389</v>
      </c>
      <c r="Z55" s="49">
        <f t="shared" si="3"/>
        <v>52.471823797721129</v>
      </c>
      <c r="AA55" s="49">
        <f t="shared" si="3"/>
        <v>51.954075143449735</v>
      </c>
      <c r="AB55" s="49">
        <f t="shared" si="3"/>
        <v>51.462448133630581</v>
      </c>
      <c r="AC55" s="49">
        <f t="shared" si="3"/>
        <v>50.992080310817848</v>
      </c>
      <c r="AD55" s="49">
        <f t="shared" si="3"/>
        <v>50.542347660209735</v>
      </c>
      <c r="AE55" s="49">
        <f t="shared" si="3"/>
        <v>50.11336560302297</v>
      </c>
      <c r="AF55" s="49">
        <f t="shared" si="3"/>
        <v>49.704449952137956</v>
      </c>
      <c r="AG55" s="49">
        <f t="shared" si="3"/>
        <v>49.31330426290296</v>
      </c>
      <c r="AH55" s="49">
        <f t="shared" si="3"/>
        <v>48.941468014652898</v>
      </c>
      <c r="AI55" s="49">
        <f t="shared" si="3"/>
        <v>48.579959339853097</v>
      </c>
    </row>
    <row r="56" spans="1:35" ht="15.75" customHeight="1" x14ac:dyDescent="0.45">
      <c r="A56" s="8" t="s">
        <v>691</v>
      </c>
      <c r="B56" s="49">
        <f t="shared" ref="B56:AI56" si="4">SUMPRODUCT(B17:B18,B49:B50)</f>
        <v>90.037034933619395</v>
      </c>
      <c r="C56" s="49">
        <f t="shared" si="4"/>
        <v>88.672828036684734</v>
      </c>
      <c r="D56" s="49">
        <f t="shared" si="4"/>
        <v>87.263245007646887</v>
      </c>
      <c r="E56" s="49">
        <f t="shared" si="4"/>
        <v>86.508773464635681</v>
      </c>
      <c r="F56" s="49">
        <f t="shared" si="4"/>
        <v>84.70234930750847</v>
      </c>
      <c r="G56" s="49">
        <f t="shared" si="4"/>
        <v>83.026717857658909</v>
      </c>
      <c r="H56" s="49">
        <f t="shared" si="4"/>
        <v>81.582070515266892</v>
      </c>
      <c r="I56" s="49">
        <f t="shared" si="4"/>
        <v>80.135753383912942</v>
      </c>
      <c r="J56" s="49">
        <f t="shared" si="4"/>
        <v>78.763757555485483</v>
      </c>
      <c r="K56" s="49">
        <f t="shared" si="4"/>
        <v>77.46328931409748</v>
      </c>
      <c r="L56" s="49">
        <f t="shared" si="4"/>
        <v>76.279894972435272</v>
      </c>
      <c r="M56" s="49">
        <f t="shared" si="4"/>
        <v>75.139421553919348</v>
      </c>
      <c r="N56" s="49">
        <f t="shared" si="4"/>
        <v>74.070861035884462</v>
      </c>
      <c r="O56" s="49">
        <f t="shared" si="4"/>
        <v>73.032476503822821</v>
      </c>
      <c r="P56" s="49">
        <f t="shared" si="4"/>
        <v>72.059423201490233</v>
      </c>
      <c r="Q56" s="49">
        <f t="shared" si="4"/>
        <v>71.128400981880688</v>
      </c>
      <c r="R56" s="49">
        <f t="shared" si="4"/>
        <v>70.230628112438552</v>
      </c>
      <c r="S56" s="49">
        <f t="shared" si="4"/>
        <v>69.330096049179801</v>
      </c>
      <c r="T56" s="49">
        <f t="shared" si="4"/>
        <v>68.452303754762312</v>
      </c>
      <c r="U56" s="49">
        <f t="shared" si="4"/>
        <v>67.616057666944755</v>
      </c>
      <c r="V56" s="49">
        <f t="shared" si="4"/>
        <v>66.813278002502443</v>
      </c>
      <c r="W56" s="49">
        <f t="shared" si="4"/>
        <v>66.05156278459377</v>
      </c>
      <c r="X56" s="49">
        <f t="shared" si="4"/>
        <v>65.326270107595064</v>
      </c>
      <c r="Y56" s="49">
        <f t="shared" si="4"/>
        <v>64.63311732023945</v>
      </c>
      <c r="Z56" s="49">
        <f t="shared" si="4"/>
        <v>63.967499923052273</v>
      </c>
      <c r="AA56" s="49">
        <f t="shared" si="4"/>
        <v>63.342638197200102</v>
      </c>
      <c r="AB56" s="49">
        <f t="shared" si="4"/>
        <v>62.739517458869408</v>
      </c>
      <c r="AC56" s="49">
        <f t="shared" si="4"/>
        <v>62.166046092938508</v>
      </c>
      <c r="AD56" s="49">
        <f t="shared" si="4"/>
        <v>61.630162621226702</v>
      </c>
      <c r="AE56" s="49">
        <f t="shared" si="4"/>
        <v>61.109154091262695</v>
      </c>
      <c r="AF56" s="49">
        <f t="shared" si="4"/>
        <v>60.61072800237946</v>
      </c>
      <c r="AG56" s="49">
        <f t="shared" si="4"/>
        <v>60.135735277679004</v>
      </c>
      <c r="AH56" s="49">
        <f t="shared" si="4"/>
        <v>59.67982395583995</v>
      </c>
      <c r="AI56" s="49">
        <f t="shared" si="4"/>
        <v>59.240441373522138</v>
      </c>
    </row>
    <row r="57" spans="1:35" ht="15.75" customHeight="1" x14ac:dyDescent="0.35"/>
    <row r="58" spans="1:35" ht="15.75" customHeight="1" x14ac:dyDescent="0.35"/>
    <row r="59" spans="1:35" ht="15.75" customHeight="1" x14ac:dyDescent="0.45">
      <c r="A59" s="8" t="s">
        <v>696</v>
      </c>
    </row>
    <row r="60" spans="1:35" ht="15.75" customHeight="1" x14ac:dyDescent="0.45">
      <c r="A60" s="8" t="s">
        <v>697</v>
      </c>
    </row>
    <row r="61" spans="1:35" ht="15.75" customHeight="1" x14ac:dyDescent="0.35"/>
    <row r="62" spans="1:35" ht="15.75" customHeight="1" x14ac:dyDescent="0.35"/>
    <row r="63" spans="1:35" ht="15.75" customHeight="1" x14ac:dyDescent="0.35"/>
    <row r="64" spans="1:3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defaultColWidth="12.625" defaultRowHeight="15" customHeight="1" x14ac:dyDescent="0.35"/>
  <cols>
    <col min="1" max="1" width="33.375" customWidth="1"/>
    <col min="2" max="2" width="21.375" customWidth="1"/>
    <col min="3" max="3" width="9.75" customWidth="1"/>
    <col min="4" max="26" width="7.625" customWidth="1"/>
  </cols>
  <sheetData>
    <row r="1" spans="1:3" ht="14.25" x14ac:dyDescent="0.45">
      <c r="A1" s="8" t="s">
        <v>698</v>
      </c>
      <c r="B1" s="8" t="s">
        <v>699</v>
      </c>
      <c r="C1" s="54">
        <v>119000</v>
      </c>
    </row>
    <row r="2" spans="1:3" ht="14.25" x14ac:dyDescent="0.45">
      <c r="A2" s="8" t="s">
        <v>700</v>
      </c>
      <c r="B2" s="8" t="s">
        <v>701</v>
      </c>
      <c r="C2" s="54">
        <v>119800</v>
      </c>
    </row>
    <row r="3" spans="1:3" ht="14.25" x14ac:dyDescent="0.45">
      <c r="A3" s="8" t="s">
        <v>702</v>
      </c>
      <c r="B3" s="8" t="s">
        <v>703</v>
      </c>
      <c r="C3" s="54">
        <v>119000</v>
      </c>
    </row>
    <row r="4" spans="1:3" ht="14.25" x14ac:dyDescent="0.45">
      <c r="A4" s="8" t="s">
        <v>704</v>
      </c>
      <c r="B4" s="8" t="s">
        <v>705</v>
      </c>
      <c r="C4" s="54">
        <v>119800</v>
      </c>
    </row>
    <row r="5" spans="1:3" ht="14.25" x14ac:dyDescent="0.45">
      <c r="A5" s="8" t="s">
        <v>706</v>
      </c>
      <c r="B5" s="8" t="s">
        <v>699</v>
      </c>
      <c r="C5" s="54">
        <v>122900</v>
      </c>
    </row>
    <row r="6" spans="1:3" ht="14.25" x14ac:dyDescent="0.45">
      <c r="A6" s="8" t="s">
        <v>707</v>
      </c>
      <c r="B6" s="8" t="s">
        <v>701</v>
      </c>
      <c r="C6" s="54">
        <v>154900</v>
      </c>
    </row>
    <row r="7" spans="1:3" ht="14.25" x14ac:dyDescent="0.45">
      <c r="A7" s="8" t="s">
        <v>708</v>
      </c>
      <c r="B7" s="8" t="s">
        <v>709</v>
      </c>
      <c r="C7" s="54">
        <v>129330</v>
      </c>
    </row>
    <row r="8" spans="1:3" ht="14.25" x14ac:dyDescent="0.45">
      <c r="A8" s="8" t="s">
        <v>710</v>
      </c>
      <c r="B8" s="8" t="s">
        <v>709</v>
      </c>
      <c r="C8" s="54">
        <v>123000</v>
      </c>
    </row>
    <row r="9" spans="1:3" ht="14.25" x14ac:dyDescent="0.45">
      <c r="A9" s="8" t="s">
        <v>711</v>
      </c>
      <c r="B9" s="8" t="s">
        <v>701</v>
      </c>
      <c r="C9" s="54">
        <v>135900</v>
      </c>
    </row>
    <row r="10" spans="1:3" ht="14.25" x14ac:dyDescent="0.45">
      <c r="A10" s="8" t="s">
        <v>712</v>
      </c>
      <c r="B10" s="8" t="s">
        <v>713</v>
      </c>
      <c r="C10" s="54">
        <v>131175</v>
      </c>
    </row>
    <row r="11" spans="1:3" ht="14.25" x14ac:dyDescent="0.45">
      <c r="A11" s="8" t="s">
        <v>714</v>
      </c>
      <c r="B11" s="8" t="s">
        <v>715</v>
      </c>
      <c r="C11" s="54">
        <v>128200</v>
      </c>
    </row>
    <row r="12" spans="1:3" ht="14.25" x14ac:dyDescent="0.45">
      <c r="A12" s="8" t="s">
        <v>716</v>
      </c>
      <c r="B12" s="8" t="s">
        <v>717</v>
      </c>
      <c r="C12" s="54">
        <v>129190</v>
      </c>
    </row>
    <row r="13" spans="1:3" ht="14.25" x14ac:dyDescent="0.45">
      <c r="A13" s="8" t="s">
        <v>718</v>
      </c>
      <c r="B13" s="8" t="s">
        <v>719</v>
      </c>
      <c r="C13" s="54">
        <v>127516</v>
      </c>
    </row>
    <row r="14" spans="1:3" ht="14.25" x14ac:dyDescent="0.45">
      <c r="A14" s="8" t="s">
        <v>720</v>
      </c>
      <c r="B14" s="8" t="s">
        <v>717</v>
      </c>
      <c r="C14" s="54">
        <v>130257</v>
      </c>
    </row>
    <row r="15" spans="1:3" ht="14.25" x14ac:dyDescent="0.45">
      <c r="A15" s="8" t="s">
        <v>721</v>
      </c>
      <c r="B15" s="8" t="s">
        <v>717</v>
      </c>
      <c r="C15" s="54">
        <v>127450</v>
      </c>
    </row>
    <row r="16" spans="1:3" ht="14.25" x14ac:dyDescent="0.45">
      <c r="A16" s="8" t="s">
        <v>722</v>
      </c>
      <c r="B16" s="8" t="s">
        <v>723</v>
      </c>
      <c r="C16" s="54">
        <v>132250</v>
      </c>
    </row>
    <row r="17" spans="1:3" ht="14.25" x14ac:dyDescent="0.45">
      <c r="A17" s="8" t="s">
        <v>724</v>
      </c>
      <c r="B17" s="8" t="s">
        <v>717</v>
      </c>
      <c r="C17" s="54">
        <v>128530</v>
      </c>
    </row>
    <row r="18" spans="1:3" ht="14.25" x14ac:dyDescent="0.45">
      <c r="A18" s="8" t="s">
        <v>725</v>
      </c>
      <c r="B18" s="8" t="s">
        <v>715</v>
      </c>
      <c r="C18" s="54">
        <v>132698</v>
      </c>
    </row>
    <row r="19" spans="1:3" ht="14.25" x14ac:dyDescent="0.45">
      <c r="A19" s="8" t="s">
        <v>726</v>
      </c>
      <c r="B19" s="8" t="s">
        <v>727</v>
      </c>
      <c r="C19" s="54">
        <v>139900</v>
      </c>
    </row>
    <row r="20" spans="1:3" ht="14.25" x14ac:dyDescent="0.45">
      <c r="A20" s="8" t="s">
        <v>728</v>
      </c>
      <c r="B20" s="8" t="s">
        <v>719</v>
      </c>
      <c r="C20" s="54">
        <v>135523</v>
      </c>
    </row>
    <row r="21" spans="1:3" ht="15.75" customHeight="1" x14ac:dyDescent="0.45">
      <c r="A21" s="8" t="s">
        <v>729</v>
      </c>
      <c r="B21" s="8" t="s">
        <v>715</v>
      </c>
      <c r="C21" s="54">
        <v>128200</v>
      </c>
    </row>
    <row r="22" spans="1:3" ht="15.75" customHeight="1" x14ac:dyDescent="0.45">
      <c r="A22" s="8" t="s">
        <v>730</v>
      </c>
      <c r="B22" s="8" t="s">
        <v>717</v>
      </c>
      <c r="C22" s="54">
        <v>187500</v>
      </c>
    </row>
    <row r="23" spans="1:3" ht="15.75" customHeight="1" x14ac:dyDescent="0.45">
      <c r="A23" s="8" t="s">
        <v>731</v>
      </c>
      <c r="B23" s="8" t="s">
        <v>717</v>
      </c>
      <c r="C23" s="54">
        <v>133744</v>
      </c>
    </row>
    <row r="24" spans="1:3" ht="15.75" customHeight="1" x14ac:dyDescent="0.45">
      <c r="A24" s="8" t="s">
        <v>732</v>
      </c>
      <c r="B24" s="8" t="s">
        <v>717</v>
      </c>
      <c r="C24" s="54">
        <v>129462</v>
      </c>
    </row>
    <row r="25" spans="1:3" ht="15.75" customHeight="1" x14ac:dyDescent="0.45">
      <c r="A25" s="8" t="s">
        <v>733</v>
      </c>
      <c r="B25" s="8" t="s">
        <v>717</v>
      </c>
      <c r="C25" s="54">
        <v>129462</v>
      </c>
    </row>
    <row r="26" spans="1:3" ht="15.75" customHeight="1" x14ac:dyDescent="0.45">
      <c r="A26" s="8" t="s">
        <v>734</v>
      </c>
      <c r="B26" s="8" t="s">
        <v>717</v>
      </c>
      <c r="C26" s="54">
        <v>129190</v>
      </c>
    </row>
    <row r="27" spans="1:3" ht="15.75" customHeight="1" x14ac:dyDescent="0.45">
      <c r="A27" s="8" t="s">
        <v>735</v>
      </c>
      <c r="B27" s="8" t="s">
        <v>736</v>
      </c>
      <c r="C27" s="54">
        <v>128149</v>
      </c>
    </row>
    <row r="28" spans="1:3" ht="15.75" customHeight="1" x14ac:dyDescent="0.45">
      <c r="A28" s="8" t="s">
        <v>737</v>
      </c>
      <c r="B28" s="8" t="s">
        <v>717</v>
      </c>
      <c r="C28" s="54">
        <v>131215</v>
      </c>
    </row>
    <row r="29" spans="1:3" ht="15.75" customHeight="1" x14ac:dyDescent="0.45">
      <c r="A29" s="8" t="s">
        <v>738</v>
      </c>
      <c r="B29" s="8" t="s">
        <v>715</v>
      </c>
      <c r="C29" s="54">
        <v>137085</v>
      </c>
    </row>
    <row r="30" spans="1:3" ht="15.75" customHeight="1" x14ac:dyDescent="0.45">
      <c r="A30" s="8" t="s">
        <v>739</v>
      </c>
      <c r="B30" s="8" t="s">
        <v>723</v>
      </c>
      <c r="C30" s="54">
        <v>138800</v>
      </c>
    </row>
    <row r="31" spans="1:3" ht="15.75" customHeight="1" x14ac:dyDescent="0.45">
      <c r="A31" s="8" t="s">
        <v>740</v>
      </c>
      <c r="B31" s="8" t="s">
        <v>741</v>
      </c>
      <c r="C31" s="54">
        <v>124167</v>
      </c>
    </row>
    <row r="32" spans="1:3" ht="15.75" customHeight="1" x14ac:dyDescent="0.45">
      <c r="A32" s="8" t="s">
        <v>742</v>
      </c>
      <c r="B32" s="8" t="s">
        <v>727</v>
      </c>
      <c r="C32" s="54">
        <v>124500</v>
      </c>
    </row>
    <row r="33" spans="1:3" ht="15.75" customHeight="1" x14ac:dyDescent="0.45">
      <c r="A33" s="8" t="s">
        <v>743</v>
      </c>
      <c r="B33" s="8" t="s">
        <v>744</v>
      </c>
      <c r="C33" s="54">
        <v>173500</v>
      </c>
    </row>
    <row r="34" spans="1:3" ht="15.75" customHeight="1" x14ac:dyDescent="0.45">
      <c r="A34" s="8" t="s">
        <v>745</v>
      </c>
      <c r="B34" s="8" t="s">
        <v>719</v>
      </c>
      <c r="C34" s="54">
        <v>135523</v>
      </c>
    </row>
    <row r="35" spans="1:3" ht="15.75" customHeight="1" x14ac:dyDescent="0.45">
      <c r="A35" s="8" t="s">
        <v>746</v>
      </c>
      <c r="B35" s="8" t="s">
        <v>747</v>
      </c>
      <c r="C35" s="54">
        <v>124791</v>
      </c>
    </row>
    <row r="36" spans="1:3" ht="15.75" customHeight="1" x14ac:dyDescent="0.45">
      <c r="A36" s="8" t="s">
        <v>748</v>
      </c>
      <c r="B36" s="8" t="s">
        <v>749</v>
      </c>
      <c r="C36" s="54">
        <v>129330</v>
      </c>
    </row>
    <row r="37" spans="1:3" ht="15.75" customHeight="1" x14ac:dyDescent="0.45">
      <c r="A37" s="8" t="s">
        <v>750</v>
      </c>
      <c r="B37" s="8" t="s">
        <v>709</v>
      </c>
      <c r="C37" s="54">
        <v>129330</v>
      </c>
    </row>
    <row r="38" spans="1:3" ht="15.75" customHeight="1" x14ac:dyDescent="0.45">
      <c r="A38" s="8" t="s">
        <v>751</v>
      </c>
      <c r="B38" s="8" t="s">
        <v>713</v>
      </c>
      <c r="C38" s="54">
        <v>126994</v>
      </c>
    </row>
    <row r="39" spans="1:3" ht="15.75" customHeight="1" x14ac:dyDescent="0.45">
      <c r="A39" s="8" t="s">
        <v>752</v>
      </c>
      <c r="B39" s="8" t="s">
        <v>717</v>
      </c>
      <c r="C39" s="54">
        <v>125046</v>
      </c>
    </row>
    <row r="40" spans="1:3" ht="15.75" customHeight="1" x14ac:dyDescent="0.45">
      <c r="A40" s="8" t="s">
        <v>753</v>
      </c>
      <c r="B40" s="8" t="s">
        <v>719</v>
      </c>
      <c r="C40" s="54">
        <v>136900</v>
      </c>
    </row>
    <row r="41" spans="1:3" ht="15.75" customHeight="1" x14ac:dyDescent="0.45">
      <c r="A41" s="8" t="s">
        <v>754</v>
      </c>
      <c r="B41" s="8" t="s">
        <v>713</v>
      </c>
      <c r="C41" s="54">
        <v>130436</v>
      </c>
    </row>
    <row r="42" spans="1:3" ht="15.75" customHeight="1" x14ac:dyDescent="0.45">
      <c r="A42" s="8" t="s">
        <v>755</v>
      </c>
      <c r="B42" s="8" t="s">
        <v>749</v>
      </c>
      <c r="C42" s="54">
        <v>129330</v>
      </c>
    </row>
    <row r="43" spans="1:3" ht="15.75" customHeight="1" x14ac:dyDescent="0.45">
      <c r="A43" s="8" t="s">
        <v>756</v>
      </c>
      <c r="B43" s="8" t="s">
        <v>709</v>
      </c>
      <c r="C43" s="54">
        <v>129330</v>
      </c>
    </row>
    <row r="44" spans="1:3" ht="15.75" customHeight="1" x14ac:dyDescent="0.45">
      <c r="A44" s="8" t="s">
        <v>757</v>
      </c>
      <c r="B44" s="8" t="s">
        <v>709</v>
      </c>
      <c r="C44" s="54">
        <v>123000</v>
      </c>
    </row>
    <row r="45" spans="1:3" ht="15.75" customHeight="1" x14ac:dyDescent="0.45">
      <c r="A45" s="8" t="s">
        <v>758</v>
      </c>
      <c r="B45" s="8" t="s">
        <v>749</v>
      </c>
      <c r="C45" s="54">
        <v>134672</v>
      </c>
    </row>
    <row r="46" spans="1:3" ht="15.75" customHeight="1" x14ac:dyDescent="0.45">
      <c r="A46" s="8" t="s">
        <v>759</v>
      </c>
      <c r="B46" s="8" t="s">
        <v>760</v>
      </c>
      <c r="C46" s="54">
        <v>144900</v>
      </c>
    </row>
    <row r="47" spans="1:3" ht="15.75" customHeight="1" x14ac:dyDescent="0.45">
      <c r="A47" s="8" t="s">
        <v>761</v>
      </c>
      <c r="B47" s="8" t="s">
        <v>709</v>
      </c>
      <c r="C47" s="54">
        <v>123000</v>
      </c>
    </row>
    <row r="48" spans="1:3" ht="15.75" customHeight="1" x14ac:dyDescent="0.45">
      <c r="A48" s="8" t="s">
        <v>762</v>
      </c>
      <c r="B48" s="8" t="s">
        <v>715</v>
      </c>
      <c r="C48" s="54">
        <v>137085</v>
      </c>
    </row>
    <row r="49" spans="1:3" ht="15.75" customHeight="1" x14ac:dyDescent="0.45">
      <c r="A49" s="8" t="s">
        <v>763</v>
      </c>
      <c r="B49" s="8" t="s">
        <v>713</v>
      </c>
      <c r="C49" s="54">
        <v>128400</v>
      </c>
    </row>
    <row r="50" spans="1:3" ht="15.75" customHeight="1" x14ac:dyDescent="0.45">
      <c r="A50" s="8" t="s">
        <v>764</v>
      </c>
      <c r="B50" s="8" t="s">
        <v>723</v>
      </c>
      <c r="C50" s="54">
        <v>144750</v>
      </c>
    </row>
    <row r="51" spans="1:3" ht="15.75" customHeight="1" x14ac:dyDescent="0.45">
      <c r="A51" s="8" t="s">
        <v>765</v>
      </c>
      <c r="B51" s="8" t="s">
        <v>749</v>
      </c>
      <c r="C51" s="54">
        <v>129330</v>
      </c>
    </row>
    <row r="52" spans="1:3" ht="15.75" customHeight="1" x14ac:dyDescent="0.45">
      <c r="A52" s="8" t="s">
        <v>766</v>
      </c>
      <c r="B52" s="8" t="s">
        <v>719</v>
      </c>
      <c r="C52" s="54">
        <v>127450</v>
      </c>
    </row>
    <row r="53" spans="1:3" ht="15.75" customHeight="1" x14ac:dyDescent="0.45">
      <c r="A53" s="8" t="s">
        <v>767</v>
      </c>
      <c r="B53" s="8" t="s">
        <v>768</v>
      </c>
      <c r="C53" s="54">
        <v>132900</v>
      </c>
    </row>
    <row r="54" spans="1:3" ht="15.75" customHeight="1" x14ac:dyDescent="0.45">
      <c r="A54" s="8" t="s">
        <v>769</v>
      </c>
      <c r="B54" s="8" t="s">
        <v>709</v>
      </c>
      <c r="C54" s="54">
        <v>134675</v>
      </c>
    </row>
    <row r="55" spans="1:3" ht="15.75" customHeight="1" x14ac:dyDescent="0.45">
      <c r="A55" s="8" t="s">
        <v>770</v>
      </c>
      <c r="B55" s="8" t="s">
        <v>709</v>
      </c>
      <c r="C55" s="54">
        <v>134672</v>
      </c>
    </row>
    <row r="56" spans="1:3" ht="15.75" customHeight="1" x14ac:dyDescent="0.45">
      <c r="A56" s="8" t="s">
        <v>771</v>
      </c>
      <c r="B56" s="8" t="s">
        <v>709</v>
      </c>
      <c r="C56" s="54">
        <v>129330</v>
      </c>
    </row>
    <row r="57" spans="1:3" ht="15.75" customHeight="1" x14ac:dyDescent="0.45">
      <c r="A57" s="8" t="s">
        <v>772</v>
      </c>
      <c r="B57" s="8" t="s">
        <v>713</v>
      </c>
      <c r="C57" s="54">
        <v>112520</v>
      </c>
    </row>
    <row r="58" spans="1:3" ht="15.75" customHeight="1" x14ac:dyDescent="0.45">
      <c r="A58" s="8" t="s">
        <v>773</v>
      </c>
      <c r="B58" s="8" t="s">
        <v>723</v>
      </c>
      <c r="C58" s="54">
        <v>129950</v>
      </c>
    </row>
    <row r="59" spans="1:3" ht="15.75" customHeight="1" x14ac:dyDescent="0.45">
      <c r="A59" s="8" t="s">
        <v>774</v>
      </c>
      <c r="B59" s="8" t="s">
        <v>713</v>
      </c>
      <c r="C59" s="54">
        <v>128400</v>
      </c>
    </row>
    <row r="60" spans="1:3" ht="15.75" customHeight="1" x14ac:dyDescent="0.45">
      <c r="A60" s="8" t="s">
        <v>775</v>
      </c>
      <c r="B60" s="8" t="s">
        <v>776</v>
      </c>
      <c r="C60" s="54">
        <v>126576</v>
      </c>
    </row>
    <row r="61" spans="1:3" ht="15.75" customHeight="1" x14ac:dyDescent="0.45">
      <c r="A61" s="8" t="s">
        <v>777</v>
      </c>
      <c r="B61" s="8" t="s">
        <v>715</v>
      </c>
      <c r="C61" s="54">
        <v>128200</v>
      </c>
    </row>
    <row r="62" spans="1:3" ht="15.75" customHeight="1" x14ac:dyDescent="0.45">
      <c r="A62" s="8" t="s">
        <v>778</v>
      </c>
      <c r="B62" s="8" t="s">
        <v>713</v>
      </c>
      <c r="C62" s="54">
        <v>132700</v>
      </c>
    </row>
    <row r="63" spans="1:3" ht="15.75" customHeight="1" x14ac:dyDescent="0.45">
      <c r="A63" s="8" t="s">
        <v>779</v>
      </c>
      <c r="B63" s="8" t="s">
        <v>723</v>
      </c>
      <c r="C63" s="54">
        <v>121850</v>
      </c>
    </row>
    <row r="64" spans="1:3" ht="15.75" customHeight="1" x14ac:dyDescent="0.45">
      <c r="A64" s="8" t="s">
        <v>780</v>
      </c>
      <c r="B64" s="8" t="s">
        <v>715</v>
      </c>
      <c r="C64" s="54">
        <v>137085</v>
      </c>
    </row>
    <row r="65" spans="1:3" ht="15.75" customHeight="1" x14ac:dyDescent="0.45">
      <c r="A65" s="8" t="s">
        <v>781</v>
      </c>
      <c r="B65" s="8" t="s">
        <v>713</v>
      </c>
      <c r="C65" s="54">
        <v>126994</v>
      </c>
    </row>
    <row r="66" spans="1:3" ht="15.75" customHeight="1" x14ac:dyDescent="0.45">
      <c r="A66" s="8" t="s">
        <v>782</v>
      </c>
      <c r="B66" s="8" t="s">
        <v>741</v>
      </c>
      <c r="C66" s="54">
        <v>118900</v>
      </c>
    </row>
    <row r="67" spans="1:3" ht="15.75" customHeight="1" x14ac:dyDescent="0.45">
      <c r="A67" s="8" t="s">
        <v>783</v>
      </c>
      <c r="B67" s="8" t="s">
        <v>713</v>
      </c>
      <c r="C67" s="54">
        <v>130436</v>
      </c>
    </row>
    <row r="68" spans="1:3" ht="15.75" customHeight="1" x14ac:dyDescent="0.45">
      <c r="A68" s="8" t="s">
        <v>784</v>
      </c>
      <c r="B68" s="8" t="s">
        <v>713</v>
      </c>
      <c r="C68" s="54">
        <v>126994</v>
      </c>
    </row>
    <row r="69" spans="1:3" ht="15.75" customHeight="1" x14ac:dyDescent="0.45">
      <c r="A69" s="8" t="s">
        <v>785</v>
      </c>
      <c r="B69" s="8" t="s">
        <v>713</v>
      </c>
      <c r="C69" s="54">
        <v>120874</v>
      </c>
    </row>
    <row r="70" spans="1:3" ht="15.75" customHeight="1" x14ac:dyDescent="0.45">
      <c r="A70" s="8" t="s">
        <v>786</v>
      </c>
      <c r="B70" s="8" t="s">
        <v>713</v>
      </c>
      <c r="C70" s="54">
        <v>126994</v>
      </c>
    </row>
    <row r="71" spans="1:3" ht="15.75" customHeight="1" x14ac:dyDescent="0.45">
      <c r="A71" s="8" t="s">
        <v>787</v>
      </c>
      <c r="B71" s="8" t="s">
        <v>788</v>
      </c>
      <c r="C71" s="54">
        <v>135900</v>
      </c>
    </row>
    <row r="72" spans="1:3" ht="15.75" customHeight="1" x14ac:dyDescent="0.45">
      <c r="A72" s="8" t="s">
        <v>789</v>
      </c>
      <c r="B72" s="8" t="s">
        <v>715</v>
      </c>
      <c r="C72" s="54">
        <v>140759</v>
      </c>
    </row>
    <row r="73" spans="1:3" ht="15.75" customHeight="1" x14ac:dyDescent="0.45">
      <c r="A73" s="8" t="s">
        <v>790</v>
      </c>
      <c r="B73" s="8" t="s">
        <v>791</v>
      </c>
      <c r="C73" s="54">
        <v>105000</v>
      </c>
    </row>
    <row r="74" spans="1:3" ht="15.75" customHeight="1" x14ac:dyDescent="0.45">
      <c r="A74" s="8" t="s">
        <v>792</v>
      </c>
      <c r="B74" s="8" t="s">
        <v>717</v>
      </c>
      <c r="C74" s="54">
        <v>128733</v>
      </c>
    </row>
    <row r="75" spans="1:3" ht="15.75" customHeight="1" x14ac:dyDescent="0.45">
      <c r="A75" s="8" t="s">
        <v>793</v>
      </c>
      <c r="B75" s="8" t="s">
        <v>717</v>
      </c>
      <c r="C75" s="54">
        <v>129526</v>
      </c>
    </row>
    <row r="76" spans="1:3" ht="15.75" customHeight="1" x14ac:dyDescent="0.45">
      <c r="A76" s="8" t="s">
        <v>794</v>
      </c>
      <c r="B76" s="8" t="s">
        <v>717</v>
      </c>
      <c r="C76" s="54">
        <v>120566</v>
      </c>
    </row>
    <row r="77" spans="1:3" ht="15.75" customHeight="1" x14ac:dyDescent="0.45">
      <c r="A77" s="8" t="s">
        <v>795</v>
      </c>
      <c r="B77" s="8" t="s">
        <v>796</v>
      </c>
      <c r="C77" s="54">
        <v>137281</v>
      </c>
    </row>
    <row r="78" spans="1:3" ht="15.75" customHeight="1" x14ac:dyDescent="0.45">
      <c r="A78" s="8" t="s">
        <v>797</v>
      </c>
      <c r="B78" s="8" t="s">
        <v>717</v>
      </c>
      <c r="C78" s="54">
        <v>129190</v>
      </c>
    </row>
    <row r="79" spans="1:3" ht="15.75" customHeight="1" x14ac:dyDescent="0.45">
      <c r="A79" s="8" t="s">
        <v>798</v>
      </c>
      <c r="B79" s="8" t="s">
        <v>723</v>
      </c>
      <c r="C79" s="54">
        <v>133450</v>
      </c>
    </row>
    <row r="80" spans="1:3" ht="15.75" customHeight="1" x14ac:dyDescent="0.45">
      <c r="A80" s="8" t="s">
        <v>799</v>
      </c>
      <c r="B80" s="8" t="s">
        <v>715</v>
      </c>
      <c r="C80" s="54">
        <v>132180</v>
      </c>
    </row>
    <row r="81" spans="1:3" ht="15.75" customHeight="1" x14ac:dyDescent="0.45">
      <c r="A81" s="8" t="s">
        <v>800</v>
      </c>
      <c r="B81" s="8" t="s">
        <v>717</v>
      </c>
      <c r="C81" s="54">
        <v>126539</v>
      </c>
    </row>
    <row r="82" spans="1:3" ht="15.75" customHeight="1" x14ac:dyDescent="0.45">
      <c r="A82" s="8" t="s">
        <v>801</v>
      </c>
      <c r="B82" s="8" t="s">
        <v>719</v>
      </c>
      <c r="C82" s="54">
        <v>123785</v>
      </c>
    </row>
    <row r="83" spans="1:3" ht="15.75" customHeight="1" x14ac:dyDescent="0.45">
      <c r="A83" s="8" t="s">
        <v>802</v>
      </c>
      <c r="B83" s="8" t="s">
        <v>713</v>
      </c>
      <c r="C83" s="54">
        <v>136005</v>
      </c>
    </row>
    <row r="84" spans="1:3" ht="15.75" customHeight="1" x14ac:dyDescent="0.45">
      <c r="A84" s="8" t="s">
        <v>803</v>
      </c>
      <c r="B84" s="8" t="s">
        <v>717</v>
      </c>
      <c r="C84" s="54">
        <v>128570</v>
      </c>
    </row>
    <row r="85" spans="1:3" ht="15.75" customHeight="1" x14ac:dyDescent="0.45">
      <c r="A85" s="8" t="s">
        <v>804</v>
      </c>
      <c r="B85" s="8" t="s">
        <v>713</v>
      </c>
      <c r="C85" s="54">
        <v>133680</v>
      </c>
    </row>
    <row r="86" spans="1:3" ht="15.75" customHeight="1" x14ac:dyDescent="0.45">
      <c r="A86" s="8" t="s">
        <v>805</v>
      </c>
      <c r="B86" s="8" t="s">
        <v>776</v>
      </c>
      <c r="C86" s="54">
        <v>126948</v>
      </c>
    </row>
    <row r="87" spans="1:3" ht="15.75" customHeight="1" x14ac:dyDescent="0.45">
      <c r="A87" s="8" t="s">
        <v>806</v>
      </c>
      <c r="B87" s="8" t="s">
        <v>768</v>
      </c>
      <c r="C87" s="54">
        <v>128950</v>
      </c>
    </row>
    <row r="88" spans="1:3" ht="15.75" customHeight="1" x14ac:dyDescent="0.45">
      <c r="A88" s="8" t="s">
        <v>807</v>
      </c>
      <c r="B88" s="8" t="s">
        <v>717</v>
      </c>
      <c r="C88" s="54">
        <v>129190</v>
      </c>
    </row>
    <row r="89" spans="1:3" ht="15.75" customHeight="1" x14ac:dyDescent="0.45">
      <c r="A89" s="8" t="s">
        <v>808</v>
      </c>
      <c r="B89" s="8" t="s">
        <v>717</v>
      </c>
      <c r="C89" s="54">
        <v>129190</v>
      </c>
    </row>
    <row r="90" spans="1:3" ht="15.75" customHeight="1" x14ac:dyDescent="0.45">
      <c r="A90" s="8" t="s">
        <v>809</v>
      </c>
      <c r="B90" s="8" t="s">
        <v>717</v>
      </c>
      <c r="C90" s="54">
        <v>129190</v>
      </c>
    </row>
    <row r="91" spans="1:3" ht="15.75" customHeight="1" x14ac:dyDescent="0.45">
      <c r="A91" s="8" t="s">
        <v>810</v>
      </c>
      <c r="B91" s="8" t="s">
        <v>713</v>
      </c>
      <c r="C91" s="54">
        <v>124693</v>
      </c>
    </row>
    <row r="92" spans="1:3" ht="15.75" customHeight="1" x14ac:dyDescent="0.45">
      <c r="A92" s="8" t="s">
        <v>811</v>
      </c>
      <c r="B92" s="8" t="s">
        <v>717</v>
      </c>
      <c r="C92" s="54">
        <v>123648</v>
      </c>
    </row>
    <row r="93" spans="1:3" ht="15.75" customHeight="1" x14ac:dyDescent="0.45">
      <c r="A93" s="8" t="s">
        <v>812</v>
      </c>
      <c r="B93" s="8" t="s">
        <v>717</v>
      </c>
      <c r="C93" s="54">
        <v>123648</v>
      </c>
    </row>
    <row r="94" spans="1:3" ht="15.75" customHeight="1" x14ac:dyDescent="0.45">
      <c r="A94" s="8" t="s">
        <v>813</v>
      </c>
      <c r="B94" s="8" t="s">
        <v>717</v>
      </c>
      <c r="C94" s="54">
        <v>126539</v>
      </c>
    </row>
    <row r="95" spans="1:3" ht="15.75" customHeight="1" x14ac:dyDescent="0.45">
      <c r="A95" s="8" t="s">
        <v>814</v>
      </c>
      <c r="B95" s="8" t="s">
        <v>815</v>
      </c>
      <c r="C95" s="54">
        <v>111900</v>
      </c>
    </row>
    <row r="96" spans="1:3" ht="15.75" customHeight="1" x14ac:dyDescent="0.45">
      <c r="A96" s="8" t="s">
        <v>816</v>
      </c>
      <c r="B96" s="8" t="s">
        <v>717</v>
      </c>
      <c r="C96" s="54">
        <v>123648</v>
      </c>
    </row>
    <row r="97" spans="1:3" ht="15.75" customHeight="1" x14ac:dyDescent="0.45">
      <c r="A97" s="8" t="s">
        <v>817</v>
      </c>
      <c r="B97" s="8" t="s">
        <v>717</v>
      </c>
      <c r="C97" s="54">
        <v>126539</v>
      </c>
    </row>
    <row r="98" spans="1:3" ht="15.75" customHeight="1" x14ac:dyDescent="0.45">
      <c r="A98" s="8" t="s">
        <v>818</v>
      </c>
      <c r="B98" s="8" t="s">
        <v>717</v>
      </c>
      <c r="C98" s="54">
        <v>123648</v>
      </c>
    </row>
    <row r="99" spans="1:3" ht="15.75" customHeight="1" x14ac:dyDescent="0.45">
      <c r="A99" s="8" t="s">
        <v>819</v>
      </c>
      <c r="B99" s="8" t="s">
        <v>768</v>
      </c>
      <c r="C99" s="54">
        <v>142008</v>
      </c>
    </row>
    <row r="100" spans="1:3" ht="15.75" customHeight="1" x14ac:dyDescent="0.45">
      <c r="A100" s="8" t="s">
        <v>820</v>
      </c>
      <c r="B100" s="8" t="s">
        <v>717</v>
      </c>
      <c r="C100" s="54">
        <v>129190</v>
      </c>
    </row>
    <row r="101" spans="1:3" ht="15.75" customHeight="1" x14ac:dyDescent="0.45">
      <c r="A101" s="8" t="s">
        <v>821</v>
      </c>
      <c r="B101" s="8" t="s">
        <v>717</v>
      </c>
      <c r="C101" s="54">
        <v>129190</v>
      </c>
    </row>
    <row r="102" spans="1:3" ht="15.75" customHeight="1" x14ac:dyDescent="0.45">
      <c r="A102" s="8" t="s">
        <v>822</v>
      </c>
      <c r="B102" s="8" t="s">
        <v>717</v>
      </c>
      <c r="C102" s="54">
        <v>123648</v>
      </c>
    </row>
    <row r="103" spans="1:3" ht="15.75" customHeight="1" x14ac:dyDescent="0.45">
      <c r="A103" s="8" t="s">
        <v>823</v>
      </c>
      <c r="B103" s="8" t="s">
        <v>717</v>
      </c>
      <c r="C103" s="54">
        <v>123648</v>
      </c>
    </row>
    <row r="104" spans="1:3" ht="15.75" customHeight="1" x14ac:dyDescent="0.45">
      <c r="A104" s="8" t="s">
        <v>824</v>
      </c>
      <c r="B104" s="8" t="s">
        <v>717</v>
      </c>
      <c r="C104" s="54">
        <v>131215</v>
      </c>
    </row>
    <row r="105" spans="1:3" ht="15.75" customHeight="1" x14ac:dyDescent="0.45">
      <c r="A105" s="8" t="s">
        <v>825</v>
      </c>
      <c r="B105" s="8" t="s">
        <v>717</v>
      </c>
      <c r="C105" s="54">
        <v>140060</v>
      </c>
    </row>
    <row r="106" spans="1:3" ht="15.75" customHeight="1" x14ac:dyDescent="0.45">
      <c r="A106" s="8" t="s">
        <v>826</v>
      </c>
      <c r="B106" s="8" t="s">
        <v>717</v>
      </c>
      <c r="C106" s="54">
        <v>123648</v>
      </c>
    </row>
    <row r="107" spans="1:3" ht="15.75" customHeight="1" x14ac:dyDescent="0.45">
      <c r="A107" s="8" t="s">
        <v>827</v>
      </c>
      <c r="B107" s="8" t="s">
        <v>717</v>
      </c>
      <c r="C107" s="54">
        <v>123648</v>
      </c>
    </row>
    <row r="108" spans="1:3" ht="15.75" customHeight="1" x14ac:dyDescent="0.45">
      <c r="A108" s="8" t="s">
        <v>814</v>
      </c>
      <c r="B108" s="8" t="s">
        <v>828</v>
      </c>
      <c r="C108" s="54">
        <v>111900</v>
      </c>
    </row>
    <row r="109" spans="1:3" ht="15.75" customHeight="1" x14ac:dyDescent="0.45">
      <c r="A109" s="8" t="s">
        <v>829</v>
      </c>
      <c r="B109" s="8" t="s">
        <v>717</v>
      </c>
      <c r="C109" s="54">
        <v>123648</v>
      </c>
    </row>
    <row r="110" spans="1:3" ht="15.75" customHeight="1" x14ac:dyDescent="0.45">
      <c r="A110" s="8" t="s">
        <v>830</v>
      </c>
      <c r="B110" s="8" t="s">
        <v>776</v>
      </c>
      <c r="C110" s="54">
        <v>139932</v>
      </c>
    </row>
    <row r="111" spans="1:3" ht="15.75" customHeight="1" x14ac:dyDescent="0.45">
      <c r="A111" s="8" t="s">
        <v>831</v>
      </c>
      <c r="B111" s="8" t="s">
        <v>723</v>
      </c>
      <c r="C111" s="54">
        <v>128500</v>
      </c>
    </row>
    <row r="112" spans="1:3" ht="15.75" customHeight="1" x14ac:dyDescent="0.45">
      <c r="A112" s="8" t="s">
        <v>832</v>
      </c>
      <c r="B112" s="8" t="s">
        <v>713</v>
      </c>
      <c r="C112" s="54">
        <v>133680</v>
      </c>
    </row>
    <row r="113" spans="1:3" ht="15.75" customHeight="1" x14ac:dyDescent="0.45">
      <c r="A113" s="8" t="s">
        <v>833</v>
      </c>
      <c r="B113" s="8" t="s">
        <v>709</v>
      </c>
      <c r="C113" s="54">
        <v>133744</v>
      </c>
    </row>
    <row r="114" spans="1:3" ht="15.75" customHeight="1" x14ac:dyDescent="0.45">
      <c r="A114" s="8" t="s">
        <v>834</v>
      </c>
      <c r="B114" s="8" t="s">
        <v>717</v>
      </c>
      <c r="C114" s="54">
        <v>132444</v>
      </c>
    </row>
    <row r="115" spans="1:3" ht="15.75" customHeight="1" x14ac:dyDescent="0.45">
      <c r="A115" s="8" t="s">
        <v>835</v>
      </c>
      <c r="B115" s="8" t="s">
        <v>776</v>
      </c>
      <c r="C115" s="54">
        <v>143314</v>
      </c>
    </row>
    <row r="116" spans="1:3" ht="15.75" customHeight="1" x14ac:dyDescent="0.45">
      <c r="A116" s="8" t="s">
        <v>836</v>
      </c>
      <c r="B116" s="8" t="s">
        <v>715</v>
      </c>
      <c r="C116" s="54">
        <v>132180</v>
      </c>
    </row>
    <row r="117" spans="1:3" ht="15.75" customHeight="1" x14ac:dyDescent="0.45">
      <c r="A117" s="8" t="s">
        <v>837</v>
      </c>
      <c r="B117" s="8" t="s">
        <v>760</v>
      </c>
      <c r="C117" s="54">
        <v>144500</v>
      </c>
    </row>
    <row r="118" spans="1:3" ht="15.75" customHeight="1" x14ac:dyDescent="0.45">
      <c r="A118" s="8" t="s">
        <v>838</v>
      </c>
      <c r="B118" s="8" t="s">
        <v>717</v>
      </c>
      <c r="C118" s="54">
        <v>129190</v>
      </c>
    </row>
    <row r="119" spans="1:3" ht="15.75" customHeight="1" x14ac:dyDescent="0.45">
      <c r="A119" s="8" t="s">
        <v>839</v>
      </c>
      <c r="B119" s="8" t="s">
        <v>760</v>
      </c>
      <c r="C119" s="54">
        <v>144214</v>
      </c>
    </row>
    <row r="120" spans="1:3" ht="15.75" customHeight="1" x14ac:dyDescent="0.45">
      <c r="A120" s="8" t="s">
        <v>840</v>
      </c>
      <c r="B120" s="8" t="s">
        <v>717</v>
      </c>
      <c r="C120" s="54">
        <v>143500</v>
      </c>
    </row>
    <row r="121" spans="1:3" ht="15.75" customHeight="1" x14ac:dyDescent="0.45">
      <c r="A121" s="8" t="s">
        <v>841</v>
      </c>
      <c r="B121" s="8" t="s">
        <v>717</v>
      </c>
      <c r="C121" s="54">
        <v>133745</v>
      </c>
    </row>
    <row r="122" spans="1:3" ht="15.75" customHeight="1" x14ac:dyDescent="0.45">
      <c r="A122" s="8" t="s">
        <v>842</v>
      </c>
      <c r="B122" s="8" t="s">
        <v>717</v>
      </c>
      <c r="C122" s="54">
        <v>133744</v>
      </c>
    </row>
    <row r="123" spans="1:3" ht="15.75" customHeight="1" x14ac:dyDescent="0.45">
      <c r="A123" s="8" t="s">
        <v>843</v>
      </c>
      <c r="B123" s="8" t="s">
        <v>717</v>
      </c>
      <c r="C123" s="54">
        <v>133744</v>
      </c>
    </row>
    <row r="124" spans="1:3" ht="15.75" customHeight="1" x14ac:dyDescent="0.45">
      <c r="A124" s="8" t="s">
        <v>844</v>
      </c>
      <c r="B124" s="8" t="s">
        <v>717</v>
      </c>
      <c r="C124" s="54">
        <v>133744</v>
      </c>
    </row>
    <row r="125" spans="1:3" ht="15.75" customHeight="1" x14ac:dyDescent="0.45">
      <c r="A125" s="8" t="s">
        <v>845</v>
      </c>
      <c r="B125" s="8" t="s">
        <v>846</v>
      </c>
      <c r="C125" s="54">
        <v>152980</v>
      </c>
    </row>
    <row r="126" spans="1:3" ht="15.75" customHeight="1" x14ac:dyDescent="0.45">
      <c r="A126" s="8" t="s">
        <v>847</v>
      </c>
      <c r="B126" s="8" t="s">
        <v>717</v>
      </c>
      <c r="C126" s="54">
        <v>128570</v>
      </c>
    </row>
    <row r="127" spans="1:3" ht="15.75" customHeight="1" x14ac:dyDescent="0.45">
      <c r="A127" s="8" t="s">
        <v>848</v>
      </c>
      <c r="B127" s="8" t="s">
        <v>717</v>
      </c>
      <c r="C127" s="54">
        <v>123648</v>
      </c>
    </row>
    <row r="128" spans="1:3" ht="15.75" customHeight="1" x14ac:dyDescent="0.45">
      <c r="A128" s="8" t="s">
        <v>849</v>
      </c>
      <c r="B128" s="8" t="s">
        <v>717</v>
      </c>
      <c r="C128" s="54">
        <v>130257</v>
      </c>
    </row>
    <row r="129" spans="1:3" ht="15.75" customHeight="1" x14ac:dyDescent="0.45">
      <c r="A129" s="8" t="s">
        <v>850</v>
      </c>
      <c r="B129" s="8" t="s">
        <v>851</v>
      </c>
      <c r="C129" s="54">
        <v>130086</v>
      </c>
    </row>
    <row r="130" spans="1:3" ht="15.75" customHeight="1" x14ac:dyDescent="0.45">
      <c r="A130" s="8" t="s">
        <v>852</v>
      </c>
      <c r="B130" s="8" t="s">
        <v>717</v>
      </c>
      <c r="C130" s="54">
        <v>128295</v>
      </c>
    </row>
    <row r="131" spans="1:3" ht="15.75" customHeight="1" x14ac:dyDescent="0.45">
      <c r="A131" s="8" t="s">
        <v>853</v>
      </c>
      <c r="B131" s="8" t="s">
        <v>717</v>
      </c>
      <c r="C131" s="54">
        <v>128397</v>
      </c>
    </row>
    <row r="132" spans="1:3" ht="15.75" customHeight="1" x14ac:dyDescent="0.45">
      <c r="A132" s="8" t="s">
        <v>854</v>
      </c>
      <c r="B132" s="8" t="s">
        <v>796</v>
      </c>
      <c r="C132" s="54">
        <v>130746</v>
      </c>
    </row>
    <row r="133" spans="1:3" ht="15.75" customHeight="1" x14ac:dyDescent="0.45">
      <c r="A133" s="8" t="s">
        <v>855</v>
      </c>
      <c r="B133" s="8" t="s">
        <v>723</v>
      </c>
      <c r="C133" s="54">
        <v>132250</v>
      </c>
    </row>
    <row r="134" spans="1:3" ht="15.75" customHeight="1" x14ac:dyDescent="0.45">
      <c r="A134" s="8" t="s">
        <v>856</v>
      </c>
      <c r="B134" s="8" t="s">
        <v>717</v>
      </c>
      <c r="C134" s="54">
        <v>128030</v>
      </c>
    </row>
    <row r="135" spans="1:3" ht="15.75" customHeight="1" x14ac:dyDescent="0.45">
      <c r="A135" s="8" t="s">
        <v>857</v>
      </c>
      <c r="B135" s="8" t="s">
        <v>713</v>
      </c>
      <c r="C135" s="54">
        <v>133680</v>
      </c>
    </row>
    <row r="136" spans="1:3" ht="15.75" customHeight="1" x14ac:dyDescent="0.45">
      <c r="A136" s="8" t="s">
        <v>858</v>
      </c>
      <c r="B136" s="8" t="s">
        <v>859</v>
      </c>
      <c r="C136" s="54">
        <v>134920</v>
      </c>
    </row>
    <row r="137" spans="1:3" ht="15.75" customHeight="1" x14ac:dyDescent="0.45">
      <c r="A137" s="8" t="s">
        <v>860</v>
      </c>
      <c r="B137" s="8" t="s">
        <v>723</v>
      </c>
      <c r="C137" s="54">
        <v>132250</v>
      </c>
    </row>
    <row r="138" spans="1:3" ht="15.75" customHeight="1" x14ac:dyDescent="0.45">
      <c r="A138" s="8" t="s">
        <v>814</v>
      </c>
      <c r="B138" s="8" t="s">
        <v>828</v>
      </c>
      <c r="C138" s="54">
        <v>111900</v>
      </c>
    </row>
    <row r="139" spans="1:3" ht="15.75" customHeight="1" x14ac:dyDescent="0.45">
      <c r="A139" s="8" t="s">
        <v>861</v>
      </c>
      <c r="B139" s="8" t="s">
        <v>713</v>
      </c>
      <c r="C139" s="54">
        <v>130436</v>
      </c>
    </row>
    <row r="140" spans="1:3" ht="15.75" customHeight="1" x14ac:dyDescent="0.45">
      <c r="A140" s="8" t="s">
        <v>862</v>
      </c>
      <c r="B140" s="8" t="s">
        <v>719</v>
      </c>
      <c r="C140" s="54">
        <v>135523</v>
      </c>
    </row>
    <row r="141" spans="1:3" ht="15.75" customHeight="1" x14ac:dyDescent="0.45">
      <c r="A141" s="8" t="s">
        <v>863</v>
      </c>
      <c r="B141" s="8" t="s">
        <v>719</v>
      </c>
      <c r="C141" s="54">
        <v>123785</v>
      </c>
    </row>
    <row r="142" spans="1:3" ht="15.75" customHeight="1" x14ac:dyDescent="0.45">
      <c r="A142" s="8" t="s">
        <v>864</v>
      </c>
      <c r="B142" s="8" t="s">
        <v>723</v>
      </c>
      <c r="C142" s="54">
        <v>136500</v>
      </c>
    </row>
    <row r="143" spans="1:3" ht="15.75" customHeight="1" x14ac:dyDescent="0.45">
      <c r="A143" s="8" t="s">
        <v>865</v>
      </c>
      <c r="B143" s="8" t="s">
        <v>709</v>
      </c>
      <c r="C143" s="54">
        <v>129330</v>
      </c>
    </row>
    <row r="144" spans="1:3" ht="15.75" customHeight="1" x14ac:dyDescent="0.45">
      <c r="A144" s="8" t="s">
        <v>866</v>
      </c>
      <c r="B144" s="8" t="s">
        <v>723</v>
      </c>
      <c r="C144" s="54">
        <v>133744</v>
      </c>
    </row>
    <row r="145" spans="1:3" ht="15.75" customHeight="1" x14ac:dyDescent="0.45">
      <c r="A145" s="8" t="s">
        <v>867</v>
      </c>
      <c r="B145" s="8" t="s">
        <v>717</v>
      </c>
      <c r="C145" s="54">
        <v>132180</v>
      </c>
    </row>
    <row r="146" spans="1:3" ht="15.75" customHeight="1" x14ac:dyDescent="0.45">
      <c r="A146" s="8" t="s">
        <v>868</v>
      </c>
      <c r="B146" s="8" t="s">
        <v>713</v>
      </c>
      <c r="C146" s="54">
        <v>136005</v>
      </c>
    </row>
    <row r="147" spans="1:3" ht="15.75" customHeight="1" x14ac:dyDescent="0.45">
      <c r="A147" s="8" t="s">
        <v>869</v>
      </c>
      <c r="B147" s="8" t="s">
        <v>768</v>
      </c>
      <c r="C147" s="54">
        <v>127078</v>
      </c>
    </row>
    <row r="148" spans="1:3" ht="15.75" customHeight="1" x14ac:dyDescent="0.45">
      <c r="A148" s="8" t="s">
        <v>870</v>
      </c>
      <c r="B148" s="8" t="s">
        <v>715</v>
      </c>
      <c r="C148" s="54">
        <v>124693</v>
      </c>
    </row>
    <row r="149" spans="1:3" ht="15.75" customHeight="1" x14ac:dyDescent="0.45">
      <c r="A149" s="8" t="s">
        <v>871</v>
      </c>
      <c r="B149" s="8" t="s">
        <v>796</v>
      </c>
      <c r="C149" s="54">
        <v>117149</v>
      </c>
    </row>
    <row r="150" spans="1:3" ht="15.75" customHeight="1" x14ac:dyDescent="0.45">
      <c r="A150" s="8" t="s">
        <v>872</v>
      </c>
      <c r="B150" s="8" t="s">
        <v>717</v>
      </c>
      <c r="C150" s="54">
        <v>128676</v>
      </c>
    </row>
    <row r="151" spans="1:3" ht="15.75" customHeight="1" x14ac:dyDescent="0.45">
      <c r="A151" s="8" t="s">
        <v>873</v>
      </c>
      <c r="B151" s="8" t="s">
        <v>776</v>
      </c>
      <c r="C151" s="54">
        <v>136219</v>
      </c>
    </row>
    <row r="152" spans="1:3" ht="15.75" customHeight="1" x14ac:dyDescent="0.45">
      <c r="A152" s="8" t="s">
        <v>874</v>
      </c>
      <c r="B152" s="8" t="s">
        <v>717</v>
      </c>
      <c r="C152" s="54">
        <v>128676</v>
      </c>
    </row>
    <row r="153" spans="1:3" ht="15.75" customHeight="1" x14ac:dyDescent="0.45">
      <c r="A153" s="8" t="s">
        <v>875</v>
      </c>
      <c r="B153" s="8" t="s">
        <v>719</v>
      </c>
      <c r="C153" s="54">
        <v>123785</v>
      </c>
    </row>
    <row r="154" spans="1:3" ht="15.75" customHeight="1" x14ac:dyDescent="0.45">
      <c r="A154" s="8" t="s">
        <v>876</v>
      </c>
      <c r="B154" s="8" t="s">
        <v>717</v>
      </c>
      <c r="C154" s="54">
        <v>131215</v>
      </c>
    </row>
    <row r="155" spans="1:3" ht="15.75" customHeight="1" x14ac:dyDescent="0.45">
      <c r="A155" s="8" t="s">
        <v>877</v>
      </c>
      <c r="B155" s="8" t="s">
        <v>719</v>
      </c>
      <c r="C155" s="54">
        <v>135523</v>
      </c>
    </row>
    <row r="156" spans="1:3" ht="15.75" customHeight="1" x14ac:dyDescent="0.45">
      <c r="A156" s="8" t="s">
        <v>878</v>
      </c>
      <c r="B156" s="8" t="s">
        <v>717</v>
      </c>
      <c r="C156" s="54">
        <v>175000</v>
      </c>
    </row>
    <row r="157" spans="1:3" ht="15.75" customHeight="1" x14ac:dyDescent="0.45">
      <c r="A157" s="8" t="s">
        <v>879</v>
      </c>
      <c r="B157" s="8" t="s">
        <v>717</v>
      </c>
      <c r="C157" s="54">
        <v>148677</v>
      </c>
    </row>
    <row r="158" spans="1:3" ht="15.75" customHeight="1" x14ac:dyDescent="0.45">
      <c r="A158" s="8" t="s">
        <v>880</v>
      </c>
      <c r="B158" s="8" t="s">
        <v>881</v>
      </c>
      <c r="C158" s="54">
        <v>137900</v>
      </c>
    </row>
    <row r="159" spans="1:3" ht="15.75" customHeight="1" x14ac:dyDescent="0.45">
      <c r="A159" s="8" t="s">
        <v>882</v>
      </c>
      <c r="B159" s="8" t="s">
        <v>717</v>
      </c>
      <c r="C159" s="54">
        <v>126539</v>
      </c>
    </row>
    <row r="160" spans="1:3" ht="15.75" customHeight="1" x14ac:dyDescent="0.45">
      <c r="A160" s="8" t="s">
        <v>883</v>
      </c>
      <c r="B160" s="8" t="s">
        <v>717</v>
      </c>
      <c r="C160" s="54">
        <v>131683</v>
      </c>
    </row>
    <row r="161" spans="1:3" ht="15.75" customHeight="1" x14ac:dyDescent="0.45">
      <c r="A161" s="8" t="s">
        <v>884</v>
      </c>
      <c r="B161" s="8" t="s">
        <v>717</v>
      </c>
      <c r="C161" s="54">
        <v>128030</v>
      </c>
    </row>
    <row r="162" spans="1:3" ht="15.75" customHeight="1" x14ac:dyDescent="0.45">
      <c r="A162" s="8" t="s">
        <v>885</v>
      </c>
      <c r="B162" s="8" t="s">
        <v>715</v>
      </c>
      <c r="C162" s="54">
        <v>132180</v>
      </c>
    </row>
    <row r="163" spans="1:3" ht="15.75" customHeight="1" x14ac:dyDescent="0.45">
      <c r="A163" s="8" t="s">
        <v>886</v>
      </c>
      <c r="B163" s="8" t="s">
        <v>713</v>
      </c>
      <c r="C163" s="54">
        <v>132018</v>
      </c>
    </row>
    <row r="164" spans="1:3" ht="15.75" customHeight="1" x14ac:dyDescent="0.45">
      <c r="A164" s="8" t="s">
        <v>887</v>
      </c>
      <c r="B164" s="8" t="s">
        <v>796</v>
      </c>
      <c r="C164" s="54">
        <v>130881</v>
      </c>
    </row>
    <row r="165" spans="1:3" ht="15.75" customHeight="1" x14ac:dyDescent="0.45">
      <c r="A165" s="8" t="s">
        <v>888</v>
      </c>
      <c r="B165" s="8" t="s">
        <v>717</v>
      </c>
      <c r="C165" s="54">
        <v>129462</v>
      </c>
    </row>
    <row r="166" spans="1:3" ht="15.75" customHeight="1" x14ac:dyDescent="0.45">
      <c r="A166" s="8" t="s">
        <v>889</v>
      </c>
      <c r="B166" s="8" t="s">
        <v>788</v>
      </c>
      <c r="C166" s="54">
        <v>156800</v>
      </c>
    </row>
    <row r="167" spans="1:3" ht="15.75" customHeight="1" x14ac:dyDescent="0.45">
      <c r="A167" s="8" t="s">
        <v>890</v>
      </c>
      <c r="B167" s="8" t="s">
        <v>760</v>
      </c>
      <c r="C167" s="54">
        <v>144500</v>
      </c>
    </row>
    <row r="168" spans="1:3" ht="15.75" customHeight="1" x14ac:dyDescent="0.45">
      <c r="A168" s="8" t="s">
        <v>891</v>
      </c>
      <c r="B168" s="8" t="s">
        <v>717</v>
      </c>
      <c r="C168" s="54">
        <v>132180</v>
      </c>
    </row>
    <row r="169" spans="1:3" ht="15.75" customHeight="1" x14ac:dyDescent="0.45">
      <c r="A169" s="8" t="s">
        <v>892</v>
      </c>
      <c r="B169" s="8" t="s">
        <v>719</v>
      </c>
      <c r="C169" s="54">
        <v>129712</v>
      </c>
    </row>
    <row r="170" spans="1:3" ht="15.75" customHeight="1" x14ac:dyDescent="0.45">
      <c r="A170" s="8" t="s">
        <v>893</v>
      </c>
      <c r="B170" s="8" t="s">
        <v>719</v>
      </c>
      <c r="C170" s="54">
        <v>136345</v>
      </c>
    </row>
    <row r="171" spans="1:3" ht="15.75" customHeight="1" x14ac:dyDescent="0.45">
      <c r="A171" s="8" t="s">
        <v>894</v>
      </c>
      <c r="B171" s="8" t="s">
        <v>717</v>
      </c>
      <c r="C171" s="54">
        <v>120617</v>
      </c>
    </row>
    <row r="172" spans="1:3" ht="15.75" customHeight="1" x14ac:dyDescent="0.45">
      <c r="A172" s="8" t="s">
        <v>895</v>
      </c>
      <c r="B172" s="8" t="s">
        <v>741</v>
      </c>
      <c r="C172" s="54">
        <v>127111</v>
      </c>
    </row>
    <row r="173" spans="1:3" ht="15.75" customHeight="1" x14ac:dyDescent="0.45">
      <c r="A173" s="8" t="s">
        <v>896</v>
      </c>
      <c r="B173" s="8" t="s">
        <v>776</v>
      </c>
      <c r="C173" s="54">
        <v>137454</v>
      </c>
    </row>
    <row r="174" spans="1:3" ht="15.75" customHeight="1" x14ac:dyDescent="0.45">
      <c r="A174" s="8" t="s">
        <v>897</v>
      </c>
      <c r="B174" s="8" t="s">
        <v>717</v>
      </c>
      <c r="C174" s="54">
        <v>128856</v>
      </c>
    </row>
    <row r="175" spans="1:3" ht="15.75" customHeight="1" x14ac:dyDescent="0.45">
      <c r="A175" s="8" t="s">
        <v>898</v>
      </c>
      <c r="B175" s="8" t="s">
        <v>713</v>
      </c>
      <c r="C175" s="54">
        <v>132018</v>
      </c>
    </row>
    <row r="176" spans="1:3" ht="15.75" customHeight="1" x14ac:dyDescent="0.45">
      <c r="A176" s="8" t="s">
        <v>814</v>
      </c>
      <c r="B176" s="8" t="s">
        <v>899</v>
      </c>
      <c r="C176" s="54">
        <v>111900</v>
      </c>
    </row>
    <row r="177" spans="1:3" ht="15.75" customHeight="1" x14ac:dyDescent="0.45">
      <c r="A177" s="8" t="s">
        <v>900</v>
      </c>
      <c r="B177" s="8" t="s">
        <v>701</v>
      </c>
      <c r="C177" s="54">
        <v>130256</v>
      </c>
    </row>
    <row r="178" spans="1:3" ht="15.75" customHeight="1" x14ac:dyDescent="0.45">
      <c r="A178" s="8" t="s">
        <v>901</v>
      </c>
      <c r="B178" s="8" t="s">
        <v>859</v>
      </c>
      <c r="C178" s="54">
        <v>131500</v>
      </c>
    </row>
    <row r="179" spans="1:3" ht="15.75" customHeight="1" x14ac:dyDescent="0.45">
      <c r="A179" s="8" t="s">
        <v>902</v>
      </c>
      <c r="B179" s="8" t="s">
        <v>776</v>
      </c>
      <c r="C179" s="54">
        <v>133409</v>
      </c>
    </row>
    <row r="180" spans="1:3" ht="15.75" customHeight="1" x14ac:dyDescent="0.45">
      <c r="A180" s="8" t="s">
        <v>903</v>
      </c>
      <c r="B180" s="8" t="s">
        <v>776</v>
      </c>
      <c r="C180" s="54">
        <v>138957</v>
      </c>
    </row>
    <row r="181" spans="1:3" ht="15.75" customHeight="1" x14ac:dyDescent="0.45">
      <c r="A181" s="8" t="s">
        <v>904</v>
      </c>
      <c r="B181" s="8" t="s">
        <v>717</v>
      </c>
      <c r="C181" s="54">
        <v>128733</v>
      </c>
    </row>
    <row r="182" spans="1:3" ht="15.75" customHeight="1" x14ac:dyDescent="0.45">
      <c r="A182" s="8" t="s">
        <v>905</v>
      </c>
      <c r="B182" s="8" t="s">
        <v>717</v>
      </c>
      <c r="C182" s="54">
        <v>129526</v>
      </c>
    </row>
    <row r="183" spans="1:3" ht="15.75" customHeight="1" x14ac:dyDescent="0.45">
      <c r="A183" s="8" t="s">
        <v>906</v>
      </c>
      <c r="B183" s="8" t="s">
        <v>859</v>
      </c>
      <c r="C183" s="54">
        <v>131500</v>
      </c>
    </row>
    <row r="184" spans="1:3" ht="15.75" customHeight="1" x14ac:dyDescent="0.45">
      <c r="A184" s="8" t="s">
        <v>907</v>
      </c>
      <c r="B184" s="8" t="s">
        <v>908</v>
      </c>
      <c r="C184" s="54">
        <v>129462</v>
      </c>
    </row>
    <row r="185" spans="1:3" ht="15.75" customHeight="1" x14ac:dyDescent="0.45">
      <c r="A185" s="8" t="s">
        <v>909</v>
      </c>
      <c r="B185" s="8" t="s">
        <v>776</v>
      </c>
      <c r="C185" s="54">
        <v>133801</v>
      </c>
    </row>
    <row r="186" spans="1:3" ht="15.75" customHeight="1" x14ac:dyDescent="0.45">
      <c r="A186" s="8" t="s">
        <v>910</v>
      </c>
      <c r="B186" s="8" t="s">
        <v>719</v>
      </c>
      <c r="C186" s="54">
        <v>135523</v>
      </c>
    </row>
    <row r="187" spans="1:3" ht="15.75" customHeight="1" x14ac:dyDescent="0.45">
      <c r="A187" s="8" t="s">
        <v>911</v>
      </c>
      <c r="B187" s="8" t="s">
        <v>717</v>
      </c>
      <c r="C187" s="54">
        <v>132180</v>
      </c>
    </row>
    <row r="188" spans="1:3" ht="15.75" customHeight="1" x14ac:dyDescent="0.45">
      <c r="A188" s="8" t="s">
        <v>912</v>
      </c>
      <c r="B188" s="8" t="s">
        <v>717</v>
      </c>
      <c r="C188" s="54">
        <v>128676</v>
      </c>
    </row>
    <row r="189" spans="1:3" ht="15.75" customHeight="1" x14ac:dyDescent="0.45">
      <c r="A189" s="8" t="s">
        <v>913</v>
      </c>
      <c r="B189" s="8" t="s">
        <v>723</v>
      </c>
      <c r="C189" s="54">
        <v>132250</v>
      </c>
    </row>
    <row r="190" spans="1:3" ht="15.75" customHeight="1" x14ac:dyDescent="0.45">
      <c r="A190" s="8" t="s">
        <v>914</v>
      </c>
      <c r="B190" s="8" t="s">
        <v>717</v>
      </c>
      <c r="C190" s="54">
        <v>132180</v>
      </c>
    </row>
    <row r="191" spans="1:3" ht="15.75" customHeight="1" x14ac:dyDescent="0.45">
      <c r="A191" s="8" t="s">
        <v>915</v>
      </c>
      <c r="B191" s="8" t="s">
        <v>717</v>
      </c>
      <c r="C191" s="54">
        <v>185000</v>
      </c>
    </row>
    <row r="192" spans="1:3" ht="15.75" customHeight="1" x14ac:dyDescent="0.45">
      <c r="A192" s="8" t="s">
        <v>916</v>
      </c>
      <c r="B192" s="8" t="s">
        <v>717</v>
      </c>
      <c r="C192" s="54">
        <v>120617</v>
      </c>
    </row>
    <row r="193" spans="1:3" ht="15.75" customHeight="1" x14ac:dyDescent="0.45">
      <c r="A193" s="8" t="s">
        <v>917</v>
      </c>
      <c r="B193" s="8" t="s">
        <v>713</v>
      </c>
      <c r="C193" s="54">
        <v>132018</v>
      </c>
    </row>
    <row r="194" spans="1:3" ht="15.75" customHeight="1" x14ac:dyDescent="0.45">
      <c r="A194" s="8" t="s">
        <v>918</v>
      </c>
      <c r="B194" s="8" t="s">
        <v>859</v>
      </c>
      <c r="C194" s="54">
        <v>289000</v>
      </c>
    </row>
    <row r="195" spans="1:3" ht="15.75" customHeight="1" x14ac:dyDescent="0.45">
      <c r="A195" s="8" t="s">
        <v>919</v>
      </c>
      <c r="B195" s="8" t="s">
        <v>723</v>
      </c>
      <c r="C195" s="54">
        <v>135500</v>
      </c>
    </row>
    <row r="196" spans="1:3" ht="15.75" customHeight="1" x14ac:dyDescent="0.45">
      <c r="A196" s="8" t="s">
        <v>920</v>
      </c>
      <c r="B196" s="8" t="s">
        <v>776</v>
      </c>
      <c r="C196" s="54">
        <v>149592</v>
      </c>
    </row>
    <row r="197" spans="1:3" ht="15.75" customHeight="1" x14ac:dyDescent="0.45">
      <c r="A197" s="8" t="s">
        <v>921</v>
      </c>
      <c r="B197" s="8" t="s">
        <v>717</v>
      </c>
      <c r="C197" s="54">
        <v>128856</v>
      </c>
    </row>
    <row r="198" spans="1:3" ht="15.75" customHeight="1" x14ac:dyDescent="0.45">
      <c r="A198" s="8" t="s">
        <v>922</v>
      </c>
      <c r="B198" s="8" t="s">
        <v>717</v>
      </c>
      <c r="C198" s="54">
        <v>129462</v>
      </c>
    </row>
    <row r="199" spans="1:3" ht="15.75" customHeight="1" x14ac:dyDescent="0.45">
      <c r="A199" s="8" t="s">
        <v>923</v>
      </c>
      <c r="B199" s="8" t="s">
        <v>723</v>
      </c>
      <c r="C199" s="54">
        <v>131450</v>
      </c>
    </row>
    <row r="200" spans="1:3" ht="15.75" customHeight="1" x14ac:dyDescent="0.45">
      <c r="A200" s="8" t="s">
        <v>924</v>
      </c>
      <c r="B200" s="8" t="s">
        <v>717</v>
      </c>
      <c r="C200" s="54">
        <v>138775</v>
      </c>
    </row>
    <row r="201" spans="1:3" ht="15.75" customHeight="1" x14ac:dyDescent="0.45">
      <c r="A201" s="8" t="s">
        <v>925</v>
      </c>
      <c r="B201" s="8" t="s">
        <v>717</v>
      </c>
      <c r="C201" s="54">
        <v>138775</v>
      </c>
    </row>
    <row r="202" spans="1:3" ht="15.75" customHeight="1" x14ac:dyDescent="0.45">
      <c r="A202" s="8" t="s">
        <v>926</v>
      </c>
      <c r="B202" s="8" t="s">
        <v>717</v>
      </c>
      <c r="C202" s="54">
        <v>131369</v>
      </c>
    </row>
    <row r="203" spans="1:3" ht="15.75" customHeight="1" x14ac:dyDescent="0.45">
      <c r="A203" s="8" t="s">
        <v>927</v>
      </c>
      <c r="B203" s="8" t="s">
        <v>713</v>
      </c>
      <c r="C203" s="54">
        <v>133680</v>
      </c>
    </row>
    <row r="204" spans="1:3" ht="15.75" customHeight="1" x14ac:dyDescent="0.45">
      <c r="A204" s="8" t="s">
        <v>928</v>
      </c>
      <c r="B204" s="8" t="s">
        <v>717</v>
      </c>
      <c r="C204" s="54">
        <v>126539</v>
      </c>
    </row>
    <row r="205" spans="1:3" ht="15.75" customHeight="1" x14ac:dyDescent="0.45">
      <c r="A205" s="8" t="s">
        <v>929</v>
      </c>
      <c r="B205" s="8" t="s">
        <v>713</v>
      </c>
      <c r="C205" s="54">
        <v>124693</v>
      </c>
    </row>
    <row r="206" spans="1:3" ht="15.75" customHeight="1" x14ac:dyDescent="0.45">
      <c r="A206" s="8" t="s">
        <v>930</v>
      </c>
      <c r="B206" s="8" t="s">
        <v>717</v>
      </c>
      <c r="C206" s="54">
        <v>126539</v>
      </c>
    </row>
    <row r="207" spans="1:3" ht="15.75" customHeight="1" x14ac:dyDescent="0.45">
      <c r="A207" s="8" t="s">
        <v>931</v>
      </c>
      <c r="B207" s="8" t="s">
        <v>717</v>
      </c>
      <c r="C207" s="54">
        <v>126539</v>
      </c>
    </row>
    <row r="208" spans="1:3" ht="15.75" customHeight="1" x14ac:dyDescent="0.45">
      <c r="A208" s="8" t="s">
        <v>932</v>
      </c>
      <c r="B208" s="8" t="s">
        <v>717</v>
      </c>
      <c r="C208" s="54">
        <v>126539</v>
      </c>
    </row>
    <row r="209" spans="1:3" ht="15.75" customHeight="1" x14ac:dyDescent="0.45">
      <c r="A209" s="8" t="s">
        <v>933</v>
      </c>
      <c r="B209" s="8" t="s">
        <v>717</v>
      </c>
      <c r="C209" s="54">
        <v>126539</v>
      </c>
    </row>
    <row r="210" spans="1:3" ht="15.75" customHeight="1" x14ac:dyDescent="0.45">
      <c r="A210" s="8" t="s">
        <v>934</v>
      </c>
      <c r="B210" s="8" t="s">
        <v>727</v>
      </c>
      <c r="C210" s="54">
        <v>132900</v>
      </c>
    </row>
    <row r="211" spans="1:3" ht="15.75" customHeight="1" x14ac:dyDescent="0.45">
      <c r="A211" s="8" t="s">
        <v>935</v>
      </c>
      <c r="B211" s="8" t="s">
        <v>717</v>
      </c>
      <c r="C211" s="54">
        <v>130257</v>
      </c>
    </row>
    <row r="212" spans="1:3" ht="15.75" customHeight="1" x14ac:dyDescent="0.45">
      <c r="A212" s="8" t="s">
        <v>936</v>
      </c>
      <c r="B212" s="8" t="s">
        <v>717</v>
      </c>
      <c r="C212" s="54">
        <v>132551</v>
      </c>
    </row>
    <row r="213" spans="1:3" ht="15.75" customHeight="1" x14ac:dyDescent="0.45">
      <c r="A213" s="8" t="s">
        <v>937</v>
      </c>
      <c r="B213" s="8" t="s">
        <v>717</v>
      </c>
      <c r="C213" s="54">
        <v>130257</v>
      </c>
    </row>
    <row r="214" spans="1:3" ht="15.75" customHeight="1" x14ac:dyDescent="0.45">
      <c r="A214" s="8" t="s">
        <v>938</v>
      </c>
      <c r="B214" s="8" t="s">
        <v>719</v>
      </c>
      <c r="C214" s="54">
        <v>147838</v>
      </c>
    </row>
    <row r="215" spans="1:3" ht="15.75" customHeight="1" x14ac:dyDescent="0.45">
      <c r="A215" s="8" t="s">
        <v>939</v>
      </c>
      <c r="B215" s="8" t="s">
        <v>717</v>
      </c>
      <c r="C215" s="54">
        <v>129462</v>
      </c>
    </row>
    <row r="216" spans="1:3" ht="15.75" customHeight="1" x14ac:dyDescent="0.45">
      <c r="A216" s="8" t="s">
        <v>940</v>
      </c>
      <c r="B216" s="8" t="s">
        <v>717</v>
      </c>
      <c r="C216" s="54">
        <v>127513</v>
      </c>
    </row>
    <row r="217" spans="1:3" ht="15.75" customHeight="1" x14ac:dyDescent="0.45">
      <c r="A217" s="8" t="s">
        <v>941</v>
      </c>
      <c r="B217" s="8" t="s">
        <v>717</v>
      </c>
      <c r="C217" s="54">
        <v>131215</v>
      </c>
    </row>
    <row r="218" spans="1:3" ht="15.75" customHeight="1" x14ac:dyDescent="0.45">
      <c r="A218" s="8" t="s">
        <v>942</v>
      </c>
      <c r="B218" s="8" t="s">
        <v>768</v>
      </c>
      <c r="C218" s="54">
        <v>151734</v>
      </c>
    </row>
    <row r="219" spans="1:3" ht="15.75" customHeight="1" x14ac:dyDescent="0.45">
      <c r="A219" s="8" t="s">
        <v>943</v>
      </c>
      <c r="B219" s="8" t="s">
        <v>723</v>
      </c>
      <c r="C219" s="54">
        <v>132500</v>
      </c>
    </row>
    <row r="220" spans="1:3" ht="15.75" customHeight="1" x14ac:dyDescent="0.45">
      <c r="A220" s="8" t="s">
        <v>944</v>
      </c>
      <c r="B220" s="8" t="s">
        <v>760</v>
      </c>
      <c r="C220" s="54">
        <v>174105</v>
      </c>
    </row>
    <row r="221" spans="1:3" ht="15.75" customHeight="1" x14ac:dyDescent="0.45">
      <c r="A221" s="8" t="s">
        <v>945</v>
      </c>
      <c r="B221" s="8" t="s">
        <v>776</v>
      </c>
      <c r="C221" s="54">
        <v>140253</v>
      </c>
    </row>
    <row r="222" spans="1:3" ht="15.75" customHeight="1" x14ac:dyDescent="0.45">
      <c r="A222" s="8" t="s">
        <v>946</v>
      </c>
      <c r="B222" s="8" t="s">
        <v>723</v>
      </c>
      <c r="C222" s="54">
        <v>132250</v>
      </c>
    </row>
    <row r="223" spans="1:3" ht="15.75" customHeight="1" x14ac:dyDescent="0.45">
      <c r="A223" s="8" t="s">
        <v>947</v>
      </c>
      <c r="B223" s="8" t="s">
        <v>717</v>
      </c>
      <c r="C223" s="54">
        <v>132180</v>
      </c>
    </row>
    <row r="224" spans="1:3" ht="15.75" customHeight="1" x14ac:dyDescent="0.45">
      <c r="A224" s="8" t="s">
        <v>948</v>
      </c>
      <c r="B224" s="8" t="s">
        <v>717</v>
      </c>
      <c r="C224" s="54">
        <v>120566</v>
      </c>
    </row>
    <row r="225" spans="1:3" ht="15.75" customHeight="1" x14ac:dyDescent="0.45">
      <c r="A225" s="8" t="s">
        <v>949</v>
      </c>
      <c r="B225" s="8" t="s">
        <v>717</v>
      </c>
      <c r="C225" s="54">
        <v>120566</v>
      </c>
    </row>
    <row r="226" spans="1:3" ht="15.75" customHeight="1" x14ac:dyDescent="0.45">
      <c r="A226" s="8" t="s">
        <v>950</v>
      </c>
      <c r="B226" s="8" t="s">
        <v>719</v>
      </c>
      <c r="C226" s="54">
        <v>207200</v>
      </c>
    </row>
    <row r="227" spans="1:3" ht="15.75" customHeight="1" x14ac:dyDescent="0.45">
      <c r="A227" s="8" t="s">
        <v>951</v>
      </c>
      <c r="B227" s="8" t="s">
        <v>717</v>
      </c>
      <c r="C227" s="54">
        <v>132444</v>
      </c>
    </row>
    <row r="228" spans="1:3" ht="15.75" customHeight="1" x14ac:dyDescent="0.45">
      <c r="A228" s="8" t="s">
        <v>952</v>
      </c>
      <c r="B228" s="8" t="s">
        <v>717</v>
      </c>
      <c r="C228" s="54">
        <v>120566</v>
      </c>
    </row>
    <row r="229" spans="1:3" ht="15.75" customHeight="1" x14ac:dyDescent="0.45">
      <c r="A229" s="8" t="s">
        <v>953</v>
      </c>
      <c r="B229" s="8" t="s">
        <v>776</v>
      </c>
      <c r="C229" s="54">
        <v>124526</v>
      </c>
    </row>
    <row r="230" spans="1:3" ht="15.75" customHeight="1" x14ac:dyDescent="0.45">
      <c r="A230" s="8" t="s">
        <v>954</v>
      </c>
      <c r="B230" s="8" t="s">
        <v>717</v>
      </c>
      <c r="C230" s="54">
        <v>120566</v>
      </c>
    </row>
    <row r="231" spans="1:3" ht="15.75" customHeight="1" x14ac:dyDescent="0.45">
      <c r="A231" s="8" t="s">
        <v>814</v>
      </c>
      <c r="B231" s="8" t="s">
        <v>828</v>
      </c>
      <c r="C231" s="54">
        <v>111900</v>
      </c>
    </row>
    <row r="232" spans="1:3" ht="15.75" customHeight="1" x14ac:dyDescent="0.45">
      <c r="A232" s="8" t="s">
        <v>955</v>
      </c>
      <c r="B232" s="8" t="s">
        <v>717</v>
      </c>
      <c r="C232" s="54">
        <v>120566</v>
      </c>
    </row>
    <row r="233" spans="1:3" ht="15.75" customHeight="1" x14ac:dyDescent="0.45">
      <c r="A233" s="8" t="s">
        <v>956</v>
      </c>
      <c r="B233" s="8" t="s">
        <v>717</v>
      </c>
      <c r="C233" s="54">
        <v>120566</v>
      </c>
    </row>
    <row r="234" spans="1:3" ht="15.75" customHeight="1" x14ac:dyDescent="0.45">
      <c r="A234" s="8" t="s">
        <v>957</v>
      </c>
      <c r="B234" s="8" t="s">
        <v>717</v>
      </c>
      <c r="C234" s="54">
        <v>129462</v>
      </c>
    </row>
    <row r="235" spans="1:3" ht="15.75" customHeight="1" x14ac:dyDescent="0.45">
      <c r="A235" s="8" t="s">
        <v>958</v>
      </c>
      <c r="B235" s="8" t="s">
        <v>717</v>
      </c>
      <c r="C235" s="54">
        <v>128030</v>
      </c>
    </row>
    <row r="236" spans="1:3" ht="15.75" customHeight="1" x14ac:dyDescent="0.45">
      <c r="A236" s="8" t="s">
        <v>959</v>
      </c>
      <c r="B236" s="8" t="s">
        <v>717</v>
      </c>
      <c r="C236" s="54">
        <v>129190</v>
      </c>
    </row>
    <row r="237" spans="1:3" ht="15.75" customHeight="1" x14ac:dyDescent="0.45">
      <c r="A237" s="8" t="s">
        <v>814</v>
      </c>
      <c r="B237" s="8" t="s">
        <v>828</v>
      </c>
      <c r="C237" s="54">
        <v>111900</v>
      </c>
    </row>
    <row r="238" spans="1:3" ht="15.75" customHeight="1" x14ac:dyDescent="0.45">
      <c r="A238" s="8" t="s">
        <v>960</v>
      </c>
      <c r="B238" s="8" t="s">
        <v>713</v>
      </c>
      <c r="C238" s="54">
        <v>133680</v>
      </c>
    </row>
    <row r="239" spans="1:3" ht="15.75" customHeight="1" x14ac:dyDescent="0.45">
      <c r="A239" s="8" t="s">
        <v>961</v>
      </c>
      <c r="B239" s="8" t="s">
        <v>717</v>
      </c>
      <c r="C239" s="54">
        <v>130257</v>
      </c>
    </row>
    <row r="240" spans="1:3" ht="15.75" customHeight="1" x14ac:dyDescent="0.45">
      <c r="A240" s="8" t="s">
        <v>962</v>
      </c>
      <c r="B240" s="8" t="s">
        <v>717</v>
      </c>
      <c r="C240" s="54">
        <v>132180</v>
      </c>
    </row>
    <row r="241" spans="1:3" ht="15.75" customHeight="1" x14ac:dyDescent="0.45">
      <c r="A241" s="8" t="s">
        <v>963</v>
      </c>
      <c r="B241" s="8" t="s">
        <v>713</v>
      </c>
      <c r="C241" s="54">
        <v>133680</v>
      </c>
    </row>
    <row r="242" spans="1:3" ht="15.75" customHeight="1" x14ac:dyDescent="0.45">
      <c r="A242" s="8" t="s">
        <v>964</v>
      </c>
      <c r="B242" s="8" t="s">
        <v>717</v>
      </c>
      <c r="C242" s="54">
        <v>179120</v>
      </c>
    </row>
    <row r="243" spans="1:3" ht="15.75" customHeight="1" x14ac:dyDescent="0.45">
      <c r="A243" s="8" t="s">
        <v>965</v>
      </c>
      <c r="B243" s="8" t="s">
        <v>717</v>
      </c>
      <c r="C243" s="54">
        <v>179120</v>
      </c>
    </row>
    <row r="244" spans="1:3" ht="15.75" customHeight="1" x14ac:dyDescent="0.45">
      <c r="A244" s="8" t="s">
        <v>966</v>
      </c>
      <c r="B244" s="8" t="s">
        <v>717</v>
      </c>
      <c r="C244" s="54">
        <v>127740</v>
      </c>
    </row>
    <row r="245" spans="1:3" ht="15.75" customHeight="1" x14ac:dyDescent="0.45">
      <c r="A245" s="8" t="s">
        <v>967</v>
      </c>
      <c r="B245" s="8" t="s">
        <v>717</v>
      </c>
      <c r="C245" s="54">
        <v>120566</v>
      </c>
    </row>
    <row r="246" spans="1:3" ht="15.75" customHeight="1" x14ac:dyDescent="0.45">
      <c r="A246" s="8" t="s">
        <v>968</v>
      </c>
      <c r="B246" s="8" t="s">
        <v>717</v>
      </c>
      <c r="C246" s="54">
        <v>129190</v>
      </c>
    </row>
    <row r="247" spans="1:3" ht="15.75" customHeight="1" x14ac:dyDescent="0.45">
      <c r="A247" s="8" t="s">
        <v>969</v>
      </c>
      <c r="B247" s="8" t="s">
        <v>970</v>
      </c>
      <c r="C247" s="54">
        <v>175000</v>
      </c>
    </row>
    <row r="248" spans="1:3" ht="15.75" customHeight="1" x14ac:dyDescent="0.45">
      <c r="C248" s="54"/>
    </row>
    <row r="249" spans="1:3" ht="15.75" customHeight="1" x14ac:dyDescent="0.45">
      <c r="C249" s="54"/>
    </row>
    <row r="250" spans="1:3" ht="15.75" customHeight="1" x14ac:dyDescent="0.45">
      <c r="C250" s="54"/>
    </row>
    <row r="251" spans="1:3" ht="15.75" customHeight="1" x14ac:dyDescent="0.45">
      <c r="C251" s="54"/>
    </row>
    <row r="252" spans="1:3" ht="15.75" customHeight="1" x14ac:dyDescent="0.45">
      <c r="C252" s="54"/>
    </row>
    <row r="253" spans="1:3" ht="15.75" customHeight="1" x14ac:dyDescent="0.45">
      <c r="C253" s="54"/>
    </row>
    <row r="254" spans="1:3" ht="15.75" customHeight="1" x14ac:dyDescent="0.45">
      <c r="C254" s="54"/>
    </row>
    <row r="255" spans="1:3" ht="15.75" customHeight="1" x14ac:dyDescent="0.45">
      <c r="C255" s="54"/>
    </row>
    <row r="256" spans="1:3" ht="15.75" customHeight="1" x14ac:dyDescent="0.45">
      <c r="C256" s="54"/>
    </row>
    <row r="257" spans="3:3" ht="15.75" customHeight="1" x14ac:dyDescent="0.45">
      <c r="C257" s="54"/>
    </row>
    <row r="258" spans="3:3" ht="15.75" customHeight="1" x14ac:dyDescent="0.45">
      <c r="C258" s="54"/>
    </row>
    <row r="259" spans="3:3" ht="15.75" customHeight="1" x14ac:dyDescent="0.45">
      <c r="C259" s="54"/>
    </row>
    <row r="260" spans="3:3" ht="15.75" customHeight="1" x14ac:dyDescent="0.45">
      <c r="C260" s="54"/>
    </row>
    <row r="261" spans="3:3" ht="15.75" customHeight="1" x14ac:dyDescent="0.45">
      <c r="C261" s="54"/>
    </row>
    <row r="262" spans="3:3" ht="15.75" customHeight="1" x14ac:dyDescent="0.45">
      <c r="C262" s="54"/>
    </row>
    <row r="263" spans="3:3" ht="15.75" customHeight="1" x14ac:dyDescent="0.45">
      <c r="C263" s="54"/>
    </row>
    <row r="264" spans="3:3" ht="15.75" customHeight="1" x14ac:dyDescent="0.45">
      <c r="C264" s="54"/>
    </row>
    <row r="265" spans="3:3" ht="15.75" customHeight="1" x14ac:dyDescent="0.45">
      <c r="C265" s="54"/>
    </row>
    <row r="266" spans="3:3" ht="15.75" customHeight="1" x14ac:dyDescent="0.45">
      <c r="C266" s="54"/>
    </row>
    <row r="267" spans="3:3" ht="15.75" customHeight="1" x14ac:dyDescent="0.45">
      <c r="C267" s="54"/>
    </row>
    <row r="268" spans="3:3" ht="15.75" customHeight="1" x14ac:dyDescent="0.45">
      <c r="C268" s="54"/>
    </row>
    <row r="269" spans="3:3" ht="15.75" customHeight="1" x14ac:dyDescent="0.45">
      <c r="C269" s="54"/>
    </row>
    <row r="270" spans="3:3" ht="15.75" customHeight="1" x14ac:dyDescent="0.45">
      <c r="C270" s="54"/>
    </row>
    <row r="271" spans="3:3" ht="15.75" customHeight="1" x14ac:dyDescent="0.45">
      <c r="C271" s="54"/>
    </row>
    <row r="272" spans="3:3" ht="15.75" customHeight="1" x14ac:dyDescent="0.45">
      <c r="C272" s="54"/>
    </row>
    <row r="273" spans="3:3" ht="15.75" customHeight="1" x14ac:dyDescent="0.45">
      <c r="C273" s="54"/>
    </row>
    <row r="274" spans="3:3" ht="15.75" customHeight="1" x14ac:dyDescent="0.45">
      <c r="C274" s="54"/>
    </row>
    <row r="275" spans="3:3" ht="15.75" customHeight="1" x14ac:dyDescent="0.45">
      <c r="C275" s="54"/>
    </row>
    <row r="276" spans="3:3" ht="15.75" customHeight="1" x14ac:dyDescent="0.45">
      <c r="C276" s="54"/>
    </row>
    <row r="277" spans="3:3" ht="15.75" customHeight="1" x14ac:dyDescent="0.45">
      <c r="C277" s="54"/>
    </row>
    <row r="278" spans="3:3" ht="15.75" customHeight="1" x14ac:dyDescent="0.45">
      <c r="C278" s="54"/>
    </row>
    <row r="279" spans="3:3" ht="15.75" customHeight="1" x14ac:dyDescent="0.45">
      <c r="C279" s="54"/>
    </row>
    <row r="280" spans="3:3" ht="15.75" customHeight="1" x14ac:dyDescent="0.45">
      <c r="C280" s="54"/>
    </row>
    <row r="281" spans="3:3" ht="15.75" customHeight="1" x14ac:dyDescent="0.45">
      <c r="C281" s="54"/>
    </row>
    <row r="282" spans="3:3" ht="15.75" customHeight="1" x14ac:dyDescent="0.45">
      <c r="C282" s="54"/>
    </row>
    <row r="283" spans="3:3" ht="15.75" customHeight="1" x14ac:dyDescent="0.45">
      <c r="C283" s="54"/>
    </row>
    <row r="284" spans="3:3" ht="15.75" customHeight="1" x14ac:dyDescent="0.45">
      <c r="C284" s="54"/>
    </row>
    <row r="285" spans="3:3" ht="15.75" customHeight="1" x14ac:dyDescent="0.45">
      <c r="C285" s="54"/>
    </row>
    <row r="286" spans="3:3" ht="15.75" customHeight="1" x14ac:dyDescent="0.45">
      <c r="C286" s="54"/>
    </row>
    <row r="287" spans="3:3" ht="15.75" customHeight="1" x14ac:dyDescent="0.45">
      <c r="C287" s="54"/>
    </row>
    <row r="288" spans="3:3" ht="15.75" customHeight="1" x14ac:dyDescent="0.45">
      <c r="C288" s="54"/>
    </row>
    <row r="289" spans="3:3" ht="15.75" customHeight="1" x14ac:dyDescent="0.45">
      <c r="C289" s="54"/>
    </row>
    <row r="290" spans="3:3" ht="15.75" customHeight="1" x14ac:dyDescent="0.45">
      <c r="C290" s="54"/>
    </row>
    <row r="291" spans="3:3" ht="15.75" customHeight="1" x14ac:dyDescent="0.45">
      <c r="C291" s="54"/>
    </row>
    <row r="292" spans="3:3" ht="15.75" customHeight="1" x14ac:dyDescent="0.45">
      <c r="C292" s="54"/>
    </row>
    <row r="293" spans="3:3" ht="15.75" customHeight="1" x14ac:dyDescent="0.45">
      <c r="C293" s="54"/>
    </row>
    <row r="294" spans="3:3" ht="15.75" customHeight="1" x14ac:dyDescent="0.45">
      <c r="C294" s="54"/>
    </row>
    <row r="295" spans="3:3" ht="15.75" customHeight="1" x14ac:dyDescent="0.45">
      <c r="C295" s="54"/>
    </row>
    <row r="296" spans="3:3" ht="15.75" customHeight="1" x14ac:dyDescent="0.45">
      <c r="C296" s="54"/>
    </row>
    <row r="297" spans="3:3" ht="15.75" customHeight="1" x14ac:dyDescent="0.45">
      <c r="C297" s="54"/>
    </row>
    <row r="298" spans="3:3" ht="15.75" customHeight="1" x14ac:dyDescent="0.45">
      <c r="C298" s="54"/>
    </row>
    <row r="299" spans="3:3" ht="15.75" customHeight="1" x14ac:dyDescent="0.45">
      <c r="C299" s="54"/>
    </row>
    <row r="300" spans="3:3" ht="15.75" customHeight="1" x14ac:dyDescent="0.45">
      <c r="C300" s="54"/>
    </row>
    <row r="301" spans="3:3" ht="15.75" customHeight="1" x14ac:dyDescent="0.45">
      <c r="C301" s="54"/>
    </row>
    <row r="302" spans="3:3" ht="15.75" customHeight="1" x14ac:dyDescent="0.45">
      <c r="C302" s="54"/>
    </row>
    <row r="303" spans="3:3" ht="15.75" customHeight="1" x14ac:dyDescent="0.45">
      <c r="C303" s="54"/>
    </row>
    <row r="304" spans="3:3" ht="15.75" customHeight="1" x14ac:dyDescent="0.45">
      <c r="C304" s="54"/>
    </row>
    <row r="305" spans="3:3" ht="15.75" customHeight="1" x14ac:dyDescent="0.45">
      <c r="C305" s="54"/>
    </row>
    <row r="306" spans="3:3" ht="15.75" customHeight="1" x14ac:dyDescent="0.45">
      <c r="C306" s="54"/>
    </row>
    <row r="307" spans="3:3" ht="15.75" customHeight="1" x14ac:dyDescent="0.45">
      <c r="C307" s="54"/>
    </row>
    <row r="308" spans="3:3" ht="15.75" customHeight="1" x14ac:dyDescent="0.45">
      <c r="C308" s="54"/>
    </row>
    <row r="309" spans="3:3" ht="15.75" customHeight="1" x14ac:dyDescent="0.45">
      <c r="C309" s="54"/>
    </row>
    <row r="310" spans="3:3" ht="15.75" customHeight="1" x14ac:dyDescent="0.45">
      <c r="C310" s="54"/>
    </row>
    <row r="311" spans="3:3" ht="15.75" customHeight="1" x14ac:dyDescent="0.45">
      <c r="C311" s="54"/>
    </row>
    <row r="312" spans="3:3" ht="15.75" customHeight="1" x14ac:dyDescent="0.45">
      <c r="C312" s="54"/>
    </row>
    <row r="313" spans="3:3" ht="15.75" customHeight="1" x14ac:dyDescent="0.45">
      <c r="C313" s="54"/>
    </row>
    <row r="314" spans="3:3" ht="15.75" customHeight="1" x14ac:dyDescent="0.45">
      <c r="C314" s="54"/>
    </row>
    <row r="315" spans="3:3" ht="15.75" customHeight="1" x14ac:dyDescent="0.45">
      <c r="C315" s="54"/>
    </row>
    <row r="316" spans="3:3" ht="15.75" customHeight="1" x14ac:dyDescent="0.45">
      <c r="C316" s="54"/>
    </row>
    <row r="317" spans="3:3" ht="15.75" customHeight="1" x14ac:dyDescent="0.45">
      <c r="C317" s="54"/>
    </row>
    <row r="318" spans="3:3" ht="15.75" customHeight="1" x14ac:dyDescent="0.45">
      <c r="C318" s="54"/>
    </row>
    <row r="319" spans="3:3" ht="15.75" customHeight="1" x14ac:dyDescent="0.45">
      <c r="C319" s="54"/>
    </row>
    <row r="320" spans="3:3" ht="15.75" customHeight="1" x14ac:dyDescent="0.45">
      <c r="C320" s="54"/>
    </row>
    <row r="321" spans="3:3" ht="15.75" customHeight="1" x14ac:dyDescent="0.45">
      <c r="C321" s="54"/>
    </row>
    <row r="322" spans="3:3" ht="15.75" customHeight="1" x14ac:dyDescent="0.45">
      <c r="C322" s="54"/>
    </row>
    <row r="323" spans="3:3" ht="15.75" customHeight="1" x14ac:dyDescent="0.45">
      <c r="C323" s="54"/>
    </row>
    <row r="324" spans="3:3" ht="15.75" customHeight="1" x14ac:dyDescent="0.45">
      <c r="C324" s="54"/>
    </row>
    <row r="325" spans="3:3" ht="15.75" customHeight="1" x14ac:dyDescent="0.45">
      <c r="C325" s="54"/>
    </row>
    <row r="326" spans="3:3" ht="15.75" customHeight="1" x14ac:dyDescent="0.45">
      <c r="C326" s="54"/>
    </row>
    <row r="327" spans="3:3" ht="15.75" customHeight="1" x14ac:dyDescent="0.45">
      <c r="C327" s="54"/>
    </row>
    <row r="328" spans="3:3" ht="15.75" customHeight="1" x14ac:dyDescent="0.45">
      <c r="C328" s="54"/>
    </row>
    <row r="329" spans="3:3" ht="15.75" customHeight="1" x14ac:dyDescent="0.45">
      <c r="C329" s="54"/>
    </row>
    <row r="330" spans="3:3" ht="15.75" customHeight="1" x14ac:dyDescent="0.45">
      <c r="C330" s="54"/>
    </row>
    <row r="331" spans="3:3" ht="15.75" customHeight="1" x14ac:dyDescent="0.45">
      <c r="C331" s="54"/>
    </row>
    <row r="332" spans="3:3" ht="15.75" customHeight="1" x14ac:dyDescent="0.45">
      <c r="C332" s="54"/>
    </row>
    <row r="333" spans="3:3" ht="15.75" customHeight="1" x14ac:dyDescent="0.45">
      <c r="C333" s="54"/>
    </row>
    <row r="334" spans="3:3" ht="15.75" customHeight="1" x14ac:dyDescent="0.45">
      <c r="C334" s="54"/>
    </row>
    <row r="335" spans="3:3" ht="15.75" customHeight="1" x14ac:dyDescent="0.45">
      <c r="C335" s="54"/>
    </row>
    <row r="336" spans="3:3" ht="15.75" customHeight="1" x14ac:dyDescent="0.45">
      <c r="C336" s="54"/>
    </row>
    <row r="337" spans="3:3" ht="15.75" customHeight="1" x14ac:dyDescent="0.45">
      <c r="C337" s="54"/>
    </row>
    <row r="338" spans="3:3" ht="15.75" customHeight="1" x14ac:dyDescent="0.45">
      <c r="C338" s="54"/>
    </row>
    <row r="339" spans="3:3" ht="15.75" customHeight="1" x14ac:dyDescent="0.45">
      <c r="C339" s="54"/>
    </row>
    <row r="340" spans="3:3" ht="15.75" customHeight="1" x14ac:dyDescent="0.45">
      <c r="C340" s="54"/>
    </row>
    <row r="341" spans="3:3" ht="15.75" customHeight="1" x14ac:dyDescent="0.45">
      <c r="C341" s="54"/>
    </row>
    <row r="342" spans="3:3" ht="15.75" customHeight="1" x14ac:dyDescent="0.45">
      <c r="C342" s="54"/>
    </row>
    <row r="343" spans="3:3" ht="15.75" customHeight="1" x14ac:dyDescent="0.45">
      <c r="C343" s="54"/>
    </row>
    <row r="344" spans="3:3" ht="15.75" customHeight="1" x14ac:dyDescent="0.45">
      <c r="C344" s="54"/>
    </row>
    <row r="345" spans="3:3" ht="15.75" customHeight="1" x14ac:dyDescent="0.45">
      <c r="C345" s="54"/>
    </row>
    <row r="346" spans="3:3" ht="15.75" customHeight="1" x14ac:dyDescent="0.45">
      <c r="C346" s="54"/>
    </row>
    <row r="347" spans="3:3" ht="15.75" customHeight="1" x14ac:dyDescent="0.45">
      <c r="C347" s="54"/>
    </row>
    <row r="348" spans="3:3" ht="15.75" customHeight="1" x14ac:dyDescent="0.45">
      <c r="C348" s="54"/>
    </row>
    <row r="349" spans="3:3" ht="15.75" customHeight="1" x14ac:dyDescent="0.45">
      <c r="C349" s="54"/>
    </row>
    <row r="350" spans="3:3" ht="15.75" customHeight="1" x14ac:dyDescent="0.45">
      <c r="C350" s="54"/>
    </row>
    <row r="351" spans="3:3" ht="15.75" customHeight="1" x14ac:dyDescent="0.45">
      <c r="C351" s="54"/>
    </row>
    <row r="352" spans="3:3" ht="15.75" customHeight="1" x14ac:dyDescent="0.45">
      <c r="C352" s="54"/>
    </row>
    <row r="353" spans="3:3" ht="15.75" customHeight="1" x14ac:dyDescent="0.45">
      <c r="C353" s="54"/>
    </row>
    <row r="354" spans="3:3" ht="15.75" customHeight="1" x14ac:dyDescent="0.45">
      <c r="C354" s="54"/>
    </row>
    <row r="355" spans="3:3" ht="15.75" customHeight="1" x14ac:dyDescent="0.45">
      <c r="C355" s="54"/>
    </row>
    <row r="356" spans="3:3" ht="15.75" customHeight="1" x14ac:dyDescent="0.45">
      <c r="C356" s="54"/>
    </row>
    <row r="357" spans="3:3" ht="15.75" customHeight="1" x14ac:dyDescent="0.45">
      <c r="C357" s="54"/>
    </row>
    <row r="358" spans="3:3" ht="15.75" customHeight="1" x14ac:dyDescent="0.45">
      <c r="C358" s="54"/>
    </row>
    <row r="359" spans="3:3" ht="15.75" customHeight="1" x14ac:dyDescent="0.45">
      <c r="C359" s="54"/>
    </row>
    <row r="360" spans="3:3" ht="15.75" customHeight="1" x14ac:dyDescent="0.45">
      <c r="C360" s="54"/>
    </row>
    <row r="361" spans="3:3" ht="15.75" customHeight="1" x14ac:dyDescent="0.45">
      <c r="C361" s="54"/>
    </row>
    <row r="362" spans="3:3" ht="15.75" customHeight="1" x14ac:dyDescent="0.45">
      <c r="C362" s="54"/>
    </row>
    <row r="363" spans="3:3" ht="15.75" customHeight="1" x14ac:dyDescent="0.45">
      <c r="C363" s="54"/>
    </row>
    <row r="364" spans="3:3" ht="15.75" customHeight="1" x14ac:dyDescent="0.45">
      <c r="C364" s="54"/>
    </row>
    <row r="365" spans="3:3" ht="15.75" customHeight="1" x14ac:dyDescent="0.45">
      <c r="C365" s="54"/>
    </row>
    <row r="366" spans="3:3" ht="15.75" customHeight="1" x14ac:dyDescent="0.45">
      <c r="C366" s="54"/>
    </row>
    <row r="367" spans="3:3" ht="15.75" customHeight="1" x14ac:dyDescent="0.45">
      <c r="C367" s="54"/>
    </row>
    <row r="368" spans="3:3" ht="15.75" customHeight="1" x14ac:dyDescent="0.45">
      <c r="C368" s="54"/>
    </row>
    <row r="369" spans="3:3" ht="15.75" customHeight="1" x14ac:dyDescent="0.45">
      <c r="C369" s="54"/>
    </row>
    <row r="370" spans="3:3" ht="15.75" customHeight="1" x14ac:dyDescent="0.45">
      <c r="C370" s="54"/>
    </row>
    <row r="371" spans="3:3" ht="15.75" customHeight="1" x14ac:dyDescent="0.45">
      <c r="C371" s="54"/>
    </row>
    <row r="372" spans="3:3" ht="15.75" customHeight="1" x14ac:dyDescent="0.45">
      <c r="C372" s="54"/>
    </row>
    <row r="373" spans="3:3" ht="15.75" customHeight="1" x14ac:dyDescent="0.45">
      <c r="C373" s="54"/>
    </row>
    <row r="374" spans="3:3" ht="15.75" customHeight="1" x14ac:dyDescent="0.45">
      <c r="C374" s="54"/>
    </row>
    <row r="375" spans="3:3" ht="15.75" customHeight="1" x14ac:dyDescent="0.45">
      <c r="C375" s="54"/>
    </row>
    <row r="376" spans="3:3" ht="15.75" customHeight="1" x14ac:dyDescent="0.45">
      <c r="C376" s="54"/>
    </row>
    <row r="377" spans="3:3" ht="15.75" customHeight="1" x14ac:dyDescent="0.45">
      <c r="C377" s="54"/>
    </row>
    <row r="378" spans="3:3" ht="15.75" customHeight="1" x14ac:dyDescent="0.45">
      <c r="C378" s="54"/>
    </row>
    <row r="379" spans="3:3" ht="15.75" customHeight="1" x14ac:dyDescent="0.45">
      <c r="C379" s="54"/>
    </row>
    <row r="380" spans="3:3" ht="15.75" customHeight="1" x14ac:dyDescent="0.45">
      <c r="C380" s="54"/>
    </row>
    <row r="381" spans="3:3" ht="15.75" customHeight="1" x14ac:dyDescent="0.45">
      <c r="C381" s="54"/>
    </row>
    <row r="382" spans="3:3" ht="15.75" customHeight="1" x14ac:dyDescent="0.45">
      <c r="C382" s="54"/>
    </row>
    <row r="383" spans="3:3" ht="15.75" customHeight="1" x14ac:dyDescent="0.45">
      <c r="C383" s="54"/>
    </row>
    <row r="384" spans="3:3" ht="15.75" customHeight="1" x14ac:dyDescent="0.45">
      <c r="C384" s="54"/>
    </row>
    <row r="385" spans="3:3" ht="15.75" customHeight="1" x14ac:dyDescent="0.45">
      <c r="C385" s="54"/>
    </row>
    <row r="386" spans="3:3" ht="15.75" customHeight="1" x14ac:dyDescent="0.45">
      <c r="C386" s="54"/>
    </row>
    <row r="387" spans="3:3" ht="15.75" customHeight="1" x14ac:dyDescent="0.45">
      <c r="C387" s="54"/>
    </row>
    <row r="388" spans="3:3" ht="15.75" customHeight="1" x14ac:dyDescent="0.45">
      <c r="C388" s="54"/>
    </row>
    <row r="389" spans="3:3" ht="15.75" customHeight="1" x14ac:dyDescent="0.45">
      <c r="C389" s="54"/>
    </row>
    <row r="390" spans="3:3" ht="15.75" customHeight="1" x14ac:dyDescent="0.45">
      <c r="C390" s="54"/>
    </row>
    <row r="391" spans="3:3" ht="15.75" customHeight="1" x14ac:dyDescent="0.45">
      <c r="C391" s="54"/>
    </row>
    <row r="392" spans="3:3" ht="15.75" customHeight="1" x14ac:dyDescent="0.45">
      <c r="C392" s="54"/>
    </row>
    <row r="393" spans="3:3" ht="15.75" customHeight="1" x14ac:dyDescent="0.45">
      <c r="C393" s="54"/>
    </row>
    <row r="394" spans="3:3" ht="15.75" customHeight="1" x14ac:dyDescent="0.45">
      <c r="C394" s="54"/>
    </row>
    <row r="395" spans="3:3" ht="15.75" customHeight="1" x14ac:dyDescent="0.45">
      <c r="C395" s="54"/>
    </row>
    <row r="396" spans="3:3" ht="15.75" customHeight="1" x14ac:dyDescent="0.45">
      <c r="C396" s="54"/>
    </row>
    <row r="397" spans="3:3" ht="15.75" customHeight="1" x14ac:dyDescent="0.45">
      <c r="C397" s="54"/>
    </row>
    <row r="398" spans="3:3" ht="15.75" customHeight="1" x14ac:dyDescent="0.45">
      <c r="C398" s="54"/>
    </row>
    <row r="399" spans="3:3" ht="15.75" customHeight="1" x14ac:dyDescent="0.45">
      <c r="C399" s="54"/>
    </row>
    <row r="400" spans="3:3" ht="15.75" customHeight="1" x14ac:dyDescent="0.45">
      <c r="C400" s="54"/>
    </row>
    <row r="401" spans="3:3" ht="15.75" customHeight="1" x14ac:dyDescent="0.45">
      <c r="C401" s="54"/>
    </row>
    <row r="402" spans="3:3" ht="15.75" customHeight="1" x14ac:dyDescent="0.45">
      <c r="C402" s="54"/>
    </row>
    <row r="403" spans="3:3" ht="15.75" customHeight="1" x14ac:dyDescent="0.45">
      <c r="C403" s="54"/>
    </row>
    <row r="404" spans="3:3" ht="15.75" customHeight="1" x14ac:dyDescent="0.45">
      <c r="C404" s="54"/>
    </row>
    <row r="405" spans="3:3" ht="15.75" customHeight="1" x14ac:dyDescent="0.45">
      <c r="C405" s="54"/>
    </row>
    <row r="406" spans="3:3" ht="15.75" customHeight="1" x14ac:dyDescent="0.45">
      <c r="C406" s="54"/>
    </row>
    <row r="407" spans="3:3" ht="15.75" customHeight="1" x14ac:dyDescent="0.45">
      <c r="C407" s="54"/>
    </row>
    <row r="408" spans="3:3" ht="15.75" customHeight="1" x14ac:dyDescent="0.45">
      <c r="C408" s="54"/>
    </row>
    <row r="409" spans="3:3" ht="15.75" customHeight="1" x14ac:dyDescent="0.45">
      <c r="C409" s="54"/>
    </row>
    <row r="410" spans="3:3" ht="15.75" customHeight="1" x14ac:dyDescent="0.45">
      <c r="C410" s="54"/>
    </row>
    <row r="411" spans="3:3" ht="15.75" customHeight="1" x14ac:dyDescent="0.45">
      <c r="C411" s="54"/>
    </row>
    <row r="412" spans="3:3" ht="15.75" customHeight="1" x14ac:dyDescent="0.45">
      <c r="C412" s="54"/>
    </row>
    <row r="413" spans="3:3" ht="15.75" customHeight="1" x14ac:dyDescent="0.45">
      <c r="C413" s="54"/>
    </row>
    <row r="414" spans="3:3" ht="15.75" customHeight="1" x14ac:dyDescent="0.45">
      <c r="C414" s="54"/>
    </row>
    <row r="415" spans="3:3" ht="15.75" customHeight="1" x14ac:dyDescent="0.45">
      <c r="C415" s="54"/>
    </row>
    <row r="416" spans="3:3" ht="15.75" customHeight="1" x14ac:dyDescent="0.45">
      <c r="C416" s="54"/>
    </row>
    <row r="417" spans="3:3" ht="15.75" customHeight="1" x14ac:dyDescent="0.45">
      <c r="C417" s="54"/>
    </row>
    <row r="418" spans="3:3" ht="15.75" customHeight="1" x14ac:dyDescent="0.45">
      <c r="C418" s="54"/>
    </row>
    <row r="419" spans="3:3" ht="15.75" customHeight="1" x14ac:dyDescent="0.45">
      <c r="C419" s="54"/>
    </row>
    <row r="420" spans="3:3" ht="15.75" customHeight="1" x14ac:dyDescent="0.45">
      <c r="C420" s="54"/>
    </row>
    <row r="421" spans="3:3" ht="15.75" customHeight="1" x14ac:dyDescent="0.45">
      <c r="C421" s="54"/>
    </row>
    <row r="422" spans="3:3" ht="15.75" customHeight="1" x14ac:dyDescent="0.45">
      <c r="C422" s="54"/>
    </row>
    <row r="423" spans="3:3" ht="15.75" customHeight="1" x14ac:dyDescent="0.45">
      <c r="C423" s="54"/>
    </row>
    <row r="424" spans="3:3" ht="15.75" customHeight="1" x14ac:dyDescent="0.45">
      <c r="C424" s="54"/>
    </row>
    <row r="425" spans="3:3" ht="15.75" customHeight="1" x14ac:dyDescent="0.45">
      <c r="C425" s="54"/>
    </row>
    <row r="426" spans="3:3" ht="15.75" customHeight="1" x14ac:dyDescent="0.45">
      <c r="C426" s="54"/>
    </row>
    <row r="427" spans="3:3" ht="15.75" customHeight="1" x14ac:dyDescent="0.45">
      <c r="C427" s="54"/>
    </row>
    <row r="428" spans="3:3" ht="15.75" customHeight="1" x14ac:dyDescent="0.45">
      <c r="C428" s="54"/>
    </row>
    <row r="429" spans="3:3" ht="15.75" customHeight="1" x14ac:dyDescent="0.45">
      <c r="C429" s="54"/>
    </row>
    <row r="430" spans="3:3" ht="15.75" customHeight="1" x14ac:dyDescent="0.45">
      <c r="C430" s="54"/>
    </row>
    <row r="431" spans="3:3" ht="15.75" customHeight="1" x14ac:dyDescent="0.45">
      <c r="C431" s="54"/>
    </row>
    <row r="432" spans="3:3" ht="15.75" customHeight="1" x14ac:dyDescent="0.45">
      <c r="C432" s="54"/>
    </row>
    <row r="433" spans="3:3" ht="15.75" customHeight="1" x14ac:dyDescent="0.45">
      <c r="C433" s="54"/>
    </row>
    <row r="434" spans="3:3" ht="15.75" customHeight="1" x14ac:dyDescent="0.45">
      <c r="C434" s="54"/>
    </row>
    <row r="435" spans="3:3" ht="15.75" customHeight="1" x14ac:dyDescent="0.45">
      <c r="C435" s="54"/>
    </row>
    <row r="436" spans="3:3" ht="15.75" customHeight="1" x14ac:dyDescent="0.45">
      <c r="C436" s="54"/>
    </row>
    <row r="437" spans="3:3" ht="15.75" customHeight="1" x14ac:dyDescent="0.45">
      <c r="C437" s="54"/>
    </row>
    <row r="438" spans="3:3" ht="15.75" customHeight="1" x14ac:dyDescent="0.45">
      <c r="C438" s="54"/>
    </row>
    <row r="439" spans="3:3" ht="15.75" customHeight="1" x14ac:dyDescent="0.45">
      <c r="C439" s="54"/>
    </row>
    <row r="440" spans="3:3" ht="15.75" customHeight="1" x14ac:dyDescent="0.45">
      <c r="C440" s="54"/>
    </row>
    <row r="441" spans="3:3" ht="15.75" customHeight="1" x14ac:dyDescent="0.45">
      <c r="C441" s="54"/>
    </row>
    <row r="442" spans="3:3" ht="15.75" customHeight="1" x14ac:dyDescent="0.45">
      <c r="C442" s="54"/>
    </row>
    <row r="443" spans="3:3" ht="15.75" customHeight="1" x14ac:dyDescent="0.45">
      <c r="C443" s="54"/>
    </row>
    <row r="444" spans="3:3" ht="15.75" customHeight="1" x14ac:dyDescent="0.45">
      <c r="C444" s="54"/>
    </row>
    <row r="445" spans="3:3" ht="15.75" customHeight="1" x14ac:dyDescent="0.45">
      <c r="C445" s="54"/>
    </row>
    <row r="446" spans="3:3" ht="15.75" customHeight="1" x14ac:dyDescent="0.45">
      <c r="C446" s="54"/>
    </row>
    <row r="447" spans="3:3" ht="15.75" customHeight="1" x14ac:dyDescent="0.45">
      <c r="C447" s="54"/>
    </row>
    <row r="448" spans="3:3" ht="15.75" customHeight="1" x14ac:dyDescent="0.45">
      <c r="C448" s="54"/>
    </row>
    <row r="449" spans="3:3" ht="15.75" customHeight="1" x14ac:dyDescent="0.45">
      <c r="C449" s="54"/>
    </row>
    <row r="450" spans="3:3" ht="15.75" customHeight="1" x14ac:dyDescent="0.45">
      <c r="C450" s="54"/>
    </row>
    <row r="451" spans="3:3" ht="15.75" customHeight="1" x14ac:dyDescent="0.45">
      <c r="C451" s="54"/>
    </row>
    <row r="452" spans="3:3" ht="15.75" customHeight="1" x14ac:dyDescent="0.45">
      <c r="C452" s="54"/>
    </row>
    <row r="453" spans="3:3" ht="15.75" customHeight="1" x14ac:dyDescent="0.45">
      <c r="C453" s="54"/>
    </row>
    <row r="454" spans="3:3" ht="15.75" customHeight="1" x14ac:dyDescent="0.45">
      <c r="C454" s="54"/>
    </row>
    <row r="455" spans="3:3" ht="15.75" customHeight="1" x14ac:dyDescent="0.45">
      <c r="C455" s="54"/>
    </row>
    <row r="456" spans="3:3" ht="15.75" customHeight="1" x14ac:dyDescent="0.45">
      <c r="C456" s="54"/>
    </row>
    <row r="457" spans="3:3" ht="15.75" customHeight="1" x14ac:dyDescent="0.45">
      <c r="C457" s="54"/>
    </row>
    <row r="458" spans="3:3" ht="15.75" customHeight="1" x14ac:dyDescent="0.45">
      <c r="C458" s="54"/>
    </row>
    <row r="459" spans="3:3" ht="15.75" customHeight="1" x14ac:dyDescent="0.45">
      <c r="C459" s="54"/>
    </row>
    <row r="460" spans="3:3" ht="15.75" customHeight="1" x14ac:dyDescent="0.45">
      <c r="C460" s="54"/>
    </row>
    <row r="461" spans="3:3" ht="15.75" customHeight="1" x14ac:dyDescent="0.45">
      <c r="C461" s="54"/>
    </row>
    <row r="462" spans="3:3" ht="15.75" customHeight="1" x14ac:dyDescent="0.45">
      <c r="C462" s="54"/>
    </row>
    <row r="463" spans="3:3" ht="15.75" customHeight="1" x14ac:dyDescent="0.45">
      <c r="C463" s="54"/>
    </row>
    <row r="464" spans="3:3" ht="15.75" customHeight="1" x14ac:dyDescent="0.45">
      <c r="C464" s="54"/>
    </row>
    <row r="465" spans="3:3" ht="15.75" customHeight="1" x14ac:dyDescent="0.45">
      <c r="C465" s="54"/>
    </row>
    <row r="466" spans="3:3" ht="15.75" customHeight="1" x14ac:dyDescent="0.45">
      <c r="C466" s="54"/>
    </row>
    <row r="467" spans="3:3" ht="15.75" customHeight="1" x14ac:dyDescent="0.45">
      <c r="C467" s="54"/>
    </row>
    <row r="468" spans="3:3" ht="15.75" customHeight="1" x14ac:dyDescent="0.45">
      <c r="C468" s="54"/>
    </row>
    <row r="469" spans="3:3" ht="15.75" customHeight="1" x14ac:dyDescent="0.45">
      <c r="C469" s="54"/>
    </row>
    <row r="470" spans="3:3" ht="15.75" customHeight="1" x14ac:dyDescent="0.45">
      <c r="C470" s="54"/>
    </row>
    <row r="471" spans="3:3" ht="15.75" customHeight="1" x14ac:dyDescent="0.45">
      <c r="C471" s="54"/>
    </row>
    <row r="472" spans="3:3" ht="15.75" customHeight="1" x14ac:dyDescent="0.45">
      <c r="C472" s="54"/>
    </row>
    <row r="473" spans="3:3" ht="15.75" customHeight="1" x14ac:dyDescent="0.45">
      <c r="C473" s="54"/>
    </row>
    <row r="474" spans="3:3" ht="15.75" customHeight="1" x14ac:dyDescent="0.45">
      <c r="C474" s="54"/>
    </row>
    <row r="475" spans="3:3" ht="15.75" customHeight="1" x14ac:dyDescent="0.45">
      <c r="C475" s="54"/>
    </row>
    <row r="476" spans="3:3" ht="15.75" customHeight="1" x14ac:dyDescent="0.45">
      <c r="C476" s="54"/>
    </row>
    <row r="477" spans="3:3" ht="15.75" customHeight="1" x14ac:dyDescent="0.45">
      <c r="C477" s="54"/>
    </row>
    <row r="478" spans="3:3" ht="15.75" customHeight="1" x14ac:dyDescent="0.45">
      <c r="C478" s="54"/>
    </row>
    <row r="479" spans="3:3" ht="15.75" customHeight="1" x14ac:dyDescent="0.45">
      <c r="C479" s="54"/>
    </row>
    <row r="480" spans="3:3" ht="15.75" customHeight="1" x14ac:dyDescent="0.45">
      <c r="C480" s="54"/>
    </row>
    <row r="481" spans="3:3" ht="15.75" customHeight="1" x14ac:dyDescent="0.45">
      <c r="C481" s="54"/>
    </row>
    <row r="482" spans="3:3" ht="15.75" customHeight="1" x14ac:dyDescent="0.45">
      <c r="C482" s="54"/>
    </row>
    <row r="483" spans="3:3" ht="15.75" customHeight="1" x14ac:dyDescent="0.45">
      <c r="C483" s="54"/>
    </row>
    <row r="484" spans="3:3" ht="15.75" customHeight="1" x14ac:dyDescent="0.45">
      <c r="C484" s="54"/>
    </row>
    <row r="485" spans="3:3" ht="15.75" customHeight="1" x14ac:dyDescent="0.45">
      <c r="C485" s="54"/>
    </row>
    <row r="486" spans="3:3" ht="15.75" customHeight="1" x14ac:dyDescent="0.45">
      <c r="C486" s="54"/>
    </row>
    <row r="487" spans="3:3" ht="15.75" customHeight="1" x14ac:dyDescent="0.45">
      <c r="C487" s="54"/>
    </row>
    <row r="488" spans="3:3" ht="15.75" customHeight="1" x14ac:dyDescent="0.45">
      <c r="C488" s="54"/>
    </row>
    <row r="489" spans="3:3" ht="15.75" customHeight="1" x14ac:dyDescent="0.45">
      <c r="C489" s="54"/>
    </row>
    <row r="490" spans="3:3" ht="15.75" customHeight="1" x14ac:dyDescent="0.45">
      <c r="C490" s="54"/>
    </row>
    <row r="491" spans="3:3" ht="15.75" customHeight="1" x14ac:dyDescent="0.45">
      <c r="C491" s="54"/>
    </row>
    <row r="492" spans="3:3" ht="15.75" customHeight="1" x14ac:dyDescent="0.45">
      <c r="C492" s="54"/>
    </row>
    <row r="493" spans="3:3" ht="15.75" customHeight="1" x14ac:dyDescent="0.45">
      <c r="C493" s="54"/>
    </row>
    <row r="494" spans="3:3" ht="15.75" customHeight="1" x14ac:dyDescent="0.45">
      <c r="C494" s="54"/>
    </row>
    <row r="495" spans="3:3" ht="15.75" customHeight="1" x14ac:dyDescent="0.45">
      <c r="C495" s="54"/>
    </row>
    <row r="496" spans="3:3" ht="15.75" customHeight="1" x14ac:dyDescent="0.45">
      <c r="C496" s="54"/>
    </row>
    <row r="497" spans="3:3" ht="15.75" customHeight="1" x14ac:dyDescent="0.45">
      <c r="C497" s="54"/>
    </row>
    <row r="498" spans="3:3" ht="15.75" customHeight="1" x14ac:dyDescent="0.45">
      <c r="C498" s="54"/>
    </row>
    <row r="499" spans="3:3" ht="15.75" customHeight="1" x14ac:dyDescent="0.45">
      <c r="C499" s="54"/>
    </row>
    <row r="500" spans="3:3" ht="15.75" customHeight="1" x14ac:dyDescent="0.45">
      <c r="C500" s="54"/>
    </row>
    <row r="501" spans="3:3" ht="15.75" customHeight="1" x14ac:dyDescent="0.45">
      <c r="C501" s="54"/>
    </row>
    <row r="502" spans="3:3" ht="15.75" customHeight="1" x14ac:dyDescent="0.45">
      <c r="C502" s="54"/>
    </row>
    <row r="503" spans="3:3" ht="15.75" customHeight="1" x14ac:dyDescent="0.45">
      <c r="C503" s="54"/>
    </row>
    <row r="504" spans="3:3" ht="15.75" customHeight="1" x14ac:dyDescent="0.45">
      <c r="C504" s="54"/>
    </row>
    <row r="505" spans="3:3" ht="15.75" customHeight="1" x14ac:dyDescent="0.45">
      <c r="C505" s="54"/>
    </row>
    <row r="506" spans="3:3" ht="15.75" customHeight="1" x14ac:dyDescent="0.45">
      <c r="C506" s="54"/>
    </row>
    <row r="507" spans="3:3" ht="15.75" customHeight="1" x14ac:dyDescent="0.45">
      <c r="C507" s="54"/>
    </row>
    <row r="508" spans="3:3" ht="15.75" customHeight="1" x14ac:dyDescent="0.45">
      <c r="C508" s="54"/>
    </row>
    <row r="509" spans="3:3" ht="15.75" customHeight="1" x14ac:dyDescent="0.45">
      <c r="C509" s="54"/>
    </row>
    <row r="510" spans="3:3" ht="15.75" customHeight="1" x14ac:dyDescent="0.45">
      <c r="C510" s="54"/>
    </row>
    <row r="511" spans="3:3" ht="15.75" customHeight="1" x14ac:dyDescent="0.45">
      <c r="C511" s="54"/>
    </row>
    <row r="512" spans="3:3" ht="15.75" customHeight="1" x14ac:dyDescent="0.45">
      <c r="C512" s="54"/>
    </row>
    <row r="513" spans="3:3" ht="15.75" customHeight="1" x14ac:dyDescent="0.45">
      <c r="C513" s="54"/>
    </row>
    <row r="514" spans="3:3" ht="15.75" customHeight="1" x14ac:dyDescent="0.45">
      <c r="C514" s="54"/>
    </row>
    <row r="515" spans="3:3" ht="15.75" customHeight="1" x14ac:dyDescent="0.45">
      <c r="C515" s="54"/>
    </row>
    <row r="516" spans="3:3" ht="15.75" customHeight="1" x14ac:dyDescent="0.45">
      <c r="C516" s="54"/>
    </row>
    <row r="517" spans="3:3" ht="15.75" customHeight="1" x14ac:dyDescent="0.45">
      <c r="C517" s="54"/>
    </row>
    <row r="518" spans="3:3" ht="15.75" customHeight="1" x14ac:dyDescent="0.45">
      <c r="C518" s="54"/>
    </row>
    <row r="519" spans="3:3" ht="15.75" customHeight="1" x14ac:dyDescent="0.45">
      <c r="C519" s="54"/>
    </row>
    <row r="520" spans="3:3" ht="15.75" customHeight="1" x14ac:dyDescent="0.45">
      <c r="C520" s="54"/>
    </row>
    <row r="521" spans="3:3" ht="15.75" customHeight="1" x14ac:dyDescent="0.45">
      <c r="C521" s="54"/>
    </row>
    <row r="522" spans="3:3" ht="15.75" customHeight="1" x14ac:dyDescent="0.45">
      <c r="C522" s="54"/>
    </row>
    <row r="523" spans="3:3" ht="15.75" customHeight="1" x14ac:dyDescent="0.45">
      <c r="C523" s="54"/>
    </row>
    <row r="524" spans="3:3" ht="15.75" customHeight="1" x14ac:dyDescent="0.45">
      <c r="C524" s="54"/>
    </row>
    <row r="525" spans="3:3" ht="15.75" customHeight="1" x14ac:dyDescent="0.45">
      <c r="C525" s="54"/>
    </row>
    <row r="526" spans="3:3" ht="15.75" customHeight="1" x14ac:dyDescent="0.45">
      <c r="C526" s="54"/>
    </row>
    <row r="527" spans="3:3" ht="15.75" customHeight="1" x14ac:dyDescent="0.45">
      <c r="C527" s="54"/>
    </row>
    <row r="528" spans="3:3" ht="15.75" customHeight="1" x14ac:dyDescent="0.45">
      <c r="C528" s="54"/>
    </row>
    <row r="529" spans="3:3" ht="15.75" customHeight="1" x14ac:dyDescent="0.45">
      <c r="C529" s="54"/>
    </row>
    <row r="530" spans="3:3" ht="15.75" customHeight="1" x14ac:dyDescent="0.45">
      <c r="C530" s="54"/>
    </row>
    <row r="531" spans="3:3" ht="15.75" customHeight="1" x14ac:dyDescent="0.45">
      <c r="C531" s="54"/>
    </row>
    <row r="532" spans="3:3" ht="15.75" customHeight="1" x14ac:dyDescent="0.45">
      <c r="C532" s="54"/>
    </row>
    <row r="533" spans="3:3" ht="15.75" customHeight="1" x14ac:dyDescent="0.45">
      <c r="C533" s="54"/>
    </row>
    <row r="534" spans="3:3" ht="15.75" customHeight="1" x14ac:dyDescent="0.45">
      <c r="C534" s="54"/>
    </row>
    <row r="535" spans="3:3" ht="15.75" customHeight="1" x14ac:dyDescent="0.45">
      <c r="C535" s="54"/>
    </row>
    <row r="536" spans="3:3" ht="15.75" customHeight="1" x14ac:dyDescent="0.45">
      <c r="C536" s="54"/>
    </row>
    <row r="537" spans="3:3" ht="15.75" customHeight="1" x14ac:dyDescent="0.45">
      <c r="C537" s="54"/>
    </row>
    <row r="538" spans="3:3" ht="15.75" customHeight="1" x14ac:dyDescent="0.45">
      <c r="C538" s="54"/>
    </row>
    <row r="539" spans="3:3" ht="15.75" customHeight="1" x14ac:dyDescent="0.45">
      <c r="C539" s="54"/>
    </row>
    <row r="540" spans="3:3" ht="15.75" customHeight="1" x14ac:dyDescent="0.45">
      <c r="C540" s="54"/>
    </row>
    <row r="541" spans="3:3" ht="15.75" customHeight="1" x14ac:dyDescent="0.45">
      <c r="C541" s="54"/>
    </row>
    <row r="542" spans="3:3" ht="15.75" customHeight="1" x14ac:dyDescent="0.45">
      <c r="C542" s="54"/>
    </row>
    <row r="543" spans="3:3" ht="15.75" customHeight="1" x14ac:dyDescent="0.45">
      <c r="C543" s="54"/>
    </row>
    <row r="544" spans="3:3" ht="15.75" customHeight="1" x14ac:dyDescent="0.45">
      <c r="C544" s="54"/>
    </row>
    <row r="545" spans="3:3" ht="15.75" customHeight="1" x14ac:dyDescent="0.45">
      <c r="C545" s="54"/>
    </row>
    <row r="546" spans="3:3" ht="15.75" customHeight="1" x14ac:dyDescent="0.45">
      <c r="C546" s="54"/>
    </row>
    <row r="547" spans="3:3" ht="15.75" customHeight="1" x14ac:dyDescent="0.45">
      <c r="C547" s="54"/>
    </row>
    <row r="548" spans="3:3" ht="15.75" customHeight="1" x14ac:dyDescent="0.45">
      <c r="C548" s="54"/>
    </row>
    <row r="549" spans="3:3" ht="15.75" customHeight="1" x14ac:dyDescent="0.45">
      <c r="C549" s="54"/>
    </row>
    <row r="550" spans="3:3" ht="15.75" customHeight="1" x14ac:dyDescent="0.45">
      <c r="C550" s="54"/>
    </row>
    <row r="551" spans="3:3" ht="15.75" customHeight="1" x14ac:dyDescent="0.45">
      <c r="C551" s="54"/>
    </row>
    <row r="552" spans="3:3" ht="15.75" customHeight="1" x14ac:dyDescent="0.45">
      <c r="C552" s="54"/>
    </row>
    <row r="553" spans="3:3" ht="15.75" customHeight="1" x14ac:dyDescent="0.45">
      <c r="C553" s="54"/>
    </row>
    <row r="554" spans="3:3" ht="15.75" customHeight="1" x14ac:dyDescent="0.45">
      <c r="C554" s="54"/>
    </row>
    <row r="555" spans="3:3" ht="15.75" customHeight="1" x14ac:dyDescent="0.45">
      <c r="C555" s="54"/>
    </row>
    <row r="556" spans="3:3" ht="15.75" customHeight="1" x14ac:dyDescent="0.45">
      <c r="C556" s="54"/>
    </row>
    <row r="557" spans="3:3" ht="15.75" customHeight="1" x14ac:dyDescent="0.45">
      <c r="C557" s="54"/>
    </row>
    <row r="558" spans="3:3" ht="15.75" customHeight="1" x14ac:dyDescent="0.45">
      <c r="C558" s="54"/>
    </row>
    <row r="559" spans="3:3" ht="15.75" customHeight="1" x14ac:dyDescent="0.45">
      <c r="C559" s="54"/>
    </row>
    <row r="560" spans="3:3" ht="15.75" customHeight="1" x14ac:dyDescent="0.45">
      <c r="C560" s="54"/>
    </row>
    <row r="561" spans="3:3" ht="15.75" customHeight="1" x14ac:dyDescent="0.45">
      <c r="C561" s="54"/>
    </row>
    <row r="562" spans="3:3" ht="15.75" customHeight="1" x14ac:dyDescent="0.45">
      <c r="C562" s="54"/>
    </row>
    <row r="563" spans="3:3" ht="15.75" customHeight="1" x14ac:dyDescent="0.45">
      <c r="C563" s="54"/>
    </row>
    <row r="564" spans="3:3" ht="15.75" customHeight="1" x14ac:dyDescent="0.45">
      <c r="C564" s="54"/>
    </row>
    <row r="565" spans="3:3" ht="15.75" customHeight="1" x14ac:dyDescent="0.45">
      <c r="C565" s="54"/>
    </row>
    <row r="566" spans="3:3" ht="15.75" customHeight="1" x14ac:dyDescent="0.45">
      <c r="C566" s="54"/>
    </row>
    <row r="567" spans="3:3" ht="15.75" customHeight="1" x14ac:dyDescent="0.45">
      <c r="C567" s="54"/>
    </row>
    <row r="568" spans="3:3" ht="15.75" customHeight="1" x14ac:dyDescent="0.45">
      <c r="C568" s="54"/>
    </row>
    <row r="569" spans="3:3" ht="15.75" customHeight="1" x14ac:dyDescent="0.45">
      <c r="C569" s="54"/>
    </row>
    <row r="570" spans="3:3" ht="15.75" customHeight="1" x14ac:dyDescent="0.45">
      <c r="C570" s="54"/>
    </row>
    <row r="571" spans="3:3" ht="15.75" customHeight="1" x14ac:dyDescent="0.45">
      <c r="C571" s="54"/>
    </row>
    <row r="572" spans="3:3" ht="15.75" customHeight="1" x14ac:dyDescent="0.45">
      <c r="C572" s="54"/>
    </row>
    <row r="573" spans="3:3" ht="15.75" customHeight="1" x14ac:dyDescent="0.45">
      <c r="C573" s="54"/>
    </row>
    <row r="574" spans="3:3" ht="15.75" customHeight="1" x14ac:dyDescent="0.45">
      <c r="C574" s="54"/>
    </row>
    <row r="575" spans="3:3" ht="15.75" customHeight="1" x14ac:dyDescent="0.45">
      <c r="C575" s="54"/>
    </row>
    <row r="576" spans="3:3" ht="15.75" customHeight="1" x14ac:dyDescent="0.45">
      <c r="C576" s="54"/>
    </row>
    <row r="577" spans="3:3" ht="15.75" customHeight="1" x14ac:dyDescent="0.45">
      <c r="C577" s="54"/>
    </row>
    <row r="578" spans="3:3" ht="15.75" customHeight="1" x14ac:dyDescent="0.45">
      <c r="C578" s="54"/>
    </row>
    <row r="579" spans="3:3" ht="15.75" customHeight="1" x14ac:dyDescent="0.45">
      <c r="C579" s="54"/>
    </row>
    <row r="580" spans="3:3" ht="15.75" customHeight="1" x14ac:dyDescent="0.45">
      <c r="C580" s="54"/>
    </row>
    <row r="581" spans="3:3" ht="15.75" customHeight="1" x14ac:dyDescent="0.45">
      <c r="C581" s="54"/>
    </row>
    <row r="582" spans="3:3" ht="15.75" customHeight="1" x14ac:dyDescent="0.45">
      <c r="C582" s="54"/>
    </row>
    <row r="583" spans="3:3" ht="15.75" customHeight="1" x14ac:dyDescent="0.45">
      <c r="C583" s="54"/>
    </row>
    <row r="584" spans="3:3" ht="15.75" customHeight="1" x14ac:dyDescent="0.45">
      <c r="C584" s="54"/>
    </row>
    <row r="585" spans="3:3" ht="15.75" customHeight="1" x14ac:dyDescent="0.45">
      <c r="C585" s="54"/>
    </row>
    <row r="586" spans="3:3" ht="15.75" customHeight="1" x14ac:dyDescent="0.45">
      <c r="C586" s="54"/>
    </row>
    <row r="587" spans="3:3" ht="15.75" customHeight="1" x14ac:dyDescent="0.45">
      <c r="C587" s="54"/>
    </row>
    <row r="588" spans="3:3" ht="15.75" customHeight="1" x14ac:dyDescent="0.45">
      <c r="C588" s="54"/>
    </row>
    <row r="589" spans="3:3" ht="15.75" customHeight="1" x14ac:dyDescent="0.45">
      <c r="C589" s="54"/>
    </row>
    <row r="590" spans="3:3" ht="15.75" customHeight="1" x14ac:dyDescent="0.45">
      <c r="C590" s="54"/>
    </row>
    <row r="591" spans="3:3" ht="15.75" customHeight="1" x14ac:dyDescent="0.45">
      <c r="C591" s="54"/>
    </row>
    <row r="592" spans="3:3" ht="15.75" customHeight="1" x14ac:dyDescent="0.45">
      <c r="C592" s="54"/>
    </row>
    <row r="593" spans="3:3" ht="15.75" customHeight="1" x14ac:dyDescent="0.45">
      <c r="C593" s="54"/>
    </row>
    <row r="594" spans="3:3" ht="15.75" customHeight="1" x14ac:dyDescent="0.45">
      <c r="C594" s="54"/>
    </row>
    <row r="595" spans="3:3" ht="15.75" customHeight="1" x14ac:dyDescent="0.45">
      <c r="C595" s="54"/>
    </row>
    <row r="596" spans="3:3" ht="15.75" customHeight="1" x14ac:dyDescent="0.45">
      <c r="C596" s="54"/>
    </row>
    <row r="597" spans="3:3" ht="15.75" customHeight="1" x14ac:dyDescent="0.45">
      <c r="C597" s="54"/>
    </row>
    <row r="598" spans="3:3" ht="15.75" customHeight="1" x14ac:dyDescent="0.45">
      <c r="C598" s="54"/>
    </row>
    <row r="599" spans="3:3" ht="15.75" customHeight="1" x14ac:dyDescent="0.45">
      <c r="C599" s="54"/>
    </row>
    <row r="600" spans="3:3" ht="15.75" customHeight="1" x14ac:dyDescent="0.45">
      <c r="C600" s="54"/>
    </row>
    <row r="601" spans="3:3" ht="15.75" customHeight="1" x14ac:dyDescent="0.45">
      <c r="C601" s="54"/>
    </row>
    <row r="602" spans="3:3" ht="15.75" customHeight="1" x14ac:dyDescent="0.45">
      <c r="C602" s="54"/>
    </row>
    <row r="603" spans="3:3" ht="15.75" customHeight="1" x14ac:dyDescent="0.45">
      <c r="C603" s="54"/>
    </row>
    <row r="604" spans="3:3" ht="15.75" customHeight="1" x14ac:dyDescent="0.45">
      <c r="C604" s="54"/>
    </row>
    <row r="605" spans="3:3" ht="15.75" customHeight="1" x14ac:dyDescent="0.45">
      <c r="C605" s="54"/>
    </row>
    <row r="606" spans="3:3" ht="15.75" customHeight="1" x14ac:dyDescent="0.45">
      <c r="C606" s="54"/>
    </row>
    <row r="607" spans="3:3" ht="15.75" customHeight="1" x14ac:dyDescent="0.45">
      <c r="C607" s="54"/>
    </row>
    <row r="608" spans="3:3" ht="15.75" customHeight="1" x14ac:dyDescent="0.45">
      <c r="C608" s="54"/>
    </row>
    <row r="609" spans="3:3" ht="15.75" customHeight="1" x14ac:dyDescent="0.45">
      <c r="C609" s="54"/>
    </row>
    <row r="610" spans="3:3" ht="15.75" customHeight="1" x14ac:dyDescent="0.45">
      <c r="C610" s="54"/>
    </row>
    <row r="611" spans="3:3" ht="15.75" customHeight="1" x14ac:dyDescent="0.45">
      <c r="C611" s="54"/>
    </row>
    <row r="612" spans="3:3" ht="15.75" customHeight="1" x14ac:dyDescent="0.45">
      <c r="C612" s="54"/>
    </row>
    <row r="613" spans="3:3" ht="15.75" customHeight="1" x14ac:dyDescent="0.45">
      <c r="C613" s="54"/>
    </row>
    <row r="614" spans="3:3" ht="15.75" customHeight="1" x14ac:dyDescent="0.45">
      <c r="C614" s="54"/>
    </row>
    <row r="615" spans="3:3" ht="15.75" customHeight="1" x14ac:dyDescent="0.45">
      <c r="C615" s="54"/>
    </row>
    <row r="616" spans="3:3" ht="15.75" customHeight="1" x14ac:dyDescent="0.45">
      <c r="C616" s="54"/>
    </row>
    <row r="617" spans="3:3" ht="15.75" customHeight="1" x14ac:dyDescent="0.45">
      <c r="C617" s="54"/>
    </row>
    <row r="618" spans="3:3" ht="15.75" customHeight="1" x14ac:dyDescent="0.45">
      <c r="C618" s="54"/>
    </row>
    <row r="619" spans="3:3" ht="15.75" customHeight="1" x14ac:dyDescent="0.45">
      <c r="C619" s="54"/>
    </row>
    <row r="620" spans="3:3" ht="15.75" customHeight="1" x14ac:dyDescent="0.45">
      <c r="C620" s="54"/>
    </row>
    <row r="621" spans="3:3" ht="15.75" customHeight="1" x14ac:dyDescent="0.45">
      <c r="C621" s="54"/>
    </row>
    <row r="622" spans="3:3" ht="15.75" customHeight="1" x14ac:dyDescent="0.45">
      <c r="C622" s="54"/>
    </row>
    <row r="623" spans="3:3" ht="15.75" customHeight="1" x14ac:dyDescent="0.45">
      <c r="C623" s="54"/>
    </row>
    <row r="624" spans="3:3" ht="15.75" customHeight="1" x14ac:dyDescent="0.45">
      <c r="C624" s="54"/>
    </row>
    <row r="625" spans="3:3" ht="15.75" customHeight="1" x14ac:dyDescent="0.45">
      <c r="C625" s="54"/>
    </row>
    <row r="626" spans="3:3" ht="15.75" customHeight="1" x14ac:dyDescent="0.45">
      <c r="C626" s="54"/>
    </row>
    <row r="627" spans="3:3" ht="15.75" customHeight="1" x14ac:dyDescent="0.45">
      <c r="C627" s="54"/>
    </row>
    <row r="628" spans="3:3" ht="15.75" customHeight="1" x14ac:dyDescent="0.45">
      <c r="C628" s="54"/>
    </row>
    <row r="629" spans="3:3" ht="15.75" customHeight="1" x14ac:dyDescent="0.45">
      <c r="C629" s="54"/>
    </row>
    <row r="630" spans="3:3" ht="15.75" customHeight="1" x14ac:dyDescent="0.45">
      <c r="C630" s="54"/>
    </row>
    <row r="631" spans="3:3" ht="15.75" customHeight="1" x14ac:dyDescent="0.45">
      <c r="C631" s="54"/>
    </row>
    <row r="632" spans="3:3" ht="15.75" customHeight="1" x14ac:dyDescent="0.45">
      <c r="C632" s="54"/>
    </row>
    <row r="633" spans="3:3" ht="15.75" customHeight="1" x14ac:dyDescent="0.45">
      <c r="C633" s="54"/>
    </row>
    <row r="634" spans="3:3" ht="15.75" customHeight="1" x14ac:dyDescent="0.45">
      <c r="C634" s="54"/>
    </row>
    <row r="635" spans="3:3" ht="15.75" customHeight="1" x14ac:dyDescent="0.45">
      <c r="C635" s="54"/>
    </row>
    <row r="636" spans="3:3" ht="15.75" customHeight="1" x14ac:dyDescent="0.45">
      <c r="C636" s="54"/>
    </row>
    <row r="637" spans="3:3" ht="15.75" customHeight="1" x14ac:dyDescent="0.45">
      <c r="C637" s="54"/>
    </row>
    <row r="638" spans="3:3" ht="15.75" customHeight="1" x14ac:dyDescent="0.45">
      <c r="C638" s="54"/>
    </row>
    <row r="639" spans="3:3" ht="15.75" customHeight="1" x14ac:dyDescent="0.45">
      <c r="C639" s="54"/>
    </row>
    <row r="640" spans="3:3" ht="15.75" customHeight="1" x14ac:dyDescent="0.45">
      <c r="C640" s="54"/>
    </row>
    <row r="641" spans="3:3" ht="15.75" customHeight="1" x14ac:dyDescent="0.45">
      <c r="C641" s="54"/>
    </row>
    <row r="642" spans="3:3" ht="15.75" customHeight="1" x14ac:dyDescent="0.45">
      <c r="C642" s="54"/>
    </row>
    <row r="643" spans="3:3" ht="15.75" customHeight="1" x14ac:dyDescent="0.45">
      <c r="C643" s="54"/>
    </row>
    <row r="644" spans="3:3" ht="15.75" customHeight="1" x14ac:dyDescent="0.45">
      <c r="C644" s="54"/>
    </row>
    <row r="645" spans="3:3" ht="15.75" customHeight="1" x14ac:dyDescent="0.45">
      <c r="C645" s="54"/>
    </row>
    <row r="646" spans="3:3" ht="15.75" customHeight="1" x14ac:dyDescent="0.45">
      <c r="C646" s="54"/>
    </row>
    <row r="647" spans="3:3" ht="15.75" customHeight="1" x14ac:dyDescent="0.45">
      <c r="C647" s="54"/>
    </row>
    <row r="648" spans="3:3" ht="15.75" customHeight="1" x14ac:dyDescent="0.45">
      <c r="C648" s="54"/>
    </row>
    <row r="649" spans="3:3" ht="15.75" customHeight="1" x14ac:dyDescent="0.45">
      <c r="C649" s="54"/>
    </row>
    <row r="650" spans="3:3" ht="15.75" customHeight="1" x14ac:dyDescent="0.45">
      <c r="C650" s="54"/>
    </row>
    <row r="651" spans="3:3" ht="15.75" customHeight="1" x14ac:dyDescent="0.45">
      <c r="C651" s="54"/>
    </row>
    <row r="652" spans="3:3" ht="15.75" customHeight="1" x14ac:dyDescent="0.45">
      <c r="C652" s="54"/>
    </row>
    <row r="653" spans="3:3" ht="15.75" customHeight="1" x14ac:dyDescent="0.45">
      <c r="C653" s="54"/>
    </row>
    <row r="654" spans="3:3" ht="15.75" customHeight="1" x14ac:dyDescent="0.45">
      <c r="C654" s="54"/>
    </row>
    <row r="655" spans="3:3" ht="15.75" customHeight="1" x14ac:dyDescent="0.45">
      <c r="C655" s="54"/>
    </row>
    <row r="656" spans="3:3" ht="15.75" customHeight="1" x14ac:dyDescent="0.45">
      <c r="C656" s="54"/>
    </row>
    <row r="657" spans="3:3" ht="15.75" customHeight="1" x14ac:dyDescent="0.45">
      <c r="C657" s="54"/>
    </row>
    <row r="658" spans="3:3" ht="15.75" customHeight="1" x14ac:dyDescent="0.45">
      <c r="C658" s="54"/>
    </row>
    <row r="659" spans="3:3" ht="15.75" customHeight="1" x14ac:dyDescent="0.45">
      <c r="C659" s="54"/>
    </row>
    <row r="660" spans="3:3" ht="15.75" customHeight="1" x14ac:dyDescent="0.45">
      <c r="C660" s="54"/>
    </row>
    <row r="661" spans="3:3" ht="15.75" customHeight="1" x14ac:dyDescent="0.45">
      <c r="C661" s="54"/>
    </row>
    <row r="662" spans="3:3" ht="15.75" customHeight="1" x14ac:dyDescent="0.45">
      <c r="C662" s="54"/>
    </row>
    <row r="663" spans="3:3" ht="15.75" customHeight="1" x14ac:dyDescent="0.45">
      <c r="C663" s="54"/>
    </row>
    <row r="664" spans="3:3" ht="15.75" customHeight="1" x14ac:dyDescent="0.45">
      <c r="C664" s="54"/>
    </row>
    <row r="665" spans="3:3" ht="15.75" customHeight="1" x14ac:dyDescent="0.45">
      <c r="C665" s="54"/>
    </row>
    <row r="666" spans="3:3" ht="15.75" customHeight="1" x14ac:dyDescent="0.45">
      <c r="C666" s="54"/>
    </row>
    <row r="667" spans="3:3" ht="15.75" customHeight="1" x14ac:dyDescent="0.45">
      <c r="C667" s="54"/>
    </row>
    <row r="668" spans="3:3" ht="15.75" customHeight="1" x14ac:dyDescent="0.45">
      <c r="C668" s="54"/>
    </row>
    <row r="669" spans="3:3" ht="15.75" customHeight="1" x14ac:dyDescent="0.45">
      <c r="C669" s="54"/>
    </row>
    <row r="670" spans="3:3" ht="15.75" customHeight="1" x14ac:dyDescent="0.45">
      <c r="C670" s="54"/>
    </row>
    <row r="671" spans="3:3" ht="15.75" customHeight="1" x14ac:dyDescent="0.45">
      <c r="C671" s="54"/>
    </row>
    <row r="672" spans="3:3" ht="15.75" customHeight="1" x14ac:dyDescent="0.45">
      <c r="C672" s="54"/>
    </row>
    <row r="673" spans="3:3" ht="15.75" customHeight="1" x14ac:dyDescent="0.45">
      <c r="C673" s="54"/>
    </row>
    <row r="674" spans="3:3" ht="15.75" customHeight="1" x14ac:dyDescent="0.45">
      <c r="C674" s="54"/>
    </row>
    <row r="675" spans="3:3" ht="15.75" customHeight="1" x14ac:dyDescent="0.45">
      <c r="C675" s="54"/>
    </row>
    <row r="676" spans="3:3" ht="15.75" customHeight="1" x14ac:dyDescent="0.45">
      <c r="C676" s="54"/>
    </row>
    <row r="677" spans="3:3" ht="15.75" customHeight="1" x14ac:dyDescent="0.45">
      <c r="C677" s="54"/>
    </row>
    <row r="678" spans="3:3" ht="15.75" customHeight="1" x14ac:dyDescent="0.45">
      <c r="C678" s="54"/>
    </row>
    <row r="679" spans="3:3" ht="15.75" customHeight="1" x14ac:dyDescent="0.45">
      <c r="C679" s="54"/>
    </row>
    <row r="680" spans="3:3" ht="15.75" customHeight="1" x14ac:dyDescent="0.45">
      <c r="C680" s="54"/>
    </row>
    <row r="681" spans="3:3" ht="15.75" customHeight="1" x14ac:dyDescent="0.45">
      <c r="C681" s="54"/>
    </row>
    <row r="682" spans="3:3" ht="15.75" customHeight="1" x14ac:dyDescent="0.45">
      <c r="C682" s="54"/>
    </row>
    <row r="683" spans="3:3" ht="15.75" customHeight="1" x14ac:dyDescent="0.45">
      <c r="C683" s="54"/>
    </row>
    <row r="684" spans="3:3" ht="15.75" customHeight="1" x14ac:dyDescent="0.45">
      <c r="C684" s="54"/>
    </row>
    <row r="685" spans="3:3" ht="15.75" customHeight="1" x14ac:dyDescent="0.45">
      <c r="C685" s="54"/>
    </row>
    <row r="686" spans="3:3" ht="15.75" customHeight="1" x14ac:dyDescent="0.45">
      <c r="C686" s="54"/>
    </row>
    <row r="687" spans="3:3" ht="15.75" customHeight="1" x14ac:dyDescent="0.45">
      <c r="C687" s="54"/>
    </row>
    <row r="688" spans="3:3" ht="15.75" customHeight="1" x14ac:dyDescent="0.45">
      <c r="C688" s="54"/>
    </row>
    <row r="689" spans="3:3" ht="15.75" customHeight="1" x14ac:dyDescent="0.45">
      <c r="C689" s="54"/>
    </row>
    <row r="690" spans="3:3" ht="15.75" customHeight="1" x14ac:dyDescent="0.45">
      <c r="C690" s="54"/>
    </row>
    <row r="691" spans="3:3" ht="15.75" customHeight="1" x14ac:dyDescent="0.45">
      <c r="C691" s="54"/>
    </row>
    <row r="692" spans="3:3" ht="15.75" customHeight="1" x14ac:dyDescent="0.45">
      <c r="C692" s="54"/>
    </row>
    <row r="693" spans="3:3" ht="15.75" customHeight="1" x14ac:dyDescent="0.45">
      <c r="C693" s="54"/>
    </row>
    <row r="694" spans="3:3" ht="15.75" customHeight="1" x14ac:dyDescent="0.45">
      <c r="C694" s="54"/>
    </row>
    <row r="695" spans="3:3" ht="15.75" customHeight="1" x14ac:dyDescent="0.45">
      <c r="C695" s="54"/>
    </row>
    <row r="696" spans="3:3" ht="15.75" customHeight="1" x14ac:dyDescent="0.45">
      <c r="C696" s="54"/>
    </row>
    <row r="697" spans="3:3" ht="15.75" customHeight="1" x14ac:dyDescent="0.45">
      <c r="C697" s="54"/>
    </row>
    <row r="698" spans="3:3" ht="15.75" customHeight="1" x14ac:dyDescent="0.45">
      <c r="C698" s="54"/>
    </row>
    <row r="699" spans="3:3" ht="15.75" customHeight="1" x14ac:dyDescent="0.45">
      <c r="C699" s="54"/>
    </row>
    <row r="700" spans="3:3" ht="15.75" customHeight="1" x14ac:dyDescent="0.45">
      <c r="C700" s="54"/>
    </row>
    <row r="701" spans="3:3" ht="15.75" customHeight="1" x14ac:dyDescent="0.45">
      <c r="C701" s="54"/>
    </row>
    <row r="702" spans="3:3" ht="15.75" customHeight="1" x14ac:dyDescent="0.45">
      <c r="C702" s="54"/>
    </row>
    <row r="703" spans="3:3" ht="15.75" customHeight="1" x14ac:dyDescent="0.45">
      <c r="C703" s="54"/>
    </row>
    <row r="704" spans="3:3" ht="15.75" customHeight="1" x14ac:dyDescent="0.45">
      <c r="C704" s="54"/>
    </row>
    <row r="705" spans="3:3" ht="15.75" customHeight="1" x14ac:dyDescent="0.45">
      <c r="C705" s="54"/>
    </row>
    <row r="706" spans="3:3" ht="15.75" customHeight="1" x14ac:dyDescent="0.45">
      <c r="C706" s="54"/>
    </row>
    <row r="707" spans="3:3" ht="15.75" customHeight="1" x14ac:dyDescent="0.45">
      <c r="C707" s="54"/>
    </row>
    <row r="708" spans="3:3" ht="15.75" customHeight="1" x14ac:dyDescent="0.45">
      <c r="C708" s="54"/>
    </row>
    <row r="709" spans="3:3" ht="15.75" customHeight="1" x14ac:dyDescent="0.45">
      <c r="C709" s="54"/>
    </row>
    <row r="710" spans="3:3" ht="15.75" customHeight="1" x14ac:dyDescent="0.45">
      <c r="C710" s="54"/>
    </row>
    <row r="711" spans="3:3" ht="15.75" customHeight="1" x14ac:dyDescent="0.45">
      <c r="C711" s="54"/>
    </row>
    <row r="712" spans="3:3" ht="15.75" customHeight="1" x14ac:dyDescent="0.45">
      <c r="C712" s="54"/>
    </row>
    <row r="713" spans="3:3" ht="15.75" customHeight="1" x14ac:dyDescent="0.45">
      <c r="C713" s="54"/>
    </row>
    <row r="714" spans="3:3" ht="15.75" customHeight="1" x14ac:dyDescent="0.45">
      <c r="C714" s="54"/>
    </row>
    <row r="715" spans="3:3" ht="15.75" customHeight="1" x14ac:dyDescent="0.45">
      <c r="C715" s="54"/>
    </row>
    <row r="716" spans="3:3" ht="15.75" customHeight="1" x14ac:dyDescent="0.45">
      <c r="C716" s="54"/>
    </row>
    <row r="717" spans="3:3" ht="15.75" customHeight="1" x14ac:dyDescent="0.45">
      <c r="C717" s="54"/>
    </row>
    <row r="718" spans="3:3" ht="15.75" customHeight="1" x14ac:dyDescent="0.45">
      <c r="C718" s="54"/>
    </row>
    <row r="719" spans="3:3" ht="15.75" customHeight="1" x14ac:dyDescent="0.45">
      <c r="C719" s="54"/>
    </row>
    <row r="720" spans="3:3" ht="15.75" customHeight="1" x14ac:dyDescent="0.45">
      <c r="C720" s="54"/>
    </row>
    <row r="721" spans="3:3" ht="15.75" customHeight="1" x14ac:dyDescent="0.45">
      <c r="C721" s="54"/>
    </row>
    <row r="722" spans="3:3" ht="15.75" customHeight="1" x14ac:dyDescent="0.45">
      <c r="C722" s="54"/>
    </row>
    <row r="723" spans="3:3" ht="15.75" customHeight="1" x14ac:dyDescent="0.45">
      <c r="C723" s="54"/>
    </row>
    <row r="724" spans="3:3" ht="15.75" customHeight="1" x14ac:dyDescent="0.45">
      <c r="C724" s="54"/>
    </row>
    <row r="725" spans="3:3" ht="15.75" customHeight="1" x14ac:dyDescent="0.45">
      <c r="C725" s="54"/>
    </row>
    <row r="726" spans="3:3" ht="15.75" customHeight="1" x14ac:dyDescent="0.45">
      <c r="C726" s="54"/>
    </row>
    <row r="727" spans="3:3" ht="15.75" customHeight="1" x14ac:dyDescent="0.45">
      <c r="C727" s="54"/>
    </row>
    <row r="728" spans="3:3" ht="15.75" customHeight="1" x14ac:dyDescent="0.45">
      <c r="C728" s="54"/>
    </row>
    <row r="729" spans="3:3" ht="15.75" customHeight="1" x14ac:dyDescent="0.45">
      <c r="C729" s="54"/>
    </row>
    <row r="730" spans="3:3" ht="15.75" customHeight="1" x14ac:dyDescent="0.45">
      <c r="C730" s="54"/>
    </row>
    <row r="731" spans="3:3" ht="15.75" customHeight="1" x14ac:dyDescent="0.45">
      <c r="C731" s="54"/>
    </row>
    <row r="732" spans="3:3" ht="15.75" customHeight="1" x14ac:dyDescent="0.45">
      <c r="C732" s="54"/>
    </row>
    <row r="733" spans="3:3" ht="15.75" customHeight="1" x14ac:dyDescent="0.45">
      <c r="C733" s="54"/>
    </row>
    <row r="734" spans="3:3" ht="15.75" customHeight="1" x14ac:dyDescent="0.45">
      <c r="C734" s="54"/>
    </row>
    <row r="735" spans="3:3" ht="15.75" customHeight="1" x14ac:dyDescent="0.45">
      <c r="C735" s="54"/>
    </row>
    <row r="736" spans="3:3" ht="15.75" customHeight="1" x14ac:dyDescent="0.45">
      <c r="C736" s="54"/>
    </row>
    <row r="737" spans="3:3" ht="15.75" customHeight="1" x14ac:dyDescent="0.45">
      <c r="C737" s="54"/>
    </row>
    <row r="738" spans="3:3" ht="15.75" customHeight="1" x14ac:dyDescent="0.45">
      <c r="C738" s="54"/>
    </row>
    <row r="739" spans="3:3" ht="15.75" customHeight="1" x14ac:dyDescent="0.45">
      <c r="C739" s="54"/>
    </row>
    <row r="740" spans="3:3" ht="15.75" customHeight="1" x14ac:dyDescent="0.45">
      <c r="C740" s="54"/>
    </row>
    <row r="741" spans="3:3" ht="15.75" customHeight="1" x14ac:dyDescent="0.45">
      <c r="C741" s="54"/>
    </row>
    <row r="742" spans="3:3" ht="15.75" customHeight="1" x14ac:dyDescent="0.45">
      <c r="C742" s="54"/>
    </row>
    <row r="743" spans="3:3" ht="15.75" customHeight="1" x14ac:dyDescent="0.45">
      <c r="C743" s="54"/>
    </row>
    <row r="744" spans="3:3" ht="15.75" customHeight="1" x14ac:dyDescent="0.45">
      <c r="C744" s="54"/>
    </row>
    <row r="745" spans="3:3" ht="15.75" customHeight="1" x14ac:dyDescent="0.45">
      <c r="C745" s="54"/>
    </row>
    <row r="746" spans="3:3" ht="15.75" customHeight="1" x14ac:dyDescent="0.45">
      <c r="C746" s="54"/>
    </row>
    <row r="747" spans="3:3" ht="15.75" customHeight="1" x14ac:dyDescent="0.45">
      <c r="C747" s="54"/>
    </row>
    <row r="748" spans="3:3" ht="15.75" customHeight="1" x14ac:dyDescent="0.45">
      <c r="C748" s="54"/>
    </row>
    <row r="749" spans="3:3" ht="15.75" customHeight="1" x14ac:dyDescent="0.45">
      <c r="C749" s="54"/>
    </row>
    <row r="750" spans="3:3" ht="15.75" customHeight="1" x14ac:dyDescent="0.45">
      <c r="C750" s="54"/>
    </row>
    <row r="751" spans="3:3" ht="15.75" customHeight="1" x14ac:dyDescent="0.45">
      <c r="C751" s="54"/>
    </row>
    <row r="752" spans="3:3" ht="15.75" customHeight="1" x14ac:dyDescent="0.45">
      <c r="C752" s="54"/>
    </row>
    <row r="753" spans="3:3" ht="15.75" customHeight="1" x14ac:dyDescent="0.45">
      <c r="C753" s="54"/>
    </row>
    <row r="754" spans="3:3" ht="15.75" customHeight="1" x14ac:dyDescent="0.45">
      <c r="C754" s="54"/>
    </row>
    <row r="755" spans="3:3" ht="15.75" customHeight="1" x14ac:dyDescent="0.45">
      <c r="C755" s="54"/>
    </row>
    <row r="756" spans="3:3" ht="15.75" customHeight="1" x14ac:dyDescent="0.45">
      <c r="C756" s="54"/>
    </row>
    <row r="757" spans="3:3" ht="15.75" customHeight="1" x14ac:dyDescent="0.45">
      <c r="C757" s="54"/>
    </row>
    <row r="758" spans="3:3" ht="15.75" customHeight="1" x14ac:dyDescent="0.45">
      <c r="C758" s="54"/>
    </row>
    <row r="759" spans="3:3" ht="15.75" customHeight="1" x14ac:dyDescent="0.45">
      <c r="C759" s="54"/>
    </row>
    <row r="760" spans="3:3" ht="15.75" customHeight="1" x14ac:dyDescent="0.45">
      <c r="C760" s="54"/>
    </row>
    <row r="761" spans="3:3" ht="15.75" customHeight="1" x14ac:dyDescent="0.45">
      <c r="C761" s="54"/>
    </row>
    <row r="762" spans="3:3" ht="15.75" customHeight="1" x14ac:dyDescent="0.45">
      <c r="C762" s="54"/>
    </row>
    <row r="763" spans="3:3" ht="15.75" customHeight="1" x14ac:dyDescent="0.45">
      <c r="C763" s="54"/>
    </row>
    <row r="764" spans="3:3" ht="15.75" customHeight="1" x14ac:dyDescent="0.45">
      <c r="C764" s="54"/>
    </row>
    <row r="765" spans="3:3" ht="15.75" customHeight="1" x14ac:dyDescent="0.45">
      <c r="C765" s="54"/>
    </row>
    <row r="766" spans="3:3" ht="15.75" customHeight="1" x14ac:dyDescent="0.45">
      <c r="C766" s="54"/>
    </row>
    <row r="767" spans="3:3" ht="15.75" customHeight="1" x14ac:dyDescent="0.45">
      <c r="C767" s="54"/>
    </row>
    <row r="768" spans="3:3" ht="15.75" customHeight="1" x14ac:dyDescent="0.45">
      <c r="C768" s="54"/>
    </row>
    <row r="769" spans="3:3" ht="15.75" customHeight="1" x14ac:dyDescent="0.45">
      <c r="C769" s="54"/>
    </row>
    <row r="770" spans="3:3" ht="15.75" customHeight="1" x14ac:dyDescent="0.45">
      <c r="C770" s="54"/>
    </row>
    <row r="771" spans="3:3" ht="15.75" customHeight="1" x14ac:dyDescent="0.45">
      <c r="C771" s="54"/>
    </row>
    <row r="772" spans="3:3" ht="15.75" customHeight="1" x14ac:dyDescent="0.45">
      <c r="C772" s="54"/>
    </row>
    <row r="773" spans="3:3" ht="15.75" customHeight="1" x14ac:dyDescent="0.45">
      <c r="C773" s="54"/>
    </row>
    <row r="774" spans="3:3" ht="15.75" customHeight="1" x14ac:dyDescent="0.45">
      <c r="C774" s="54"/>
    </row>
    <row r="775" spans="3:3" ht="15.75" customHeight="1" x14ac:dyDescent="0.45">
      <c r="C775" s="54"/>
    </row>
    <row r="776" spans="3:3" ht="15.75" customHeight="1" x14ac:dyDescent="0.45">
      <c r="C776" s="54"/>
    </row>
    <row r="777" spans="3:3" ht="15.75" customHeight="1" x14ac:dyDescent="0.45">
      <c r="C777" s="54"/>
    </row>
    <row r="778" spans="3:3" ht="15.75" customHeight="1" x14ac:dyDescent="0.45">
      <c r="C778" s="54"/>
    </row>
    <row r="779" spans="3:3" ht="15.75" customHeight="1" x14ac:dyDescent="0.45">
      <c r="C779" s="54"/>
    </row>
    <row r="780" spans="3:3" ht="15.75" customHeight="1" x14ac:dyDescent="0.45">
      <c r="C780" s="54"/>
    </row>
    <row r="781" spans="3:3" ht="15.75" customHeight="1" x14ac:dyDescent="0.45">
      <c r="C781" s="54"/>
    </row>
    <row r="782" spans="3:3" ht="15.75" customHeight="1" x14ac:dyDescent="0.45">
      <c r="C782" s="54"/>
    </row>
    <row r="783" spans="3:3" ht="15.75" customHeight="1" x14ac:dyDescent="0.45">
      <c r="C783" s="54"/>
    </row>
    <row r="784" spans="3:3" ht="15.75" customHeight="1" x14ac:dyDescent="0.45">
      <c r="C784" s="54"/>
    </row>
    <row r="785" spans="3:3" ht="15.75" customHeight="1" x14ac:dyDescent="0.45">
      <c r="C785" s="54"/>
    </row>
    <row r="786" spans="3:3" ht="15.75" customHeight="1" x14ac:dyDescent="0.45">
      <c r="C786" s="54"/>
    </row>
    <row r="787" spans="3:3" ht="15.75" customHeight="1" x14ac:dyDescent="0.45">
      <c r="C787" s="54"/>
    </row>
    <row r="788" spans="3:3" ht="15.75" customHeight="1" x14ac:dyDescent="0.45">
      <c r="C788" s="54"/>
    </row>
    <row r="789" spans="3:3" ht="15.75" customHeight="1" x14ac:dyDescent="0.45">
      <c r="C789" s="54"/>
    </row>
    <row r="790" spans="3:3" ht="15.75" customHeight="1" x14ac:dyDescent="0.45">
      <c r="C790" s="54"/>
    </row>
    <row r="791" spans="3:3" ht="15.75" customHeight="1" x14ac:dyDescent="0.45">
      <c r="C791" s="54"/>
    </row>
    <row r="792" spans="3:3" ht="15.75" customHeight="1" x14ac:dyDescent="0.45">
      <c r="C792" s="54"/>
    </row>
    <row r="793" spans="3:3" ht="15.75" customHeight="1" x14ac:dyDescent="0.45">
      <c r="C793" s="54"/>
    </row>
    <row r="794" spans="3:3" ht="15.75" customHeight="1" x14ac:dyDescent="0.45">
      <c r="C794" s="54"/>
    </row>
    <row r="795" spans="3:3" ht="15.75" customHeight="1" x14ac:dyDescent="0.45">
      <c r="C795" s="54"/>
    </row>
    <row r="796" spans="3:3" ht="15.75" customHeight="1" x14ac:dyDescent="0.45">
      <c r="C796" s="54"/>
    </row>
    <row r="797" spans="3:3" ht="15.75" customHeight="1" x14ac:dyDescent="0.45">
      <c r="C797" s="54"/>
    </row>
    <row r="798" spans="3:3" ht="15.75" customHeight="1" x14ac:dyDescent="0.45">
      <c r="C798" s="54"/>
    </row>
    <row r="799" spans="3:3" ht="15.75" customHeight="1" x14ac:dyDescent="0.45">
      <c r="C799" s="54"/>
    </row>
    <row r="800" spans="3:3" ht="15.75" customHeight="1" x14ac:dyDescent="0.45">
      <c r="C800" s="54"/>
    </row>
    <row r="801" spans="3:3" ht="15.75" customHeight="1" x14ac:dyDescent="0.45">
      <c r="C801" s="54"/>
    </row>
    <row r="802" spans="3:3" ht="15.75" customHeight="1" x14ac:dyDescent="0.45">
      <c r="C802" s="54"/>
    </row>
    <row r="803" spans="3:3" ht="15.75" customHeight="1" x14ac:dyDescent="0.45">
      <c r="C803" s="54"/>
    </row>
    <row r="804" spans="3:3" ht="15.75" customHeight="1" x14ac:dyDescent="0.45">
      <c r="C804" s="54"/>
    </row>
    <row r="805" spans="3:3" ht="15.75" customHeight="1" x14ac:dyDescent="0.45">
      <c r="C805" s="54"/>
    </row>
    <row r="806" spans="3:3" ht="15.75" customHeight="1" x14ac:dyDescent="0.45">
      <c r="C806" s="54"/>
    </row>
    <row r="807" spans="3:3" ht="15.75" customHeight="1" x14ac:dyDescent="0.45">
      <c r="C807" s="54"/>
    </row>
    <row r="808" spans="3:3" ht="15.75" customHeight="1" x14ac:dyDescent="0.45">
      <c r="C808" s="54"/>
    </row>
    <row r="809" spans="3:3" ht="15.75" customHeight="1" x14ac:dyDescent="0.45">
      <c r="C809" s="54"/>
    </row>
    <row r="810" spans="3:3" ht="15.75" customHeight="1" x14ac:dyDescent="0.45">
      <c r="C810" s="54"/>
    </row>
    <row r="811" spans="3:3" ht="15.75" customHeight="1" x14ac:dyDescent="0.45">
      <c r="C811" s="54"/>
    </row>
    <row r="812" spans="3:3" ht="15.75" customHeight="1" x14ac:dyDescent="0.45">
      <c r="C812" s="54"/>
    </row>
    <row r="813" spans="3:3" ht="15.75" customHeight="1" x14ac:dyDescent="0.45">
      <c r="C813" s="54"/>
    </row>
    <row r="814" spans="3:3" ht="15.75" customHeight="1" x14ac:dyDescent="0.45">
      <c r="C814" s="54"/>
    </row>
    <row r="815" spans="3:3" ht="15.75" customHeight="1" x14ac:dyDescent="0.45">
      <c r="C815" s="54"/>
    </row>
    <row r="816" spans="3:3" ht="15.75" customHeight="1" x14ac:dyDescent="0.45">
      <c r="C816" s="54"/>
    </row>
    <row r="817" spans="3:3" ht="15.75" customHeight="1" x14ac:dyDescent="0.45">
      <c r="C817" s="54"/>
    </row>
    <row r="818" spans="3:3" ht="15.75" customHeight="1" x14ac:dyDescent="0.45">
      <c r="C818" s="54"/>
    </row>
    <row r="819" spans="3:3" ht="15.75" customHeight="1" x14ac:dyDescent="0.45">
      <c r="C819" s="54"/>
    </row>
    <row r="820" spans="3:3" ht="15.75" customHeight="1" x14ac:dyDescent="0.45">
      <c r="C820" s="54"/>
    </row>
    <row r="821" spans="3:3" ht="15.75" customHeight="1" x14ac:dyDescent="0.45">
      <c r="C821" s="54"/>
    </row>
    <row r="822" spans="3:3" ht="15.75" customHeight="1" x14ac:dyDescent="0.45">
      <c r="C822" s="54"/>
    </row>
    <row r="823" spans="3:3" ht="15.75" customHeight="1" x14ac:dyDescent="0.45">
      <c r="C823" s="54"/>
    </row>
    <row r="824" spans="3:3" ht="15.75" customHeight="1" x14ac:dyDescent="0.45">
      <c r="C824" s="54"/>
    </row>
    <row r="825" spans="3:3" ht="15.75" customHeight="1" x14ac:dyDescent="0.45">
      <c r="C825" s="54"/>
    </row>
    <row r="826" spans="3:3" ht="15.75" customHeight="1" x14ac:dyDescent="0.45">
      <c r="C826" s="54"/>
    </row>
    <row r="827" spans="3:3" ht="15.75" customHeight="1" x14ac:dyDescent="0.45">
      <c r="C827" s="54"/>
    </row>
    <row r="828" spans="3:3" ht="15.75" customHeight="1" x14ac:dyDescent="0.45">
      <c r="C828" s="54"/>
    </row>
    <row r="829" spans="3:3" ht="15.75" customHeight="1" x14ac:dyDescent="0.45">
      <c r="C829" s="54"/>
    </row>
    <row r="830" spans="3:3" ht="15.75" customHeight="1" x14ac:dyDescent="0.45">
      <c r="C830" s="54"/>
    </row>
    <row r="831" spans="3:3" ht="15.75" customHeight="1" x14ac:dyDescent="0.45">
      <c r="C831" s="54"/>
    </row>
    <row r="832" spans="3:3" ht="15.75" customHeight="1" x14ac:dyDescent="0.45">
      <c r="C832" s="54"/>
    </row>
    <row r="833" spans="3:3" ht="15.75" customHeight="1" x14ac:dyDescent="0.45">
      <c r="C833" s="54"/>
    </row>
    <row r="834" spans="3:3" ht="15.75" customHeight="1" x14ac:dyDescent="0.45">
      <c r="C834" s="54"/>
    </row>
    <row r="835" spans="3:3" ht="15.75" customHeight="1" x14ac:dyDescent="0.45">
      <c r="C835" s="54"/>
    </row>
    <row r="836" spans="3:3" ht="15.75" customHeight="1" x14ac:dyDescent="0.45">
      <c r="C836" s="54"/>
    </row>
    <row r="837" spans="3:3" ht="15.75" customHeight="1" x14ac:dyDescent="0.45">
      <c r="C837" s="54"/>
    </row>
    <row r="838" spans="3:3" ht="15.75" customHeight="1" x14ac:dyDescent="0.45">
      <c r="C838" s="54"/>
    </row>
    <row r="839" spans="3:3" ht="15.75" customHeight="1" x14ac:dyDescent="0.45">
      <c r="C839" s="54"/>
    </row>
    <row r="840" spans="3:3" ht="15.75" customHeight="1" x14ac:dyDescent="0.45">
      <c r="C840" s="54"/>
    </row>
    <row r="841" spans="3:3" ht="15.75" customHeight="1" x14ac:dyDescent="0.45">
      <c r="C841" s="54"/>
    </row>
    <row r="842" spans="3:3" ht="15.75" customHeight="1" x14ac:dyDescent="0.45">
      <c r="C842" s="54"/>
    </row>
    <row r="843" spans="3:3" ht="15.75" customHeight="1" x14ac:dyDescent="0.45">
      <c r="C843" s="54"/>
    </row>
    <row r="844" spans="3:3" ht="15.75" customHeight="1" x14ac:dyDescent="0.45">
      <c r="C844" s="54"/>
    </row>
    <row r="845" spans="3:3" ht="15.75" customHeight="1" x14ac:dyDescent="0.45">
      <c r="C845" s="54"/>
    </row>
    <row r="846" spans="3:3" ht="15.75" customHeight="1" x14ac:dyDescent="0.45">
      <c r="C846" s="54"/>
    </row>
    <row r="847" spans="3:3" ht="15.75" customHeight="1" x14ac:dyDescent="0.45">
      <c r="C847" s="54"/>
    </row>
    <row r="848" spans="3:3" ht="15.75" customHeight="1" x14ac:dyDescent="0.45">
      <c r="C848" s="54"/>
    </row>
    <row r="849" spans="3:3" ht="15.75" customHeight="1" x14ac:dyDescent="0.45">
      <c r="C849" s="54"/>
    </row>
    <row r="850" spans="3:3" ht="15.75" customHeight="1" x14ac:dyDescent="0.45">
      <c r="C850" s="54"/>
    </row>
    <row r="851" spans="3:3" ht="15.75" customHeight="1" x14ac:dyDescent="0.45">
      <c r="C851" s="54"/>
    </row>
    <row r="852" spans="3:3" ht="15.75" customHeight="1" x14ac:dyDescent="0.45">
      <c r="C852" s="54"/>
    </row>
    <row r="853" spans="3:3" ht="15.75" customHeight="1" x14ac:dyDescent="0.45">
      <c r="C853" s="54"/>
    </row>
    <row r="854" spans="3:3" ht="15.75" customHeight="1" x14ac:dyDescent="0.45">
      <c r="C854" s="54"/>
    </row>
    <row r="855" spans="3:3" ht="15.75" customHeight="1" x14ac:dyDescent="0.45">
      <c r="C855" s="54"/>
    </row>
    <row r="856" spans="3:3" ht="15.75" customHeight="1" x14ac:dyDescent="0.45">
      <c r="C856" s="54"/>
    </row>
    <row r="857" spans="3:3" ht="15.75" customHeight="1" x14ac:dyDescent="0.45">
      <c r="C857" s="54"/>
    </row>
    <row r="858" spans="3:3" ht="15.75" customHeight="1" x14ac:dyDescent="0.45">
      <c r="C858" s="54"/>
    </row>
    <row r="859" spans="3:3" ht="15.75" customHeight="1" x14ac:dyDescent="0.45">
      <c r="C859" s="54"/>
    </row>
    <row r="860" spans="3:3" ht="15.75" customHeight="1" x14ac:dyDescent="0.45">
      <c r="C860" s="54"/>
    </row>
    <row r="861" spans="3:3" ht="15.75" customHeight="1" x14ac:dyDescent="0.45">
      <c r="C861" s="54"/>
    </row>
    <row r="862" spans="3:3" ht="15.75" customHeight="1" x14ac:dyDescent="0.45">
      <c r="C862" s="54"/>
    </row>
    <row r="863" spans="3:3" ht="15.75" customHeight="1" x14ac:dyDescent="0.45">
      <c r="C863" s="54"/>
    </row>
    <row r="864" spans="3:3" ht="15.75" customHeight="1" x14ac:dyDescent="0.45">
      <c r="C864" s="54"/>
    </row>
    <row r="865" spans="3:3" ht="15.75" customHeight="1" x14ac:dyDescent="0.45">
      <c r="C865" s="54"/>
    </row>
    <row r="866" spans="3:3" ht="15.75" customHeight="1" x14ac:dyDescent="0.45">
      <c r="C866" s="54"/>
    </row>
    <row r="867" spans="3:3" ht="15.75" customHeight="1" x14ac:dyDescent="0.45">
      <c r="C867" s="54"/>
    </row>
    <row r="868" spans="3:3" ht="15.75" customHeight="1" x14ac:dyDescent="0.45">
      <c r="C868" s="54"/>
    </row>
    <row r="869" spans="3:3" ht="15.75" customHeight="1" x14ac:dyDescent="0.45">
      <c r="C869" s="54"/>
    </row>
    <row r="870" spans="3:3" ht="15.75" customHeight="1" x14ac:dyDescent="0.45">
      <c r="C870" s="54"/>
    </row>
    <row r="871" spans="3:3" ht="15.75" customHeight="1" x14ac:dyDescent="0.45">
      <c r="C871" s="54"/>
    </row>
    <row r="872" spans="3:3" ht="15.75" customHeight="1" x14ac:dyDescent="0.45">
      <c r="C872" s="54"/>
    </row>
    <row r="873" spans="3:3" ht="15.75" customHeight="1" x14ac:dyDescent="0.45">
      <c r="C873" s="54"/>
    </row>
    <row r="874" spans="3:3" ht="15.75" customHeight="1" x14ac:dyDescent="0.45">
      <c r="C874" s="54"/>
    </row>
    <row r="875" spans="3:3" ht="15.75" customHeight="1" x14ac:dyDescent="0.45">
      <c r="C875" s="54"/>
    </row>
    <row r="876" spans="3:3" ht="15.75" customHeight="1" x14ac:dyDescent="0.45">
      <c r="C876" s="54"/>
    </row>
    <row r="877" spans="3:3" ht="15.75" customHeight="1" x14ac:dyDescent="0.45">
      <c r="C877" s="54"/>
    </row>
    <row r="878" spans="3:3" ht="15.75" customHeight="1" x14ac:dyDescent="0.45">
      <c r="C878" s="54"/>
    </row>
    <row r="879" spans="3:3" ht="15.75" customHeight="1" x14ac:dyDescent="0.45">
      <c r="C879" s="54"/>
    </row>
    <row r="880" spans="3:3" ht="15.75" customHeight="1" x14ac:dyDescent="0.45">
      <c r="C880" s="54"/>
    </row>
    <row r="881" spans="3:3" ht="15.75" customHeight="1" x14ac:dyDescent="0.45">
      <c r="C881" s="54"/>
    </row>
    <row r="882" spans="3:3" ht="15.75" customHeight="1" x14ac:dyDescent="0.45">
      <c r="C882" s="54"/>
    </row>
    <row r="883" spans="3:3" ht="15.75" customHeight="1" x14ac:dyDescent="0.45">
      <c r="C883" s="54"/>
    </row>
    <row r="884" spans="3:3" ht="15.75" customHeight="1" x14ac:dyDescent="0.45">
      <c r="C884" s="54"/>
    </row>
    <row r="885" spans="3:3" ht="15.75" customHeight="1" x14ac:dyDescent="0.45">
      <c r="C885" s="54"/>
    </row>
    <row r="886" spans="3:3" ht="15.75" customHeight="1" x14ac:dyDescent="0.45">
      <c r="C886" s="54"/>
    </row>
    <row r="887" spans="3:3" ht="15.75" customHeight="1" x14ac:dyDescent="0.45">
      <c r="C887" s="54"/>
    </row>
    <row r="888" spans="3:3" ht="15.75" customHeight="1" x14ac:dyDescent="0.45">
      <c r="C888" s="54"/>
    </row>
    <row r="889" spans="3:3" ht="15.75" customHeight="1" x14ac:dyDescent="0.45">
      <c r="C889" s="54"/>
    </row>
    <row r="890" spans="3:3" ht="15.75" customHeight="1" x14ac:dyDescent="0.45">
      <c r="C890" s="54"/>
    </row>
    <row r="891" spans="3:3" ht="15.75" customHeight="1" x14ac:dyDescent="0.45">
      <c r="C891" s="54"/>
    </row>
    <row r="892" spans="3:3" ht="15.75" customHeight="1" x14ac:dyDescent="0.45">
      <c r="C892" s="54"/>
    </row>
    <row r="893" spans="3:3" ht="15.75" customHeight="1" x14ac:dyDescent="0.45">
      <c r="C893" s="54"/>
    </row>
    <row r="894" spans="3:3" ht="15.75" customHeight="1" x14ac:dyDescent="0.45">
      <c r="C894" s="54"/>
    </row>
    <row r="895" spans="3:3" ht="15.75" customHeight="1" x14ac:dyDescent="0.45">
      <c r="C895" s="54"/>
    </row>
    <row r="896" spans="3:3" ht="15.75" customHeight="1" x14ac:dyDescent="0.45">
      <c r="C896" s="54"/>
    </row>
    <row r="897" spans="3:3" ht="15.75" customHeight="1" x14ac:dyDescent="0.45">
      <c r="C897" s="54"/>
    </row>
    <row r="898" spans="3:3" ht="15.75" customHeight="1" x14ac:dyDescent="0.45">
      <c r="C898" s="54"/>
    </row>
    <row r="899" spans="3:3" ht="15.75" customHeight="1" x14ac:dyDescent="0.45">
      <c r="C899" s="54"/>
    </row>
    <row r="900" spans="3:3" ht="15.75" customHeight="1" x14ac:dyDescent="0.45">
      <c r="C900" s="54"/>
    </row>
    <row r="901" spans="3:3" ht="15.75" customHeight="1" x14ac:dyDescent="0.45">
      <c r="C901" s="54"/>
    </row>
    <row r="902" spans="3:3" ht="15.75" customHeight="1" x14ac:dyDescent="0.45">
      <c r="C902" s="54"/>
    </row>
    <row r="903" spans="3:3" ht="15.75" customHeight="1" x14ac:dyDescent="0.45">
      <c r="C903" s="54"/>
    </row>
    <row r="904" spans="3:3" ht="15.75" customHeight="1" x14ac:dyDescent="0.45">
      <c r="C904" s="54"/>
    </row>
    <row r="905" spans="3:3" ht="15.75" customHeight="1" x14ac:dyDescent="0.45">
      <c r="C905" s="54"/>
    </row>
    <row r="906" spans="3:3" ht="15.75" customHeight="1" x14ac:dyDescent="0.45">
      <c r="C906" s="54"/>
    </row>
    <row r="907" spans="3:3" ht="15.75" customHeight="1" x14ac:dyDescent="0.45">
      <c r="C907" s="54"/>
    </row>
    <row r="908" spans="3:3" ht="15.75" customHeight="1" x14ac:dyDescent="0.45">
      <c r="C908" s="54"/>
    </row>
    <row r="909" spans="3:3" ht="15.75" customHeight="1" x14ac:dyDescent="0.45">
      <c r="C909" s="54"/>
    </row>
    <row r="910" spans="3:3" ht="15.75" customHeight="1" x14ac:dyDescent="0.45">
      <c r="C910" s="54"/>
    </row>
    <row r="911" spans="3:3" ht="15.75" customHeight="1" x14ac:dyDescent="0.45">
      <c r="C911" s="54"/>
    </row>
    <row r="912" spans="3:3" ht="15.75" customHeight="1" x14ac:dyDescent="0.45">
      <c r="C912" s="54"/>
    </row>
    <row r="913" spans="3:3" ht="15.75" customHeight="1" x14ac:dyDescent="0.45">
      <c r="C913" s="54"/>
    </row>
    <row r="914" spans="3:3" ht="15.75" customHeight="1" x14ac:dyDescent="0.45">
      <c r="C914" s="54"/>
    </row>
    <row r="915" spans="3:3" ht="15.75" customHeight="1" x14ac:dyDescent="0.45">
      <c r="C915" s="54"/>
    </row>
    <row r="916" spans="3:3" ht="15.75" customHeight="1" x14ac:dyDescent="0.45">
      <c r="C916" s="54"/>
    </row>
    <row r="917" spans="3:3" ht="15.75" customHeight="1" x14ac:dyDescent="0.45">
      <c r="C917" s="54"/>
    </row>
    <row r="918" spans="3:3" ht="15.75" customHeight="1" x14ac:dyDescent="0.45">
      <c r="C918" s="54"/>
    </row>
    <row r="919" spans="3:3" ht="15.75" customHeight="1" x14ac:dyDescent="0.45">
      <c r="C919" s="54"/>
    </row>
    <row r="920" spans="3:3" ht="15.75" customHeight="1" x14ac:dyDescent="0.45">
      <c r="C920" s="54"/>
    </row>
    <row r="921" spans="3:3" ht="15.75" customHeight="1" x14ac:dyDescent="0.45">
      <c r="C921" s="54"/>
    </row>
    <row r="922" spans="3:3" ht="15.75" customHeight="1" x14ac:dyDescent="0.45">
      <c r="C922" s="54"/>
    </row>
    <row r="923" spans="3:3" ht="15.75" customHeight="1" x14ac:dyDescent="0.45">
      <c r="C923" s="54"/>
    </row>
    <row r="924" spans="3:3" ht="15.75" customHeight="1" x14ac:dyDescent="0.45">
      <c r="C924" s="54"/>
    </row>
    <row r="925" spans="3:3" ht="15.75" customHeight="1" x14ac:dyDescent="0.45">
      <c r="C925" s="54"/>
    </row>
    <row r="926" spans="3:3" ht="15.75" customHeight="1" x14ac:dyDescent="0.45">
      <c r="C926" s="54"/>
    </row>
    <row r="927" spans="3:3" ht="15.75" customHeight="1" x14ac:dyDescent="0.45">
      <c r="C927" s="54"/>
    </row>
    <row r="928" spans="3:3" ht="15.75" customHeight="1" x14ac:dyDescent="0.45">
      <c r="C928" s="54"/>
    </row>
    <row r="929" spans="3:3" ht="15.75" customHeight="1" x14ac:dyDescent="0.45">
      <c r="C929" s="54"/>
    </row>
    <row r="930" spans="3:3" ht="15.75" customHeight="1" x14ac:dyDescent="0.45">
      <c r="C930" s="54"/>
    </row>
    <row r="931" spans="3:3" ht="15.75" customHeight="1" x14ac:dyDescent="0.45">
      <c r="C931" s="54"/>
    </row>
    <row r="932" spans="3:3" ht="15.75" customHeight="1" x14ac:dyDescent="0.45">
      <c r="C932" s="54"/>
    </row>
    <row r="933" spans="3:3" ht="15.75" customHeight="1" x14ac:dyDescent="0.45">
      <c r="C933" s="54"/>
    </row>
    <row r="934" spans="3:3" ht="15.75" customHeight="1" x14ac:dyDescent="0.45">
      <c r="C934" s="54"/>
    </row>
    <row r="935" spans="3:3" ht="15.75" customHeight="1" x14ac:dyDescent="0.45">
      <c r="C935" s="54"/>
    </row>
    <row r="936" spans="3:3" ht="15.75" customHeight="1" x14ac:dyDescent="0.45">
      <c r="C936" s="54"/>
    </row>
    <row r="937" spans="3:3" ht="15.75" customHeight="1" x14ac:dyDescent="0.45">
      <c r="C937" s="54"/>
    </row>
    <row r="938" spans="3:3" ht="15.75" customHeight="1" x14ac:dyDescent="0.45">
      <c r="C938" s="54"/>
    </row>
    <row r="939" spans="3:3" ht="15.75" customHeight="1" x14ac:dyDescent="0.45">
      <c r="C939" s="54"/>
    </row>
    <row r="940" spans="3:3" ht="15.75" customHeight="1" x14ac:dyDescent="0.45">
      <c r="C940" s="54"/>
    </row>
    <row r="941" spans="3:3" ht="15.75" customHeight="1" x14ac:dyDescent="0.45">
      <c r="C941" s="54"/>
    </row>
    <row r="942" spans="3:3" ht="15.75" customHeight="1" x14ac:dyDescent="0.45">
      <c r="C942" s="54"/>
    </row>
    <row r="943" spans="3:3" ht="15.75" customHeight="1" x14ac:dyDescent="0.45">
      <c r="C943" s="54"/>
    </row>
    <row r="944" spans="3:3" ht="15.75" customHeight="1" x14ac:dyDescent="0.45">
      <c r="C944" s="54"/>
    </row>
    <row r="945" spans="3:3" ht="15.75" customHeight="1" x14ac:dyDescent="0.45">
      <c r="C945" s="54"/>
    </row>
    <row r="946" spans="3:3" ht="15.75" customHeight="1" x14ac:dyDescent="0.45">
      <c r="C946" s="54"/>
    </row>
    <row r="947" spans="3:3" ht="15.75" customHeight="1" x14ac:dyDescent="0.45">
      <c r="C947" s="54"/>
    </row>
    <row r="948" spans="3:3" ht="15.75" customHeight="1" x14ac:dyDescent="0.45">
      <c r="C948" s="54"/>
    </row>
    <row r="949" spans="3:3" ht="15.75" customHeight="1" x14ac:dyDescent="0.45">
      <c r="C949" s="54"/>
    </row>
    <row r="950" spans="3:3" ht="15.75" customHeight="1" x14ac:dyDescent="0.45">
      <c r="C950" s="54"/>
    </row>
    <row r="951" spans="3:3" ht="15.75" customHeight="1" x14ac:dyDescent="0.45">
      <c r="C951" s="54"/>
    </row>
    <row r="952" spans="3:3" ht="15.75" customHeight="1" x14ac:dyDescent="0.45">
      <c r="C952" s="54"/>
    </row>
    <row r="953" spans="3:3" ht="15.75" customHeight="1" x14ac:dyDescent="0.45">
      <c r="C953" s="54"/>
    </row>
    <row r="954" spans="3:3" ht="15.75" customHeight="1" x14ac:dyDescent="0.45">
      <c r="C954" s="54"/>
    </row>
    <row r="955" spans="3:3" ht="15.75" customHeight="1" x14ac:dyDescent="0.45">
      <c r="C955" s="54"/>
    </row>
    <row r="956" spans="3:3" ht="15.75" customHeight="1" x14ac:dyDescent="0.45">
      <c r="C956" s="54"/>
    </row>
    <row r="957" spans="3:3" ht="15.75" customHeight="1" x14ac:dyDescent="0.45">
      <c r="C957" s="54"/>
    </row>
    <row r="958" spans="3:3" ht="15.75" customHeight="1" x14ac:dyDescent="0.45">
      <c r="C958" s="54"/>
    </row>
    <row r="959" spans="3:3" ht="15.75" customHeight="1" x14ac:dyDescent="0.45">
      <c r="C959" s="54"/>
    </row>
    <row r="960" spans="3:3" ht="15.75" customHeight="1" x14ac:dyDescent="0.45">
      <c r="C960" s="54"/>
    </row>
    <row r="961" spans="3:3" ht="15.75" customHeight="1" x14ac:dyDescent="0.45">
      <c r="C961" s="54"/>
    </row>
    <row r="962" spans="3:3" ht="15.75" customHeight="1" x14ac:dyDescent="0.45">
      <c r="C962" s="54"/>
    </row>
    <row r="963" spans="3:3" ht="15.75" customHeight="1" x14ac:dyDescent="0.45">
      <c r="C963" s="54"/>
    </row>
    <row r="964" spans="3:3" ht="15.75" customHeight="1" x14ac:dyDescent="0.45">
      <c r="C964" s="54"/>
    </row>
    <row r="965" spans="3:3" ht="15.75" customHeight="1" x14ac:dyDescent="0.45">
      <c r="C965" s="54"/>
    </row>
    <row r="966" spans="3:3" ht="15.75" customHeight="1" x14ac:dyDescent="0.45">
      <c r="C966" s="54"/>
    </row>
    <row r="967" spans="3:3" ht="15.75" customHeight="1" x14ac:dyDescent="0.45">
      <c r="C967" s="54"/>
    </row>
    <row r="968" spans="3:3" ht="15.75" customHeight="1" x14ac:dyDescent="0.45">
      <c r="C968" s="54"/>
    </row>
    <row r="969" spans="3:3" ht="15.75" customHeight="1" x14ac:dyDescent="0.45">
      <c r="C969" s="54"/>
    </row>
    <row r="970" spans="3:3" ht="15.75" customHeight="1" x14ac:dyDescent="0.45">
      <c r="C970" s="54"/>
    </row>
    <row r="971" spans="3:3" ht="15.75" customHeight="1" x14ac:dyDescent="0.45">
      <c r="C971" s="54"/>
    </row>
    <row r="972" spans="3:3" ht="15.75" customHeight="1" x14ac:dyDescent="0.45">
      <c r="C972" s="54"/>
    </row>
    <row r="973" spans="3:3" ht="15.75" customHeight="1" x14ac:dyDescent="0.45">
      <c r="C973" s="54"/>
    </row>
    <row r="974" spans="3:3" ht="15.75" customHeight="1" x14ac:dyDescent="0.45">
      <c r="C974" s="54"/>
    </row>
    <row r="975" spans="3:3" ht="15.75" customHeight="1" x14ac:dyDescent="0.45">
      <c r="C975" s="54"/>
    </row>
    <row r="976" spans="3:3" ht="15.75" customHeight="1" x14ac:dyDescent="0.45">
      <c r="C976" s="54"/>
    </row>
    <row r="977" spans="3:3" ht="15.75" customHeight="1" x14ac:dyDescent="0.45">
      <c r="C977" s="54"/>
    </row>
    <row r="978" spans="3:3" ht="15.75" customHeight="1" x14ac:dyDescent="0.45">
      <c r="C978" s="54"/>
    </row>
    <row r="979" spans="3:3" ht="15.75" customHeight="1" x14ac:dyDescent="0.45">
      <c r="C979" s="54"/>
    </row>
    <row r="980" spans="3:3" ht="15.75" customHeight="1" x14ac:dyDescent="0.45">
      <c r="C980" s="54"/>
    </row>
    <row r="981" spans="3:3" ht="15.75" customHeight="1" x14ac:dyDescent="0.45">
      <c r="C981" s="54"/>
    </row>
    <row r="982" spans="3:3" ht="15.75" customHeight="1" x14ac:dyDescent="0.45">
      <c r="C982" s="54"/>
    </row>
    <row r="983" spans="3:3" ht="15.75" customHeight="1" x14ac:dyDescent="0.45">
      <c r="C983" s="54"/>
    </row>
    <row r="984" spans="3:3" ht="15.75" customHeight="1" x14ac:dyDescent="0.45">
      <c r="C984" s="54"/>
    </row>
    <row r="985" spans="3:3" ht="15.75" customHeight="1" x14ac:dyDescent="0.45">
      <c r="C985" s="54"/>
    </row>
    <row r="986" spans="3:3" ht="15.75" customHeight="1" x14ac:dyDescent="0.45">
      <c r="C986" s="54"/>
    </row>
    <row r="987" spans="3:3" ht="15.75" customHeight="1" x14ac:dyDescent="0.45">
      <c r="C987" s="54"/>
    </row>
    <row r="988" spans="3:3" ht="15.75" customHeight="1" x14ac:dyDescent="0.45">
      <c r="C988" s="54"/>
    </row>
    <row r="989" spans="3:3" ht="15.75" customHeight="1" x14ac:dyDescent="0.45">
      <c r="C989" s="54"/>
    </row>
    <row r="990" spans="3:3" ht="15.75" customHeight="1" x14ac:dyDescent="0.45">
      <c r="C990" s="54"/>
    </row>
    <row r="991" spans="3:3" ht="15.75" customHeight="1" x14ac:dyDescent="0.45">
      <c r="C991" s="54"/>
    </row>
    <row r="992" spans="3:3" ht="15.75" customHeight="1" x14ac:dyDescent="0.45">
      <c r="C992" s="54"/>
    </row>
    <row r="993" spans="3:3" ht="15.75" customHeight="1" x14ac:dyDescent="0.45">
      <c r="C993" s="54"/>
    </row>
    <row r="994" spans="3:3" ht="15.75" customHeight="1" x14ac:dyDescent="0.45">
      <c r="C994" s="54"/>
    </row>
    <row r="995" spans="3:3" ht="15.75" customHeight="1" x14ac:dyDescent="0.45">
      <c r="C995" s="54"/>
    </row>
    <row r="996" spans="3:3" ht="15.75" customHeight="1" x14ac:dyDescent="0.45">
      <c r="C996" s="54"/>
    </row>
    <row r="997" spans="3:3" ht="15.75" customHeight="1" x14ac:dyDescent="0.45">
      <c r="C997" s="54"/>
    </row>
    <row r="998" spans="3:3" ht="15.75" customHeight="1" x14ac:dyDescent="0.45">
      <c r="C998" s="54"/>
    </row>
    <row r="999" spans="3:3" ht="15.75" customHeight="1" x14ac:dyDescent="0.45">
      <c r="C999" s="54"/>
    </row>
    <row r="1000" spans="3:3" ht="15.75" customHeight="1" x14ac:dyDescent="0.45">
      <c r="C1000" s="54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/>
  </sheetViews>
  <sheetFormatPr defaultColWidth="12.625" defaultRowHeight="15" customHeight="1" x14ac:dyDescent="0.35"/>
  <cols>
    <col min="1" max="1" width="60.375" customWidth="1"/>
    <col min="2" max="2" width="20" customWidth="1"/>
    <col min="3" max="3" width="11" customWidth="1"/>
    <col min="4" max="26" width="7.625" customWidth="1"/>
  </cols>
  <sheetData>
    <row r="1" spans="1:3" ht="14.25" x14ac:dyDescent="0.45">
      <c r="A1" s="8" t="s">
        <v>971</v>
      </c>
      <c r="B1" s="8" t="s">
        <v>972</v>
      </c>
      <c r="C1" s="54">
        <v>142405</v>
      </c>
    </row>
    <row r="2" spans="1:3" ht="14.25" x14ac:dyDescent="0.45">
      <c r="A2" s="8" t="s">
        <v>973</v>
      </c>
      <c r="B2" s="8" t="s">
        <v>974</v>
      </c>
      <c r="C2" s="54">
        <v>129900</v>
      </c>
    </row>
    <row r="3" spans="1:3" ht="14.25" x14ac:dyDescent="0.45">
      <c r="A3" s="8" t="s">
        <v>975</v>
      </c>
      <c r="B3" s="8" t="s">
        <v>976</v>
      </c>
      <c r="C3" s="54">
        <v>125950</v>
      </c>
    </row>
    <row r="4" spans="1:3" ht="14.25" x14ac:dyDescent="0.45">
      <c r="A4" s="8" t="s">
        <v>977</v>
      </c>
      <c r="B4" s="8" t="s">
        <v>972</v>
      </c>
      <c r="C4" s="54">
        <v>142988</v>
      </c>
    </row>
    <row r="5" spans="1:3" ht="15" customHeight="1" x14ac:dyDescent="0.45">
      <c r="A5" s="8" t="s">
        <v>978</v>
      </c>
      <c r="B5" s="8" t="s">
        <v>972</v>
      </c>
      <c r="C5" s="54">
        <v>136835</v>
      </c>
    </row>
    <row r="6" spans="1:3" ht="14.25" x14ac:dyDescent="0.45">
      <c r="A6" s="8" t="s">
        <v>979</v>
      </c>
      <c r="B6" s="8" t="s">
        <v>701</v>
      </c>
      <c r="C6" s="54">
        <v>145650</v>
      </c>
    </row>
    <row r="7" spans="1:3" ht="14.25" x14ac:dyDescent="0.45">
      <c r="A7" s="8" t="s">
        <v>980</v>
      </c>
      <c r="B7" s="8" t="s">
        <v>981</v>
      </c>
      <c r="C7" s="54">
        <v>146000</v>
      </c>
    </row>
    <row r="8" spans="1:3" ht="14.25" x14ac:dyDescent="0.45">
      <c r="A8" s="8" t="s">
        <v>982</v>
      </c>
      <c r="B8" s="8" t="s">
        <v>970</v>
      </c>
      <c r="C8" s="54">
        <v>148600</v>
      </c>
    </row>
    <row r="9" spans="1:3" ht="14.25" x14ac:dyDescent="0.45">
      <c r="A9" s="8" t="s">
        <v>983</v>
      </c>
      <c r="B9" s="8" t="s">
        <v>984</v>
      </c>
      <c r="C9" s="54">
        <v>136900</v>
      </c>
    </row>
    <row r="10" spans="1:3" ht="14.25" x14ac:dyDescent="0.45">
      <c r="A10" s="8" t="s">
        <v>985</v>
      </c>
      <c r="B10" s="8" t="s">
        <v>986</v>
      </c>
      <c r="C10" s="54">
        <v>144500</v>
      </c>
    </row>
    <row r="11" spans="1:3" ht="14.25" x14ac:dyDescent="0.45">
      <c r="A11" s="8" t="s">
        <v>987</v>
      </c>
      <c r="B11" s="8" t="s">
        <v>717</v>
      </c>
      <c r="C11" s="54">
        <v>135090</v>
      </c>
    </row>
    <row r="12" spans="1:3" ht="14.25" x14ac:dyDescent="0.45">
      <c r="A12" s="8" t="s">
        <v>988</v>
      </c>
      <c r="B12" s="8" t="s">
        <v>908</v>
      </c>
      <c r="C12" s="54">
        <v>143860</v>
      </c>
    </row>
    <row r="13" spans="1:3" ht="14.25" x14ac:dyDescent="0.45">
      <c r="A13" s="8" t="s">
        <v>989</v>
      </c>
      <c r="B13" s="8" t="s">
        <v>744</v>
      </c>
      <c r="C13" s="54">
        <v>138500</v>
      </c>
    </row>
    <row r="14" spans="1:3" ht="14.25" x14ac:dyDescent="0.45">
      <c r="A14" s="8" t="s">
        <v>990</v>
      </c>
      <c r="B14" s="8" t="s">
        <v>723</v>
      </c>
      <c r="C14" s="54">
        <v>148275</v>
      </c>
    </row>
    <row r="15" spans="1:3" ht="14.25" x14ac:dyDescent="0.45">
      <c r="A15" s="8" t="s">
        <v>991</v>
      </c>
      <c r="B15" s="8" t="s">
        <v>981</v>
      </c>
      <c r="C15" s="54">
        <v>136500</v>
      </c>
    </row>
    <row r="16" spans="1:3" ht="14.25" x14ac:dyDescent="0.45">
      <c r="A16" s="8" t="s">
        <v>992</v>
      </c>
      <c r="B16" s="8" t="s">
        <v>796</v>
      </c>
      <c r="C16" s="54">
        <v>140608</v>
      </c>
    </row>
    <row r="17" spans="1:3" ht="14.25" x14ac:dyDescent="0.45">
      <c r="A17" s="8" t="s">
        <v>993</v>
      </c>
      <c r="B17" s="8" t="s">
        <v>719</v>
      </c>
      <c r="C17" s="54">
        <v>165536</v>
      </c>
    </row>
    <row r="18" spans="1:3" ht="14.25" x14ac:dyDescent="0.45">
      <c r="A18" s="8" t="s">
        <v>994</v>
      </c>
      <c r="B18" s="8" t="s">
        <v>970</v>
      </c>
      <c r="C18" s="54">
        <v>151764</v>
      </c>
    </row>
    <row r="19" spans="1:3" ht="14.25" x14ac:dyDescent="0.45">
      <c r="A19" s="8" t="s">
        <v>995</v>
      </c>
      <c r="B19" s="8" t="s">
        <v>736</v>
      </c>
      <c r="C19" s="54">
        <v>138500</v>
      </c>
    </row>
    <row r="20" spans="1:3" ht="14.25" x14ac:dyDescent="0.45">
      <c r="A20" s="8" t="s">
        <v>996</v>
      </c>
      <c r="B20" s="8" t="s">
        <v>719</v>
      </c>
      <c r="C20" s="54">
        <v>165718</v>
      </c>
    </row>
    <row r="21" spans="1:3" ht="15.75" customHeight="1" x14ac:dyDescent="0.45">
      <c r="A21" s="8" t="s">
        <v>997</v>
      </c>
      <c r="B21" s="8" t="s">
        <v>744</v>
      </c>
      <c r="C21" s="54">
        <v>139500</v>
      </c>
    </row>
    <row r="22" spans="1:3" ht="15.75" customHeight="1" x14ac:dyDescent="0.45">
      <c r="A22" s="8" t="s">
        <v>998</v>
      </c>
      <c r="B22" s="8" t="s">
        <v>723</v>
      </c>
      <c r="C22" s="54">
        <v>139500</v>
      </c>
    </row>
    <row r="23" spans="1:3" ht="15.75" customHeight="1" x14ac:dyDescent="0.45">
      <c r="A23" s="8" t="s">
        <v>999</v>
      </c>
      <c r="B23" s="8" t="s">
        <v>723</v>
      </c>
      <c r="C23" s="54">
        <v>151000</v>
      </c>
    </row>
    <row r="24" spans="1:3" ht="15.75" customHeight="1" x14ac:dyDescent="0.45">
      <c r="A24" s="8" t="s">
        <v>1000</v>
      </c>
      <c r="B24" s="8" t="s">
        <v>723</v>
      </c>
      <c r="C24" s="54">
        <v>144000</v>
      </c>
    </row>
    <row r="25" spans="1:3" ht="15.75" customHeight="1" x14ac:dyDescent="0.45">
      <c r="A25" s="8" t="s">
        <v>1001</v>
      </c>
      <c r="B25" s="8" t="s">
        <v>981</v>
      </c>
      <c r="C25" s="54">
        <v>141750</v>
      </c>
    </row>
    <row r="26" spans="1:3" ht="15.75" customHeight="1" x14ac:dyDescent="0.45">
      <c r="A26" s="8" t="s">
        <v>1002</v>
      </c>
      <c r="B26" s="8" t="s">
        <v>723</v>
      </c>
      <c r="C26" s="54">
        <v>145934</v>
      </c>
    </row>
    <row r="27" spans="1:3" ht="15.75" customHeight="1" x14ac:dyDescent="0.45">
      <c r="A27" s="8" t="s">
        <v>1003</v>
      </c>
      <c r="B27" s="8" t="s">
        <v>723</v>
      </c>
      <c r="C27" s="54">
        <v>141150</v>
      </c>
    </row>
    <row r="28" spans="1:3" ht="15.75" customHeight="1" x14ac:dyDescent="0.45">
      <c r="A28" s="8" t="s">
        <v>1004</v>
      </c>
      <c r="B28" s="8" t="s">
        <v>699</v>
      </c>
      <c r="C28" s="54">
        <v>144500</v>
      </c>
    </row>
    <row r="29" spans="1:3" ht="15.75" customHeight="1" x14ac:dyDescent="0.45">
      <c r="A29" s="8" t="s">
        <v>1005</v>
      </c>
      <c r="B29" s="8" t="s">
        <v>744</v>
      </c>
      <c r="C29" s="54">
        <v>136500</v>
      </c>
    </row>
    <row r="30" spans="1:3" ht="15.75" customHeight="1" x14ac:dyDescent="0.45">
      <c r="A30" s="8" t="s">
        <v>1006</v>
      </c>
      <c r="B30" s="8" t="s">
        <v>744</v>
      </c>
      <c r="C30" s="54">
        <v>138500</v>
      </c>
    </row>
    <row r="31" spans="1:3" ht="15.75" customHeight="1" x14ac:dyDescent="0.45">
      <c r="A31" s="8" t="s">
        <v>1007</v>
      </c>
      <c r="B31" s="8" t="s">
        <v>981</v>
      </c>
      <c r="C31" s="54">
        <v>140500</v>
      </c>
    </row>
    <row r="32" spans="1:3" ht="15.75" customHeight="1" x14ac:dyDescent="0.45">
      <c r="A32" s="8" t="s">
        <v>1008</v>
      </c>
      <c r="B32" s="8" t="s">
        <v>713</v>
      </c>
      <c r="C32" s="54">
        <v>144775</v>
      </c>
    </row>
    <row r="33" spans="1:3" ht="15.75" customHeight="1" x14ac:dyDescent="0.45">
      <c r="A33" s="8" t="s">
        <v>1009</v>
      </c>
      <c r="B33" s="8" t="s">
        <v>768</v>
      </c>
      <c r="C33" s="54">
        <v>147555</v>
      </c>
    </row>
    <row r="34" spans="1:3" ht="15.75" customHeight="1" x14ac:dyDescent="0.45">
      <c r="A34" s="8" t="s">
        <v>1010</v>
      </c>
      <c r="B34" s="8" t="s">
        <v>981</v>
      </c>
      <c r="C34" s="54">
        <v>132000</v>
      </c>
    </row>
    <row r="35" spans="1:3" ht="15.75" customHeight="1" x14ac:dyDescent="0.45">
      <c r="A35" s="8" t="s">
        <v>1011</v>
      </c>
      <c r="B35" s="8" t="s">
        <v>747</v>
      </c>
      <c r="C35" s="54">
        <v>131211</v>
      </c>
    </row>
    <row r="36" spans="1:3" ht="15.75" customHeight="1" x14ac:dyDescent="0.45">
      <c r="A36" s="8" t="s">
        <v>1012</v>
      </c>
      <c r="B36" s="8" t="s">
        <v>981</v>
      </c>
      <c r="C36" s="54">
        <v>147500</v>
      </c>
    </row>
    <row r="37" spans="1:3" ht="15.75" customHeight="1" x14ac:dyDescent="0.45">
      <c r="A37" s="8" t="s">
        <v>1013</v>
      </c>
      <c r="B37" s="8" t="s">
        <v>723</v>
      </c>
      <c r="C37" s="54">
        <v>141600</v>
      </c>
    </row>
    <row r="38" spans="1:3" ht="15.75" customHeight="1" x14ac:dyDescent="0.45">
      <c r="A38" s="8" t="s">
        <v>1014</v>
      </c>
      <c r="B38" s="8" t="s">
        <v>701</v>
      </c>
      <c r="C38" s="54">
        <v>144000</v>
      </c>
    </row>
    <row r="39" spans="1:3" ht="15.75" customHeight="1" x14ac:dyDescent="0.45">
      <c r="A39" s="8" t="s">
        <v>1015</v>
      </c>
      <c r="B39" s="8" t="s">
        <v>788</v>
      </c>
      <c r="C39" s="54">
        <v>155900</v>
      </c>
    </row>
    <row r="40" spans="1:3" ht="15.75" customHeight="1" x14ac:dyDescent="0.45">
      <c r="A40" s="8" t="s">
        <v>1016</v>
      </c>
      <c r="B40" s="8" t="s">
        <v>723</v>
      </c>
      <c r="C40" s="54">
        <v>137500</v>
      </c>
    </row>
    <row r="41" spans="1:3" ht="15.75" customHeight="1" x14ac:dyDescent="0.45">
      <c r="A41" s="8" t="s">
        <v>1017</v>
      </c>
      <c r="B41" s="8" t="s">
        <v>851</v>
      </c>
      <c r="C41" s="54">
        <v>136483</v>
      </c>
    </row>
    <row r="42" spans="1:3" ht="15.75" customHeight="1" x14ac:dyDescent="0.45">
      <c r="A42" s="8" t="s">
        <v>1018</v>
      </c>
      <c r="B42" s="8" t="s">
        <v>828</v>
      </c>
      <c r="C42" s="54">
        <v>131900</v>
      </c>
    </row>
    <row r="43" spans="1:3" ht="15.75" customHeight="1" x14ac:dyDescent="0.45">
      <c r="A43" s="8" t="s">
        <v>1019</v>
      </c>
      <c r="B43" s="8" t="s">
        <v>828</v>
      </c>
      <c r="C43" s="54">
        <v>131900</v>
      </c>
    </row>
    <row r="44" spans="1:3" ht="15.75" customHeight="1" x14ac:dyDescent="0.45">
      <c r="A44" s="8" t="s">
        <v>1020</v>
      </c>
      <c r="B44" s="8" t="s">
        <v>723</v>
      </c>
      <c r="C44" s="54">
        <v>127995</v>
      </c>
    </row>
    <row r="45" spans="1:3" ht="15.75" customHeight="1" x14ac:dyDescent="0.45">
      <c r="A45" s="8" t="s">
        <v>1021</v>
      </c>
      <c r="B45" s="8" t="s">
        <v>717</v>
      </c>
      <c r="C45" s="54">
        <v>145385</v>
      </c>
    </row>
    <row r="46" spans="1:3" ht="15.75" customHeight="1" x14ac:dyDescent="0.45">
      <c r="A46" s="8" t="s">
        <v>1022</v>
      </c>
      <c r="B46" s="8" t="s">
        <v>713</v>
      </c>
      <c r="C46" s="54">
        <v>145180</v>
      </c>
    </row>
    <row r="47" spans="1:3" ht="15.75" customHeight="1" x14ac:dyDescent="0.45">
      <c r="A47" s="8" t="s">
        <v>1023</v>
      </c>
      <c r="B47" s="8" t="s">
        <v>713</v>
      </c>
      <c r="C47" s="54">
        <v>140460</v>
      </c>
    </row>
    <row r="48" spans="1:3" ht="15.75" customHeight="1" x14ac:dyDescent="0.45">
      <c r="A48" s="8" t="s">
        <v>1024</v>
      </c>
      <c r="B48" s="8" t="s">
        <v>970</v>
      </c>
      <c r="C48" s="54">
        <v>146000</v>
      </c>
    </row>
    <row r="49" spans="1:3" ht="15.75" customHeight="1" x14ac:dyDescent="0.45">
      <c r="A49" s="8" t="s">
        <v>1025</v>
      </c>
      <c r="B49" s="8" t="s">
        <v>851</v>
      </c>
      <c r="C49" s="54">
        <v>137468</v>
      </c>
    </row>
    <row r="50" spans="1:3" ht="15.75" customHeight="1" x14ac:dyDescent="0.45">
      <c r="A50" s="8" t="s">
        <v>1026</v>
      </c>
      <c r="B50" s="8" t="s">
        <v>776</v>
      </c>
      <c r="C50" s="54">
        <v>148351</v>
      </c>
    </row>
    <row r="51" spans="1:3" ht="15.75" customHeight="1" x14ac:dyDescent="0.45">
      <c r="A51" s="8" t="s">
        <v>1027</v>
      </c>
      <c r="B51" s="8" t="s">
        <v>776</v>
      </c>
      <c r="C51" s="54">
        <v>153543</v>
      </c>
    </row>
    <row r="52" spans="1:3" ht="15.75" customHeight="1" x14ac:dyDescent="0.45">
      <c r="A52" s="8" t="s">
        <v>1028</v>
      </c>
      <c r="B52" s="8" t="s">
        <v>776</v>
      </c>
      <c r="C52" s="54">
        <v>147429</v>
      </c>
    </row>
    <row r="53" spans="1:3" ht="15.75" customHeight="1" x14ac:dyDescent="0.45">
      <c r="A53" s="8" t="s">
        <v>1029</v>
      </c>
      <c r="B53" s="8" t="s">
        <v>970</v>
      </c>
      <c r="C53" s="54">
        <v>146000</v>
      </c>
    </row>
    <row r="54" spans="1:3" ht="15.75" customHeight="1" x14ac:dyDescent="0.45">
      <c r="A54" s="8" t="s">
        <v>1030</v>
      </c>
      <c r="B54" s="8" t="s">
        <v>815</v>
      </c>
      <c r="C54" s="54">
        <v>131900</v>
      </c>
    </row>
    <row r="55" spans="1:3" ht="15.75" customHeight="1" x14ac:dyDescent="0.45">
      <c r="A55" s="8" t="s">
        <v>1031</v>
      </c>
      <c r="B55" s="8" t="s">
        <v>981</v>
      </c>
      <c r="C55" s="54">
        <v>144800</v>
      </c>
    </row>
    <row r="56" spans="1:3" ht="15.75" customHeight="1" x14ac:dyDescent="0.45">
      <c r="A56" s="8" t="s">
        <v>1032</v>
      </c>
      <c r="B56" s="8" t="s">
        <v>713</v>
      </c>
      <c r="C56" s="54">
        <v>141245</v>
      </c>
    </row>
    <row r="57" spans="1:3" ht="15.75" customHeight="1" x14ac:dyDescent="0.45">
      <c r="A57" s="8" t="s">
        <v>1033</v>
      </c>
      <c r="B57" s="8" t="s">
        <v>970</v>
      </c>
      <c r="C57" s="54">
        <v>146000</v>
      </c>
    </row>
    <row r="58" spans="1:3" ht="15.75" customHeight="1" x14ac:dyDescent="0.45">
      <c r="A58" s="8" t="s">
        <v>1030</v>
      </c>
      <c r="B58" s="8" t="s">
        <v>828</v>
      </c>
      <c r="C58" s="54">
        <v>131900</v>
      </c>
    </row>
    <row r="59" spans="1:3" ht="15.75" customHeight="1" x14ac:dyDescent="0.45">
      <c r="A59" s="8" t="s">
        <v>1034</v>
      </c>
      <c r="B59" s="8" t="s">
        <v>727</v>
      </c>
      <c r="C59" s="54">
        <v>146800</v>
      </c>
    </row>
    <row r="60" spans="1:3" ht="15.75" customHeight="1" x14ac:dyDescent="0.45">
      <c r="A60" s="8" t="s">
        <v>1035</v>
      </c>
      <c r="B60" s="8" t="s">
        <v>776</v>
      </c>
      <c r="C60" s="54">
        <v>141898</v>
      </c>
    </row>
    <row r="61" spans="1:3" ht="15.75" customHeight="1" x14ac:dyDescent="0.45">
      <c r="A61" s="8" t="s">
        <v>1036</v>
      </c>
      <c r="B61" s="8" t="s">
        <v>723</v>
      </c>
      <c r="C61" s="54">
        <v>147780</v>
      </c>
    </row>
    <row r="62" spans="1:3" ht="15.75" customHeight="1" x14ac:dyDescent="0.45">
      <c r="A62" s="8" t="s">
        <v>1037</v>
      </c>
      <c r="B62" s="8" t="s">
        <v>828</v>
      </c>
      <c r="C62" s="54">
        <v>129900</v>
      </c>
    </row>
    <row r="63" spans="1:3" ht="15.75" customHeight="1" x14ac:dyDescent="0.45">
      <c r="A63" s="8" t="s">
        <v>1038</v>
      </c>
      <c r="B63" s="8" t="s">
        <v>851</v>
      </c>
      <c r="C63" s="54">
        <v>145375</v>
      </c>
    </row>
    <row r="64" spans="1:3" ht="15.75" customHeight="1" x14ac:dyDescent="0.45">
      <c r="A64" s="8" t="s">
        <v>1039</v>
      </c>
      <c r="B64" s="8" t="s">
        <v>717</v>
      </c>
      <c r="C64" s="54">
        <v>159000</v>
      </c>
    </row>
    <row r="65" spans="1:3" ht="15.75" customHeight="1" x14ac:dyDescent="0.45">
      <c r="A65" s="8" t="s">
        <v>1040</v>
      </c>
      <c r="B65" s="8" t="s">
        <v>815</v>
      </c>
      <c r="C65" s="54">
        <v>129900</v>
      </c>
    </row>
    <row r="66" spans="1:3" ht="15.75" customHeight="1" x14ac:dyDescent="0.45">
      <c r="A66" s="8" t="s">
        <v>1041</v>
      </c>
      <c r="B66" s="8" t="s">
        <v>776</v>
      </c>
      <c r="C66" s="54">
        <v>149391</v>
      </c>
    </row>
    <row r="67" spans="1:3" ht="15.75" customHeight="1" x14ac:dyDescent="0.45">
      <c r="A67" s="8" t="s">
        <v>1042</v>
      </c>
      <c r="B67" s="8" t="s">
        <v>828</v>
      </c>
      <c r="C67" s="54">
        <v>129900</v>
      </c>
    </row>
    <row r="68" spans="1:3" ht="15.75" customHeight="1" x14ac:dyDescent="0.45">
      <c r="A68" s="8" t="s">
        <v>1043</v>
      </c>
      <c r="B68" s="8" t="s">
        <v>723</v>
      </c>
      <c r="C68" s="54">
        <v>146500</v>
      </c>
    </row>
    <row r="69" spans="1:3" ht="15.75" customHeight="1" x14ac:dyDescent="0.45">
      <c r="A69" s="8" t="s">
        <v>1018</v>
      </c>
      <c r="B69" s="8" t="s">
        <v>828</v>
      </c>
      <c r="C69" s="54">
        <v>131900</v>
      </c>
    </row>
    <row r="70" spans="1:3" ht="15.75" customHeight="1" x14ac:dyDescent="0.45">
      <c r="A70" s="8" t="s">
        <v>1019</v>
      </c>
      <c r="B70" s="8" t="s">
        <v>828</v>
      </c>
      <c r="C70" s="54">
        <v>131900</v>
      </c>
    </row>
    <row r="71" spans="1:3" ht="15.75" customHeight="1" x14ac:dyDescent="0.45">
      <c r="A71" s="8" t="s">
        <v>1044</v>
      </c>
      <c r="B71" s="8" t="s">
        <v>828</v>
      </c>
      <c r="C71" s="54">
        <v>136900</v>
      </c>
    </row>
    <row r="72" spans="1:3" ht="15.75" customHeight="1" x14ac:dyDescent="0.45">
      <c r="A72" s="8" t="s">
        <v>1045</v>
      </c>
      <c r="B72" s="8" t="s">
        <v>970</v>
      </c>
      <c r="C72" s="54">
        <v>149285</v>
      </c>
    </row>
    <row r="73" spans="1:3" ht="15.75" customHeight="1" x14ac:dyDescent="0.45">
      <c r="A73" s="8" t="s">
        <v>1046</v>
      </c>
      <c r="B73" s="8" t="s">
        <v>717</v>
      </c>
      <c r="C73" s="54">
        <v>146655</v>
      </c>
    </row>
    <row r="74" spans="1:3" ht="15.75" customHeight="1" x14ac:dyDescent="0.45">
      <c r="A74" s="8" t="s">
        <v>1047</v>
      </c>
      <c r="B74" s="8" t="s">
        <v>717</v>
      </c>
      <c r="C74" s="54">
        <v>146655</v>
      </c>
    </row>
    <row r="75" spans="1:3" ht="15.75" customHeight="1" x14ac:dyDescent="0.45">
      <c r="A75" s="8" t="s">
        <v>1030</v>
      </c>
      <c r="B75" s="8" t="s">
        <v>899</v>
      </c>
      <c r="C75" s="54">
        <v>131900</v>
      </c>
    </row>
    <row r="76" spans="1:3" ht="15.75" customHeight="1" x14ac:dyDescent="0.45">
      <c r="A76" s="8" t="s">
        <v>1048</v>
      </c>
      <c r="B76" s="8" t="s">
        <v>723</v>
      </c>
      <c r="C76" s="54">
        <v>145180</v>
      </c>
    </row>
    <row r="77" spans="1:3" ht="15.75" customHeight="1" x14ac:dyDescent="0.45">
      <c r="A77" s="8" t="s">
        <v>1049</v>
      </c>
      <c r="B77" s="8" t="s">
        <v>776</v>
      </c>
      <c r="C77" s="54">
        <v>153814</v>
      </c>
    </row>
    <row r="78" spans="1:3" ht="15.75" customHeight="1" x14ac:dyDescent="0.45">
      <c r="A78" s="8" t="s">
        <v>1050</v>
      </c>
      <c r="B78" s="8" t="s">
        <v>776</v>
      </c>
      <c r="C78" s="54">
        <v>148613</v>
      </c>
    </row>
    <row r="79" spans="1:3" ht="15.75" customHeight="1" x14ac:dyDescent="0.45">
      <c r="A79" s="8" t="s">
        <v>1051</v>
      </c>
      <c r="B79" s="8" t="s">
        <v>828</v>
      </c>
      <c r="C79" s="54">
        <v>131900</v>
      </c>
    </row>
    <row r="80" spans="1:3" ht="15.75" customHeight="1" x14ac:dyDescent="0.45">
      <c r="A80" s="8" t="s">
        <v>1052</v>
      </c>
      <c r="B80" s="8" t="s">
        <v>723</v>
      </c>
      <c r="C80" s="54">
        <v>134900</v>
      </c>
    </row>
    <row r="81" spans="1:3" ht="15.75" customHeight="1" x14ac:dyDescent="0.45">
      <c r="A81" s="8" t="s">
        <v>1053</v>
      </c>
      <c r="B81" s="8" t="s">
        <v>723</v>
      </c>
      <c r="C81" s="54">
        <v>146000</v>
      </c>
    </row>
    <row r="82" spans="1:3" ht="15.75" customHeight="1" x14ac:dyDescent="0.45">
      <c r="A82" s="8" t="s">
        <v>1054</v>
      </c>
      <c r="B82" s="8" t="s">
        <v>776</v>
      </c>
      <c r="C82" s="54">
        <v>151674</v>
      </c>
    </row>
    <row r="83" spans="1:3" ht="15.75" customHeight="1" x14ac:dyDescent="0.45">
      <c r="A83" s="8" t="s">
        <v>1055</v>
      </c>
      <c r="B83" s="8" t="s">
        <v>717</v>
      </c>
      <c r="C83" s="54">
        <v>146655</v>
      </c>
    </row>
    <row r="84" spans="1:3" ht="15.75" customHeight="1" x14ac:dyDescent="0.45">
      <c r="A84" s="8" t="s">
        <v>1056</v>
      </c>
      <c r="B84" s="8" t="s">
        <v>723</v>
      </c>
      <c r="C84" s="54">
        <v>146500</v>
      </c>
    </row>
    <row r="85" spans="1:3" ht="15.75" customHeight="1" x14ac:dyDescent="0.45">
      <c r="A85" s="8" t="s">
        <v>1057</v>
      </c>
      <c r="B85" s="8" t="s">
        <v>717</v>
      </c>
      <c r="C85" s="54">
        <v>146655</v>
      </c>
    </row>
    <row r="86" spans="1:3" ht="15.75" customHeight="1" x14ac:dyDescent="0.45">
      <c r="A86" s="8" t="s">
        <v>1058</v>
      </c>
      <c r="B86" s="8" t="s">
        <v>723</v>
      </c>
      <c r="C86" s="54">
        <v>146655</v>
      </c>
    </row>
    <row r="87" spans="1:3" ht="15.75" customHeight="1" x14ac:dyDescent="0.45">
      <c r="A87" s="8" t="s">
        <v>1030</v>
      </c>
      <c r="B87" s="8" t="s">
        <v>828</v>
      </c>
      <c r="C87" s="54">
        <v>131900</v>
      </c>
    </row>
    <row r="88" spans="1:3" ht="15.75" customHeight="1" x14ac:dyDescent="0.45">
      <c r="A88" s="8" t="s">
        <v>1059</v>
      </c>
      <c r="B88" s="8" t="s">
        <v>717</v>
      </c>
      <c r="C88" s="54">
        <v>146655</v>
      </c>
    </row>
    <row r="89" spans="1:3" ht="15.75" customHeight="1" x14ac:dyDescent="0.45">
      <c r="A89" s="8" t="s">
        <v>1060</v>
      </c>
      <c r="B89" s="8" t="s">
        <v>717</v>
      </c>
      <c r="C89" s="54">
        <v>138407</v>
      </c>
    </row>
    <row r="90" spans="1:3" ht="15.75" customHeight="1" x14ac:dyDescent="0.45">
      <c r="A90" s="8" t="s">
        <v>1037</v>
      </c>
      <c r="B90" s="8" t="s">
        <v>828</v>
      </c>
      <c r="C90" s="54">
        <v>129900</v>
      </c>
    </row>
    <row r="91" spans="1:3" ht="15.75" customHeight="1" x14ac:dyDescent="0.45">
      <c r="A91" s="8" t="s">
        <v>1061</v>
      </c>
      <c r="B91" s="8" t="s">
        <v>717</v>
      </c>
      <c r="C91" s="54">
        <v>138407</v>
      </c>
    </row>
    <row r="92" spans="1:3" ht="15.75" customHeight="1" x14ac:dyDescent="0.45">
      <c r="A92" s="8" t="s">
        <v>1062</v>
      </c>
      <c r="B92" s="8" t="s">
        <v>719</v>
      </c>
      <c r="C92" s="54">
        <v>166322</v>
      </c>
    </row>
    <row r="93" spans="1:3" ht="15.75" customHeight="1" x14ac:dyDescent="0.45">
      <c r="A93" s="8" t="s">
        <v>1063</v>
      </c>
      <c r="B93" s="8" t="s">
        <v>851</v>
      </c>
      <c r="C93" s="54">
        <v>132993</v>
      </c>
    </row>
    <row r="94" spans="1:3" ht="15.75" customHeight="1" x14ac:dyDescent="0.45">
      <c r="A94" s="8" t="s">
        <v>1064</v>
      </c>
      <c r="B94" s="8" t="s">
        <v>851</v>
      </c>
      <c r="C94" s="54">
        <v>150929</v>
      </c>
    </row>
    <row r="95" spans="1:3" ht="15.75" customHeight="1" x14ac:dyDescent="0.45">
      <c r="A95" s="8" t="s">
        <v>1065</v>
      </c>
      <c r="B95" s="8" t="s">
        <v>717</v>
      </c>
      <c r="C95" s="54">
        <v>143860</v>
      </c>
    </row>
    <row r="96" spans="1:3" ht="15.75" customHeight="1" x14ac:dyDescent="0.45">
      <c r="A96" s="8" t="s">
        <v>1042</v>
      </c>
      <c r="B96" s="8" t="s">
        <v>828</v>
      </c>
      <c r="C96" s="54">
        <v>129900</v>
      </c>
    </row>
    <row r="97" spans="1:3" ht="15.75" customHeight="1" x14ac:dyDescent="0.45">
      <c r="A97" s="8" t="s">
        <v>1066</v>
      </c>
      <c r="B97" s="8" t="s">
        <v>970</v>
      </c>
      <c r="C97" s="54">
        <v>150699</v>
      </c>
    </row>
    <row r="98" spans="1:3" ht="15.75" customHeight="1" x14ac:dyDescent="0.45">
      <c r="A98" s="8" t="s">
        <v>1067</v>
      </c>
      <c r="B98" s="8" t="s">
        <v>776</v>
      </c>
      <c r="C98" s="54">
        <v>136908</v>
      </c>
    </row>
    <row r="99" spans="1:3" ht="15.75" customHeight="1" x14ac:dyDescent="0.45">
      <c r="A99" s="8" t="s">
        <v>1051</v>
      </c>
      <c r="B99" s="8" t="s">
        <v>899</v>
      </c>
      <c r="C99" s="54">
        <v>131900</v>
      </c>
    </row>
    <row r="100" spans="1:3" ht="15.75" customHeight="1" x14ac:dyDescent="0.45">
      <c r="A100" s="8" t="s">
        <v>1068</v>
      </c>
      <c r="B100" s="8" t="s">
        <v>744</v>
      </c>
      <c r="C100" s="54">
        <v>150500</v>
      </c>
    </row>
    <row r="101" spans="1:3" ht="15.75" customHeight="1" x14ac:dyDescent="0.45">
      <c r="A101" s="8" t="s">
        <v>1069</v>
      </c>
      <c r="B101" s="8" t="s">
        <v>851</v>
      </c>
      <c r="C101" s="54">
        <v>147311</v>
      </c>
    </row>
    <row r="102" spans="1:3" ht="15.75" customHeight="1" x14ac:dyDescent="0.45">
      <c r="A102" s="8" t="s">
        <v>1070</v>
      </c>
      <c r="B102" s="8" t="s">
        <v>723</v>
      </c>
      <c r="C102" s="54">
        <v>151500</v>
      </c>
    </row>
    <row r="103" spans="1:3" ht="15.75" customHeight="1" x14ac:dyDescent="0.45">
      <c r="A103" s="8" t="s">
        <v>1071</v>
      </c>
      <c r="B103" s="8" t="s">
        <v>717</v>
      </c>
      <c r="C103" s="54">
        <v>135090</v>
      </c>
    </row>
    <row r="104" spans="1:3" ht="15.75" customHeight="1" x14ac:dyDescent="0.45">
      <c r="A104" s="8" t="s">
        <v>1072</v>
      </c>
      <c r="B104" s="8" t="s">
        <v>717</v>
      </c>
      <c r="C104" s="54">
        <v>135090</v>
      </c>
    </row>
    <row r="105" spans="1:3" ht="15.75" customHeight="1" x14ac:dyDescent="0.45">
      <c r="A105" s="8" t="s">
        <v>1042</v>
      </c>
      <c r="B105" s="8" t="s">
        <v>828</v>
      </c>
      <c r="C105" s="54">
        <v>129900</v>
      </c>
    </row>
    <row r="106" spans="1:3" ht="15.75" customHeight="1" x14ac:dyDescent="0.45">
      <c r="A106" s="8" t="s">
        <v>1073</v>
      </c>
      <c r="B106" s="8" t="s">
        <v>744</v>
      </c>
      <c r="C106" s="54">
        <v>156500</v>
      </c>
    </row>
    <row r="107" spans="1:3" ht="15.75" customHeight="1" x14ac:dyDescent="0.45">
      <c r="A107" s="8" t="s">
        <v>1074</v>
      </c>
      <c r="B107" s="8" t="s">
        <v>744</v>
      </c>
      <c r="C107" s="54">
        <v>146750</v>
      </c>
    </row>
    <row r="108" spans="1:3" ht="15.75" customHeight="1" x14ac:dyDescent="0.45">
      <c r="A108" s="8" t="s">
        <v>1075</v>
      </c>
      <c r="B108" s="8" t="s">
        <v>727</v>
      </c>
      <c r="C108" s="54">
        <v>137900</v>
      </c>
    </row>
    <row r="109" spans="1:3" ht="15.75" customHeight="1" x14ac:dyDescent="0.45">
      <c r="A109" s="8" t="s">
        <v>1076</v>
      </c>
      <c r="B109" s="8" t="s">
        <v>744</v>
      </c>
      <c r="C109" s="54">
        <v>150750</v>
      </c>
    </row>
    <row r="110" spans="1:3" ht="15.75" customHeight="1" x14ac:dyDescent="0.45">
      <c r="A110" s="8" t="s">
        <v>1077</v>
      </c>
      <c r="B110" s="8" t="s">
        <v>744</v>
      </c>
      <c r="C110" s="54">
        <v>150750</v>
      </c>
    </row>
    <row r="111" spans="1:3" ht="15.75" customHeight="1" x14ac:dyDescent="0.45">
      <c r="A111" s="8" t="s">
        <v>1078</v>
      </c>
      <c r="B111" s="8" t="s">
        <v>744</v>
      </c>
      <c r="C111" s="54">
        <v>150000</v>
      </c>
    </row>
    <row r="112" spans="1:3" ht="15.75" customHeight="1" x14ac:dyDescent="0.45">
      <c r="A112" s="8" t="s">
        <v>1079</v>
      </c>
      <c r="B112" s="8" t="s">
        <v>776</v>
      </c>
      <c r="C112" s="54">
        <v>143529</v>
      </c>
    </row>
    <row r="113" spans="1:3" ht="15.75" customHeight="1" x14ac:dyDescent="0.45">
      <c r="A113" s="8" t="s">
        <v>1037</v>
      </c>
      <c r="B113" s="8" t="s">
        <v>815</v>
      </c>
      <c r="C113" s="54">
        <v>129900</v>
      </c>
    </row>
    <row r="114" spans="1:3" ht="15.75" customHeight="1" x14ac:dyDescent="0.45">
      <c r="A114" s="8" t="s">
        <v>1040</v>
      </c>
      <c r="B114" s="8" t="s">
        <v>828</v>
      </c>
      <c r="C114" s="54">
        <v>129900</v>
      </c>
    </row>
    <row r="115" spans="1:3" ht="15.75" customHeight="1" x14ac:dyDescent="0.45">
      <c r="A115" s="8" t="s">
        <v>1080</v>
      </c>
      <c r="B115" s="8" t="s">
        <v>981</v>
      </c>
      <c r="C115" s="54">
        <v>145200</v>
      </c>
    </row>
    <row r="116" spans="1:3" ht="15.75" customHeight="1" x14ac:dyDescent="0.45">
      <c r="A116" s="8" t="s">
        <v>1081</v>
      </c>
      <c r="B116" s="8" t="s">
        <v>970</v>
      </c>
      <c r="C116" s="54">
        <v>150699</v>
      </c>
    </row>
    <row r="117" spans="1:3" ht="15.75" customHeight="1" x14ac:dyDescent="0.45">
      <c r="A117" s="8" t="s">
        <v>1044</v>
      </c>
      <c r="B117" s="8" t="s">
        <v>828</v>
      </c>
      <c r="C117" s="54">
        <v>136900</v>
      </c>
    </row>
    <row r="118" spans="1:3" ht="15.75" customHeight="1" x14ac:dyDescent="0.45">
      <c r="A118" s="8" t="s">
        <v>1082</v>
      </c>
      <c r="B118" s="8" t="s">
        <v>717</v>
      </c>
      <c r="C118" s="54">
        <v>135090</v>
      </c>
    </row>
    <row r="119" spans="1:3" ht="15.75" customHeight="1" x14ac:dyDescent="0.45">
      <c r="A119" s="8" t="s">
        <v>1083</v>
      </c>
      <c r="B119" s="8" t="s">
        <v>717</v>
      </c>
      <c r="C119" s="54">
        <v>135090</v>
      </c>
    </row>
    <row r="120" spans="1:3" ht="15.75" customHeight="1" x14ac:dyDescent="0.45">
      <c r="A120" s="8" t="s">
        <v>1040</v>
      </c>
      <c r="B120" s="8" t="s">
        <v>828</v>
      </c>
      <c r="C120" s="54">
        <v>129900</v>
      </c>
    </row>
    <row r="121" spans="1:3" ht="15.75" customHeight="1" x14ac:dyDescent="0.45">
      <c r="A121" s="8" t="s">
        <v>1084</v>
      </c>
      <c r="B121" s="8" t="s">
        <v>908</v>
      </c>
      <c r="C121" s="54">
        <v>148900</v>
      </c>
    </row>
    <row r="122" spans="1:3" ht="15.75" customHeight="1" x14ac:dyDescent="0.45">
      <c r="A122" s="8" t="s">
        <v>1018</v>
      </c>
      <c r="B122" s="8" t="s">
        <v>828</v>
      </c>
      <c r="C122" s="54">
        <v>131900</v>
      </c>
    </row>
    <row r="123" spans="1:3" ht="15.75" customHeight="1" x14ac:dyDescent="0.45">
      <c r="A123" s="8" t="s">
        <v>1019</v>
      </c>
      <c r="B123" s="8" t="s">
        <v>828</v>
      </c>
      <c r="C123" s="54">
        <v>131900</v>
      </c>
    </row>
    <row r="124" spans="1:3" ht="15.75" customHeight="1" x14ac:dyDescent="0.45">
      <c r="A124" s="8" t="s">
        <v>1085</v>
      </c>
      <c r="B124" s="8" t="s">
        <v>970</v>
      </c>
      <c r="C124" s="54">
        <v>143500</v>
      </c>
    </row>
    <row r="125" spans="1:3" ht="15.75" customHeight="1" x14ac:dyDescent="0.45">
      <c r="A125" s="8" t="s">
        <v>1086</v>
      </c>
      <c r="B125" s="8" t="s">
        <v>776</v>
      </c>
      <c r="C125" s="54">
        <v>147600</v>
      </c>
    </row>
    <row r="126" spans="1:3" ht="15.75" customHeight="1" x14ac:dyDescent="0.45">
      <c r="A126" s="8" t="s">
        <v>1030</v>
      </c>
      <c r="B126" s="8" t="s">
        <v>828</v>
      </c>
      <c r="C126" s="54">
        <v>131900</v>
      </c>
    </row>
    <row r="127" spans="1:3" ht="15.75" customHeight="1" x14ac:dyDescent="0.45">
      <c r="A127" s="8" t="s">
        <v>1087</v>
      </c>
      <c r="B127" s="8" t="s">
        <v>744</v>
      </c>
      <c r="C127" s="54">
        <v>139000</v>
      </c>
    </row>
    <row r="128" spans="1:3" ht="15.75" customHeight="1" x14ac:dyDescent="0.45">
      <c r="A128" s="8" t="s">
        <v>1088</v>
      </c>
      <c r="B128" s="8" t="s">
        <v>717</v>
      </c>
      <c r="C128" s="54">
        <v>138407</v>
      </c>
    </row>
    <row r="129" spans="1:3" ht="15.75" customHeight="1" x14ac:dyDescent="0.45">
      <c r="A129" s="8" t="s">
        <v>1089</v>
      </c>
      <c r="B129" s="8" t="s">
        <v>717</v>
      </c>
      <c r="C129" s="54">
        <v>138407</v>
      </c>
    </row>
    <row r="130" spans="1:3" ht="15.75" customHeight="1" x14ac:dyDescent="0.45">
      <c r="A130" s="8" t="s">
        <v>1090</v>
      </c>
      <c r="B130" s="8" t="s">
        <v>717</v>
      </c>
      <c r="C130" s="54">
        <v>135090</v>
      </c>
    </row>
    <row r="131" spans="1:3" ht="15.75" customHeight="1" x14ac:dyDescent="0.45">
      <c r="A131" s="8" t="s">
        <v>1091</v>
      </c>
      <c r="B131" s="8" t="s">
        <v>717</v>
      </c>
      <c r="C131" s="54">
        <v>146972</v>
      </c>
    </row>
    <row r="132" spans="1:3" ht="15.75" customHeight="1" x14ac:dyDescent="0.45">
      <c r="A132" s="8" t="s">
        <v>1092</v>
      </c>
      <c r="B132" s="8" t="s">
        <v>717</v>
      </c>
      <c r="C132" s="54">
        <v>146972</v>
      </c>
    </row>
    <row r="133" spans="1:3" ht="15.75" customHeight="1" x14ac:dyDescent="0.45">
      <c r="A133" s="8" t="s">
        <v>1093</v>
      </c>
      <c r="B133" s="8" t="s">
        <v>908</v>
      </c>
      <c r="C133" s="54">
        <v>146000</v>
      </c>
    </row>
    <row r="134" spans="1:3" ht="15.75" customHeight="1" x14ac:dyDescent="0.45">
      <c r="A134" s="8" t="s">
        <v>1094</v>
      </c>
      <c r="B134" s="8" t="s">
        <v>970</v>
      </c>
      <c r="C134" s="54">
        <v>150475</v>
      </c>
    </row>
    <row r="135" spans="1:3" ht="15.75" customHeight="1" x14ac:dyDescent="0.45">
      <c r="A135" s="8" t="s">
        <v>1095</v>
      </c>
      <c r="B135" s="8" t="s">
        <v>851</v>
      </c>
      <c r="C135" s="54">
        <v>136581</v>
      </c>
    </row>
    <row r="136" spans="1:3" ht="15.75" customHeight="1" x14ac:dyDescent="0.45">
      <c r="A136" s="8" t="s">
        <v>1042</v>
      </c>
      <c r="B136" s="8" t="s">
        <v>899</v>
      </c>
      <c r="C136" s="54">
        <v>129900</v>
      </c>
    </row>
    <row r="137" spans="1:3" ht="15.75" customHeight="1" x14ac:dyDescent="0.45">
      <c r="A137" s="8" t="s">
        <v>1037</v>
      </c>
      <c r="B137" s="8" t="s">
        <v>828</v>
      </c>
      <c r="C137" s="54">
        <v>129900</v>
      </c>
    </row>
    <row r="138" spans="1:3" ht="15.75" customHeight="1" x14ac:dyDescent="0.45">
      <c r="A138" s="8" t="s">
        <v>1044</v>
      </c>
      <c r="B138" s="8" t="s">
        <v>899</v>
      </c>
      <c r="C138" s="54">
        <v>136900</v>
      </c>
    </row>
    <row r="139" spans="1:3" ht="15.75" customHeight="1" x14ac:dyDescent="0.45">
      <c r="A139" s="8" t="s">
        <v>1096</v>
      </c>
      <c r="B139" s="8" t="s">
        <v>744</v>
      </c>
      <c r="C139" s="54">
        <v>134500</v>
      </c>
    </row>
    <row r="140" spans="1:3" ht="15.75" customHeight="1" x14ac:dyDescent="0.45">
      <c r="A140" s="8" t="s">
        <v>1097</v>
      </c>
      <c r="B140" s="8" t="s">
        <v>776</v>
      </c>
      <c r="C140" s="54">
        <v>156236</v>
      </c>
    </row>
    <row r="141" spans="1:3" ht="15.75" customHeight="1" x14ac:dyDescent="0.45">
      <c r="A141" s="8" t="s">
        <v>1098</v>
      </c>
      <c r="B141" s="8" t="s">
        <v>970</v>
      </c>
      <c r="C141" s="54">
        <v>151299</v>
      </c>
    </row>
    <row r="142" spans="1:3" ht="15.75" customHeight="1" x14ac:dyDescent="0.45">
      <c r="A142" s="8" t="s">
        <v>1099</v>
      </c>
      <c r="B142" s="8" t="s">
        <v>828</v>
      </c>
      <c r="C142" s="54">
        <v>129900</v>
      </c>
    </row>
    <row r="143" spans="1:3" ht="15.75" customHeight="1" x14ac:dyDescent="0.45">
      <c r="A143" s="8" t="s">
        <v>1100</v>
      </c>
      <c r="B143" s="8" t="s">
        <v>717</v>
      </c>
      <c r="C143" s="54">
        <v>143100</v>
      </c>
    </row>
    <row r="144" spans="1:3" ht="15.75" customHeight="1" x14ac:dyDescent="0.45">
      <c r="A144" s="8" t="s">
        <v>1101</v>
      </c>
      <c r="B144" s="8" t="s">
        <v>776</v>
      </c>
      <c r="C144" s="54">
        <v>142880</v>
      </c>
    </row>
    <row r="145" spans="1:3" ht="15.75" customHeight="1" x14ac:dyDescent="0.45">
      <c r="A145" s="8" t="s">
        <v>1051</v>
      </c>
      <c r="B145" s="8" t="s">
        <v>828</v>
      </c>
      <c r="C145" s="54">
        <v>131900</v>
      </c>
    </row>
    <row r="146" spans="1:3" ht="15.75" customHeight="1" x14ac:dyDescent="0.45">
      <c r="A146" s="8" t="s">
        <v>1040</v>
      </c>
      <c r="B146" s="8" t="s">
        <v>899</v>
      </c>
      <c r="C146" s="54">
        <v>129900</v>
      </c>
    </row>
    <row r="147" spans="1:3" ht="15.75" customHeight="1" x14ac:dyDescent="0.45">
      <c r="A147" s="8" t="s">
        <v>1040</v>
      </c>
      <c r="B147" s="8" t="s">
        <v>828</v>
      </c>
      <c r="C147" s="54">
        <v>129900</v>
      </c>
    </row>
    <row r="148" spans="1:3" ht="15.75" customHeight="1" x14ac:dyDescent="0.45">
      <c r="A148" s="8" t="s">
        <v>1018</v>
      </c>
      <c r="B148" s="8" t="s">
        <v>828</v>
      </c>
      <c r="C148" s="54">
        <v>131900</v>
      </c>
    </row>
    <row r="149" spans="1:3" ht="15.75" customHeight="1" x14ac:dyDescent="0.45">
      <c r="A149" s="8" t="s">
        <v>1051</v>
      </c>
      <c r="B149" s="8" t="s">
        <v>828</v>
      </c>
      <c r="C149" s="54">
        <v>131900</v>
      </c>
    </row>
    <row r="150" spans="1:3" ht="15.75" customHeight="1" x14ac:dyDescent="0.45">
      <c r="A150" s="8" t="s">
        <v>1102</v>
      </c>
      <c r="B150" s="8" t="s">
        <v>719</v>
      </c>
      <c r="C150" s="54">
        <v>141690</v>
      </c>
    </row>
    <row r="151" spans="1:3" ht="15.75" customHeight="1" x14ac:dyDescent="0.45">
      <c r="A151" s="8" t="s">
        <v>1099</v>
      </c>
      <c r="B151" s="8" t="s">
        <v>815</v>
      </c>
      <c r="C151" s="54">
        <v>129900</v>
      </c>
    </row>
    <row r="152" spans="1:3" ht="15.75" customHeight="1" x14ac:dyDescent="0.45">
      <c r="A152" s="8" t="s">
        <v>1044</v>
      </c>
      <c r="B152" s="8" t="s">
        <v>828</v>
      </c>
      <c r="C152" s="54">
        <v>136900</v>
      </c>
    </row>
    <row r="153" spans="1:3" ht="15.75" customHeight="1" x14ac:dyDescent="0.45">
      <c r="A153" s="8" t="s">
        <v>1103</v>
      </c>
      <c r="B153" s="8" t="s">
        <v>744</v>
      </c>
      <c r="C153" s="54">
        <v>139900</v>
      </c>
    </row>
    <row r="154" spans="1:3" ht="15.75" customHeight="1" x14ac:dyDescent="0.45">
      <c r="A154" s="8" t="s">
        <v>1104</v>
      </c>
      <c r="B154" s="8" t="s">
        <v>908</v>
      </c>
      <c r="C154" s="54">
        <v>144800</v>
      </c>
    </row>
    <row r="155" spans="1:3" ht="15.75" customHeight="1" x14ac:dyDescent="0.45">
      <c r="A155" s="8" t="s">
        <v>1105</v>
      </c>
      <c r="B155" s="8" t="s">
        <v>717</v>
      </c>
      <c r="C155" s="54">
        <v>136196</v>
      </c>
    </row>
    <row r="156" spans="1:3" ht="15.75" customHeight="1" x14ac:dyDescent="0.45">
      <c r="A156" s="8" t="s">
        <v>1106</v>
      </c>
      <c r="B156" s="8" t="s">
        <v>709</v>
      </c>
      <c r="C156" s="54">
        <v>144850</v>
      </c>
    </row>
    <row r="157" spans="1:3" ht="15.75" customHeight="1" x14ac:dyDescent="0.45">
      <c r="A157" s="8" t="s">
        <v>1107</v>
      </c>
      <c r="B157" s="8" t="s">
        <v>717</v>
      </c>
      <c r="C157" s="54">
        <v>135136</v>
      </c>
    </row>
    <row r="158" spans="1:3" ht="15.75" customHeight="1" x14ac:dyDescent="0.45">
      <c r="A158" s="8" t="s">
        <v>1108</v>
      </c>
      <c r="B158" s="8" t="s">
        <v>717</v>
      </c>
      <c r="C158" s="54">
        <v>135136</v>
      </c>
    </row>
    <row r="159" spans="1:3" ht="15.75" customHeight="1" x14ac:dyDescent="0.45">
      <c r="A159" s="8" t="s">
        <v>1109</v>
      </c>
      <c r="B159" s="8" t="s">
        <v>717</v>
      </c>
      <c r="C159" s="54">
        <v>135136</v>
      </c>
    </row>
    <row r="160" spans="1:3" ht="15.75" customHeight="1" x14ac:dyDescent="0.45">
      <c r="A160" s="8" t="s">
        <v>1110</v>
      </c>
      <c r="B160" s="8" t="s">
        <v>717</v>
      </c>
      <c r="C160" s="54">
        <v>135136</v>
      </c>
    </row>
    <row r="161" spans="1:3" ht="15.75" customHeight="1" x14ac:dyDescent="0.45">
      <c r="A161" s="8" t="s">
        <v>1111</v>
      </c>
      <c r="B161" s="8" t="s">
        <v>970</v>
      </c>
      <c r="C161" s="54">
        <v>146000</v>
      </c>
    </row>
    <row r="162" spans="1:3" ht="15.75" customHeight="1" x14ac:dyDescent="0.45">
      <c r="A162" s="8" t="s">
        <v>1042</v>
      </c>
      <c r="B162" s="8" t="s">
        <v>815</v>
      </c>
      <c r="C162" s="54">
        <v>129900</v>
      </c>
    </row>
    <row r="163" spans="1:3" ht="15.75" customHeight="1" x14ac:dyDescent="0.45">
      <c r="A163" s="8" t="s">
        <v>1042</v>
      </c>
      <c r="B163" s="8" t="s">
        <v>828</v>
      </c>
      <c r="C163" s="54">
        <v>129900</v>
      </c>
    </row>
    <row r="164" spans="1:3" ht="15.75" customHeight="1" x14ac:dyDescent="0.45">
      <c r="A164" s="8" t="s">
        <v>1112</v>
      </c>
      <c r="B164" s="8" t="s">
        <v>709</v>
      </c>
      <c r="C164" s="54">
        <v>146750</v>
      </c>
    </row>
    <row r="165" spans="1:3" ht="15.75" customHeight="1" x14ac:dyDescent="0.45">
      <c r="A165" s="8" t="s">
        <v>1113</v>
      </c>
      <c r="B165" s="8" t="s">
        <v>723</v>
      </c>
      <c r="C165" s="54">
        <v>132300</v>
      </c>
    </row>
    <row r="166" spans="1:3" ht="15.75" customHeight="1" x14ac:dyDescent="0.45">
      <c r="A166" s="8" t="s">
        <v>1114</v>
      </c>
      <c r="B166" s="8" t="s">
        <v>713</v>
      </c>
      <c r="C166" s="54">
        <v>141034</v>
      </c>
    </row>
    <row r="167" spans="1:3" ht="15.75" customHeight="1" x14ac:dyDescent="0.45">
      <c r="A167" s="8" t="s">
        <v>1115</v>
      </c>
      <c r="B167" s="8" t="s">
        <v>727</v>
      </c>
      <c r="C167" s="54">
        <v>145900</v>
      </c>
    </row>
    <row r="168" spans="1:3" ht="15.75" customHeight="1" x14ac:dyDescent="0.45">
      <c r="A168" s="8" t="s">
        <v>1116</v>
      </c>
      <c r="B168" s="8" t="s">
        <v>776</v>
      </c>
      <c r="C168" s="54">
        <v>148191</v>
      </c>
    </row>
    <row r="169" spans="1:3" ht="15.75" customHeight="1" x14ac:dyDescent="0.45">
      <c r="A169" s="8" t="s">
        <v>1044</v>
      </c>
      <c r="B169" s="8" t="s">
        <v>828</v>
      </c>
      <c r="C169" s="54">
        <v>136900</v>
      </c>
    </row>
    <row r="170" spans="1:3" ht="15.75" customHeight="1" x14ac:dyDescent="0.45">
      <c r="A170" s="8" t="s">
        <v>1117</v>
      </c>
      <c r="B170" s="8" t="s">
        <v>970</v>
      </c>
      <c r="C170" s="54">
        <v>150499</v>
      </c>
    </row>
    <row r="171" spans="1:3" ht="15.75" customHeight="1" x14ac:dyDescent="0.45">
      <c r="A171" s="8" t="s">
        <v>1018</v>
      </c>
      <c r="B171" s="8" t="s">
        <v>815</v>
      </c>
      <c r="C171" s="54">
        <v>131900</v>
      </c>
    </row>
    <row r="172" spans="1:3" ht="15.75" customHeight="1" x14ac:dyDescent="0.45">
      <c r="A172" s="8" t="s">
        <v>1051</v>
      </c>
      <c r="B172" s="8" t="s">
        <v>815</v>
      </c>
      <c r="C172" s="54">
        <v>131900</v>
      </c>
    </row>
    <row r="173" spans="1:3" ht="15.75" customHeight="1" x14ac:dyDescent="0.45">
      <c r="A173" s="8" t="s">
        <v>1118</v>
      </c>
      <c r="B173" s="8" t="s">
        <v>851</v>
      </c>
      <c r="C173" s="54">
        <v>152753</v>
      </c>
    </row>
    <row r="174" spans="1:3" ht="15.75" customHeight="1" x14ac:dyDescent="0.45">
      <c r="A174" s="8" t="s">
        <v>1030</v>
      </c>
      <c r="B174" s="8" t="s">
        <v>828</v>
      </c>
      <c r="C174" s="54">
        <v>131900</v>
      </c>
    </row>
    <row r="175" spans="1:3" ht="15.75" customHeight="1" x14ac:dyDescent="0.45">
      <c r="A175" s="8" t="s">
        <v>1040</v>
      </c>
      <c r="B175" s="8" t="s">
        <v>828</v>
      </c>
      <c r="C175" s="54">
        <v>129900</v>
      </c>
    </row>
    <row r="176" spans="1:3" ht="15.75" customHeight="1" x14ac:dyDescent="0.45">
      <c r="A176" s="8" t="s">
        <v>1119</v>
      </c>
      <c r="B176" s="8" t="s">
        <v>776</v>
      </c>
      <c r="C176" s="54">
        <v>142880</v>
      </c>
    </row>
    <row r="177" spans="1:3" ht="15.75" customHeight="1" x14ac:dyDescent="0.45">
      <c r="A177" s="8" t="s">
        <v>1120</v>
      </c>
      <c r="B177" s="8" t="s">
        <v>717</v>
      </c>
      <c r="C177" s="54">
        <v>142977</v>
      </c>
    </row>
    <row r="178" spans="1:3" ht="15.75" customHeight="1" x14ac:dyDescent="0.45">
      <c r="A178" s="8" t="s">
        <v>1121</v>
      </c>
      <c r="B178" s="8" t="s">
        <v>719</v>
      </c>
      <c r="C178" s="54">
        <v>156500</v>
      </c>
    </row>
    <row r="179" spans="1:3" ht="15.75" customHeight="1" x14ac:dyDescent="0.45">
      <c r="A179" s="8" t="s">
        <v>1122</v>
      </c>
      <c r="B179" s="8" t="s">
        <v>744</v>
      </c>
      <c r="C179" s="54">
        <v>150500</v>
      </c>
    </row>
    <row r="180" spans="1:3" ht="15.75" customHeight="1" x14ac:dyDescent="0.45">
      <c r="A180" s="8" t="s">
        <v>1123</v>
      </c>
      <c r="B180" s="8" t="s">
        <v>744</v>
      </c>
      <c r="C180" s="54">
        <v>150500</v>
      </c>
    </row>
    <row r="181" spans="1:3" ht="15.75" customHeight="1" x14ac:dyDescent="0.45">
      <c r="A181" s="8" t="s">
        <v>1124</v>
      </c>
      <c r="B181" s="8" t="s">
        <v>719</v>
      </c>
      <c r="C181" s="54">
        <v>166322</v>
      </c>
    </row>
    <row r="182" spans="1:3" ht="15.75" customHeight="1" x14ac:dyDescent="0.45">
      <c r="A182" s="8" t="s">
        <v>1125</v>
      </c>
      <c r="B182" s="8" t="s">
        <v>744</v>
      </c>
      <c r="C182" s="54">
        <v>150500</v>
      </c>
    </row>
    <row r="183" spans="1:3" ht="15.75" customHeight="1" x14ac:dyDescent="0.45">
      <c r="A183" s="8" t="s">
        <v>1126</v>
      </c>
      <c r="B183" s="8" t="s">
        <v>970</v>
      </c>
      <c r="C183" s="54">
        <v>146000</v>
      </c>
    </row>
    <row r="184" spans="1:3" ht="15.75" customHeight="1" x14ac:dyDescent="0.45">
      <c r="A184" s="8" t="s">
        <v>1127</v>
      </c>
      <c r="B184" s="8" t="s">
        <v>970</v>
      </c>
      <c r="C184" s="54">
        <v>146000</v>
      </c>
    </row>
    <row r="185" spans="1:3" ht="15.75" customHeight="1" x14ac:dyDescent="0.45">
      <c r="A185" s="8" t="s">
        <v>1128</v>
      </c>
      <c r="B185" s="8" t="s">
        <v>970</v>
      </c>
      <c r="C185" s="54">
        <v>146000</v>
      </c>
    </row>
    <row r="186" spans="1:3" ht="15.75" customHeight="1" x14ac:dyDescent="0.45">
      <c r="A186" s="8" t="s">
        <v>1129</v>
      </c>
      <c r="B186" s="8" t="s">
        <v>970</v>
      </c>
      <c r="C186" s="54">
        <v>149262</v>
      </c>
    </row>
    <row r="187" spans="1:3" ht="15.75" customHeight="1" x14ac:dyDescent="0.45">
      <c r="A187" s="8" t="s">
        <v>1130</v>
      </c>
      <c r="B187" s="8" t="s">
        <v>908</v>
      </c>
      <c r="C187" s="54">
        <v>149262</v>
      </c>
    </row>
    <row r="188" spans="1:3" ht="15.75" customHeight="1" x14ac:dyDescent="0.45">
      <c r="A188" s="8" t="s">
        <v>1131</v>
      </c>
      <c r="B188" s="8" t="s">
        <v>723</v>
      </c>
      <c r="C188" s="54">
        <v>146500</v>
      </c>
    </row>
    <row r="189" spans="1:3" ht="15.75" customHeight="1" x14ac:dyDescent="0.45">
      <c r="A189" s="8" t="s">
        <v>1132</v>
      </c>
      <c r="B189" s="8" t="s">
        <v>981</v>
      </c>
      <c r="C189" s="54">
        <v>140990</v>
      </c>
    </row>
    <row r="190" spans="1:3" ht="15.75" customHeight="1" x14ac:dyDescent="0.45">
      <c r="A190" s="8" t="s">
        <v>1037</v>
      </c>
      <c r="B190" s="8" t="s">
        <v>899</v>
      </c>
      <c r="C190" s="54">
        <v>129900</v>
      </c>
    </row>
    <row r="191" spans="1:3" ht="15.75" customHeight="1" x14ac:dyDescent="0.45">
      <c r="A191" s="8" t="s">
        <v>1133</v>
      </c>
      <c r="B191" s="8" t="s">
        <v>981</v>
      </c>
      <c r="C191" s="54">
        <v>146850</v>
      </c>
    </row>
    <row r="192" spans="1:3" ht="15.75" customHeight="1" x14ac:dyDescent="0.45">
      <c r="A192" s="8" t="s">
        <v>1134</v>
      </c>
      <c r="B192" s="8" t="s">
        <v>776</v>
      </c>
      <c r="C192" s="54">
        <v>142667</v>
      </c>
    </row>
    <row r="193" spans="1:3" ht="15.75" customHeight="1" x14ac:dyDescent="0.45">
      <c r="A193" s="8" t="s">
        <v>1135</v>
      </c>
      <c r="B193" s="8" t="s">
        <v>717</v>
      </c>
      <c r="C193" s="54">
        <v>146655</v>
      </c>
    </row>
    <row r="194" spans="1:3" ht="15.75" customHeight="1" x14ac:dyDescent="0.45">
      <c r="A194" s="8" t="s">
        <v>1136</v>
      </c>
      <c r="B194" s="8" t="s">
        <v>717</v>
      </c>
      <c r="C194" s="54">
        <v>146972</v>
      </c>
    </row>
    <row r="195" spans="1:3" ht="15.75" customHeight="1" x14ac:dyDescent="0.45">
      <c r="A195" s="8" t="s">
        <v>1137</v>
      </c>
      <c r="B195" s="8" t="s">
        <v>717</v>
      </c>
      <c r="C195" s="54">
        <v>146972</v>
      </c>
    </row>
    <row r="196" spans="1:3" ht="15.75" customHeight="1" x14ac:dyDescent="0.45">
      <c r="A196" s="8" t="s">
        <v>1138</v>
      </c>
      <c r="B196" s="8" t="s">
        <v>717</v>
      </c>
      <c r="C196" s="54">
        <v>146972</v>
      </c>
    </row>
    <row r="197" spans="1:3" ht="15.75" customHeight="1" x14ac:dyDescent="0.45">
      <c r="A197" s="8" t="s">
        <v>1139</v>
      </c>
      <c r="B197" s="8" t="s">
        <v>717</v>
      </c>
      <c r="C197" s="54">
        <v>142888</v>
      </c>
    </row>
    <row r="198" spans="1:3" ht="15.75" customHeight="1" x14ac:dyDescent="0.45">
      <c r="A198" s="8" t="s">
        <v>1140</v>
      </c>
      <c r="B198" s="8" t="s">
        <v>776</v>
      </c>
      <c r="C198" s="54">
        <v>154160</v>
      </c>
    </row>
    <row r="199" spans="1:3" ht="15.75" customHeight="1" x14ac:dyDescent="0.45">
      <c r="A199" s="8" t="s">
        <v>1141</v>
      </c>
      <c r="B199" s="8" t="s">
        <v>970</v>
      </c>
      <c r="C199" s="54">
        <v>148945</v>
      </c>
    </row>
    <row r="200" spans="1:3" ht="15.75" customHeight="1" x14ac:dyDescent="0.45">
      <c r="A200" s="8" t="s">
        <v>1142</v>
      </c>
      <c r="B200" s="8" t="s">
        <v>970</v>
      </c>
      <c r="C200" s="54">
        <v>149262</v>
      </c>
    </row>
    <row r="201" spans="1:3" ht="15.75" customHeight="1" x14ac:dyDescent="0.45">
      <c r="A201" s="8" t="s">
        <v>1037</v>
      </c>
      <c r="B201" s="8" t="s">
        <v>828</v>
      </c>
      <c r="C201" s="54">
        <v>129900</v>
      </c>
    </row>
    <row r="202" spans="1:3" ht="15.75" customHeight="1" x14ac:dyDescent="0.45">
      <c r="A202" s="8" t="s">
        <v>1030</v>
      </c>
      <c r="B202" s="8" t="s">
        <v>828</v>
      </c>
      <c r="C202" s="54">
        <v>131900</v>
      </c>
    </row>
    <row r="203" spans="1:3" ht="15.75" customHeight="1" x14ac:dyDescent="0.45">
      <c r="A203" s="8" t="s">
        <v>1143</v>
      </c>
      <c r="B203" s="8" t="s">
        <v>713</v>
      </c>
      <c r="C203" s="54">
        <v>148658</v>
      </c>
    </row>
    <row r="204" spans="1:3" ht="15.75" customHeight="1" x14ac:dyDescent="0.45">
      <c r="A204" s="8" t="s">
        <v>1144</v>
      </c>
      <c r="B204" s="8" t="s">
        <v>744</v>
      </c>
      <c r="C204" s="54">
        <v>139900</v>
      </c>
    </row>
    <row r="205" spans="1:3" ht="15.75" customHeight="1" x14ac:dyDescent="0.45">
      <c r="A205" s="8" t="s">
        <v>1145</v>
      </c>
      <c r="B205" s="8" t="s">
        <v>717</v>
      </c>
      <c r="C205" s="54">
        <v>142977</v>
      </c>
    </row>
    <row r="206" spans="1:3" ht="15.75" customHeight="1" x14ac:dyDescent="0.45">
      <c r="A206" s="8" t="s">
        <v>1146</v>
      </c>
      <c r="B206" s="8" t="s">
        <v>851</v>
      </c>
      <c r="C206" s="54">
        <v>145375</v>
      </c>
    </row>
    <row r="207" spans="1:3" ht="15.75" customHeight="1" x14ac:dyDescent="0.45">
      <c r="A207" s="8" t="s">
        <v>1051</v>
      </c>
      <c r="B207" s="8" t="s">
        <v>828</v>
      </c>
      <c r="C207" s="54">
        <v>131900</v>
      </c>
    </row>
    <row r="208" spans="1:3" ht="15.75" customHeight="1" x14ac:dyDescent="0.45">
      <c r="A208" s="8" t="s">
        <v>1147</v>
      </c>
      <c r="B208" s="8" t="s">
        <v>717</v>
      </c>
      <c r="C208" s="54">
        <v>143415</v>
      </c>
    </row>
    <row r="209" spans="1:3" ht="15.75" customHeight="1" x14ac:dyDescent="0.45">
      <c r="A209" s="8" t="s">
        <v>1148</v>
      </c>
      <c r="B209" s="8" t="s">
        <v>717</v>
      </c>
      <c r="C209" s="54">
        <v>143625</v>
      </c>
    </row>
    <row r="210" spans="1:3" ht="15.75" customHeight="1" x14ac:dyDescent="0.45">
      <c r="A210" s="8" t="s">
        <v>1149</v>
      </c>
      <c r="B210" s="8" t="s">
        <v>970</v>
      </c>
      <c r="C210" s="54">
        <v>150475</v>
      </c>
    </row>
    <row r="211" spans="1:3" ht="15.75" customHeight="1" x14ac:dyDescent="0.45">
      <c r="A211" s="8" t="s">
        <v>1044</v>
      </c>
      <c r="B211" s="8" t="s">
        <v>815</v>
      </c>
      <c r="C211" s="54">
        <v>136900</v>
      </c>
    </row>
    <row r="212" spans="1:3" ht="15.75" customHeight="1" x14ac:dyDescent="0.45">
      <c r="A212" s="8" t="s">
        <v>1150</v>
      </c>
      <c r="B212" s="8" t="s">
        <v>717</v>
      </c>
      <c r="C212" s="54">
        <v>144910</v>
      </c>
    </row>
    <row r="213" spans="1:3" ht="15.75" customHeight="1" x14ac:dyDescent="0.45">
      <c r="A213" s="8" t="s">
        <v>1151</v>
      </c>
      <c r="B213" s="8" t="s">
        <v>717</v>
      </c>
      <c r="C213" s="54">
        <v>153260</v>
      </c>
    </row>
    <row r="214" spans="1:3" ht="15.75" customHeight="1" x14ac:dyDescent="0.45">
      <c r="A214" s="8" t="s">
        <v>1152</v>
      </c>
      <c r="B214" s="8" t="s">
        <v>717</v>
      </c>
      <c r="C214" s="54">
        <v>144808</v>
      </c>
    </row>
    <row r="215" spans="1:3" ht="15.75" customHeight="1" x14ac:dyDescent="0.45">
      <c r="C215" s="54"/>
    </row>
    <row r="216" spans="1:3" ht="15.75" customHeight="1" x14ac:dyDescent="0.45">
      <c r="C216" s="54"/>
    </row>
    <row r="217" spans="1:3" ht="15.75" customHeight="1" x14ac:dyDescent="0.45">
      <c r="C217" s="54"/>
    </row>
    <row r="218" spans="1:3" ht="15.75" customHeight="1" x14ac:dyDescent="0.45">
      <c r="C218" s="54"/>
    </row>
    <row r="219" spans="1:3" ht="15.75" customHeight="1" x14ac:dyDescent="0.45">
      <c r="C219" s="54"/>
    </row>
    <row r="220" spans="1:3" ht="15.75" customHeight="1" x14ac:dyDescent="0.45">
      <c r="C220" s="54"/>
    </row>
    <row r="221" spans="1:3" ht="15.75" customHeight="1" x14ac:dyDescent="0.45">
      <c r="C221" s="54"/>
    </row>
    <row r="222" spans="1:3" ht="15.75" customHeight="1" x14ac:dyDescent="0.45">
      <c r="C222" s="54"/>
    </row>
    <row r="223" spans="1:3" ht="15.75" customHeight="1" x14ac:dyDescent="0.45">
      <c r="C223" s="54"/>
    </row>
    <row r="224" spans="1:3" ht="15.75" customHeight="1" x14ac:dyDescent="0.45">
      <c r="C224" s="54"/>
    </row>
    <row r="225" spans="3:3" ht="15.75" customHeight="1" x14ac:dyDescent="0.45">
      <c r="C225" s="54"/>
    </row>
    <row r="226" spans="3:3" ht="15.75" customHeight="1" x14ac:dyDescent="0.45">
      <c r="C226" s="54"/>
    </row>
    <row r="227" spans="3:3" ht="15.75" customHeight="1" x14ac:dyDescent="0.45">
      <c r="C227" s="54"/>
    </row>
    <row r="228" spans="3:3" ht="15.75" customHeight="1" x14ac:dyDescent="0.45">
      <c r="C228" s="54"/>
    </row>
    <row r="229" spans="3:3" ht="15.75" customHeight="1" x14ac:dyDescent="0.45">
      <c r="C229" s="54"/>
    </row>
    <row r="230" spans="3:3" ht="15.75" customHeight="1" x14ac:dyDescent="0.45">
      <c r="C230" s="54"/>
    </row>
    <row r="231" spans="3:3" ht="15.75" customHeight="1" x14ac:dyDescent="0.45">
      <c r="C231" s="54"/>
    </row>
    <row r="232" spans="3:3" ht="15.75" customHeight="1" x14ac:dyDescent="0.45">
      <c r="C232" s="54"/>
    </row>
    <row r="233" spans="3:3" ht="15.75" customHeight="1" x14ac:dyDescent="0.45">
      <c r="C233" s="54"/>
    </row>
    <row r="234" spans="3:3" ht="15.75" customHeight="1" x14ac:dyDescent="0.45">
      <c r="C234" s="54"/>
    </row>
    <row r="235" spans="3:3" ht="15.75" customHeight="1" x14ac:dyDescent="0.45">
      <c r="C235" s="54"/>
    </row>
    <row r="236" spans="3:3" ht="15.75" customHeight="1" x14ac:dyDescent="0.45">
      <c r="C236" s="54"/>
    </row>
    <row r="237" spans="3:3" ht="15.75" customHeight="1" x14ac:dyDescent="0.45">
      <c r="C237" s="54"/>
    </row>
    <row r="238" spans="3:3" ht="15.75" customHeight="1" x14ac:dyDescent="0.45">
      <c r="C238" s="54"/>
    </row>
    <row r="239" spans="3:3" ht="15.75" customHeight="1" x14ac:dyDescent="0.45">
      <c r="C239" s="54"/>
    </row>
    <row r="240" spans="3:3" ht="15.75" customHeight="1" x14ac:dyDescent="0.45">
      <c r="C240" s="54"/>
    </row>
    <row r="241" spans="3:3" ht="15.75" customHeight="1" x14ac:dyDescent="0.45">
      <c r="C241" s="54"/>
    </row>
    <row r="242" spans="3:3" ht="15.75" customHeight="1" x14ac:dyDescent="0.45">
      <c r="C242" s="54"/>
    </row>
    <row r="243" spans="3:3" ht="15.75" customHeight="1" x14ac:dyDescent="0.45">
      <c r="C243" s="54"/>
    </row>
    <row r="244" spans="3:3" ht="15.75" customHeight="1" x14ac:dyDescent="0.45">
      <c r="C244" s="54"/>
    </row>
    <row r="245" spans="3:3" ht="15.75" customHeight="1" x14ac:dyDescent="0.45">
      <c r="C245" s="54"/>
    </row>
    <row r="246" spans="3:3" ht="15.75" customHeight="1" x14ac:dyDescent="0.45">
      <c r="C246" s="54"/>
    </row>
    <row r="247" spans="3:3" ht="15.75" customHeight="1" x14ac:dyDescent="0.45">
      <c r="C247" s="54"/>
    </row>
    <row r="248" spans="3:3" ht="15.75" customHeight="1" x14ac:dyDescent="0.45">
      <c r="C248" s="54"/>
    </row>
    <row r="249" spans="3:3" ht="15.75" customHeight="1" x14ac:dyDescent="0.45">
      <c r="C249" s="54"/>
    </row>
    <row r="250" spans="3:3" ht="15.75" customHeight="1" x14ac:dyDescent="0.45">
      <c r="C250" s="54"/>
    </row>
    <row r="251" spans="3:3" ht="15.75" customHeight="1" x14ac:dyDescent="0.45">
      <c r="C251" s="54"/>
    </row>
    <row r="252" spans="3:3" ht="15.75" customHeight="1" x14ac:dyDescent="0.45">
      <c r="C252" s="54"/>
    </row>
    <row r="253" spans="3:3" ht="15.75" customHeight="1" x14ac:dyDescent="0.45">
      <c r="C253" s="54"/>
    </row>
    <row r="254" spans="3:3" ht="15.75" customHeight="1" x14ac:dyDescent="0.45">
      <c r="C254" s="54"/>
    </row>
    <row r="255" spans="3:3" ht="15.75" customHeight="1" x14ac:dyDescent="0.45">
      <c r="C255" s="54"/>
    </row>
    <row r="256" spans="3:3" ht="15.75" customHeight="1" x14ac:dyDescent="0.45">
      <c r="C256" s="54"/>
    </row>
    <row r="257" spans="3:3" ht="15.75" customHeight="1" x14ac:dyDescent="0.45">
      <c r="C257" s="54"/>
    </row>
    <row r="258" spans="3:3" ht="15.75" customHeight="1" x14ac:dyDescent="0.45">
      <c r="C258" s="54"/>
    </row>
    <row r="259" spans="3:3" ht="15.75" customHeight="1" x14ac:dyDescent="0.45">
      <c r="C259" s="54"/>
    </row>
    <row r="260" spans="3:3" ht="15.75" customHeight="1" x14ac:dyDescent="0.45">
      <c r="C260" s="54"/>
    </row>
    <row r="261" spans="3:3" ht="15.75" customHeight="1" x14ac:dyDescent="0.45">
      <c r="C261" s="54"/>
    </row>
    <row r="262" spans="3:3" ht="15.75" customHeight="1" x14ac:dyDescent="0.45">
      <c r="C262" s="54"/>
    </row>
    <row r="263" spans="3:3" ht="15.75" customHeight="1" x14ac:dyDescent="0.45">
      <c r="C263" s="54"/>
    </row>
    <row r="264" spans="3:3" ht="15.75" customHeight="1" x14ac:dyDescent="0.45">
      <c r="C264" s="54"/>
    </row>
    <row r="265" spans="3:3" ht="15.75" customHeight="1" x14ac:dyDescent="0.45">
      <c r="C265" s="54"/>
    </row>
    <row r="266" spans="3:3" ht="15.75" customHeight="1" x14ac:dyDescent="0.45">
      <c r="C266" s="54"/>
    </row>
    <row r="267" spans="3:3" ht="15.75" customHeight="1" x14ac:dyDescent="0.45">
      <c r="C267" s="54"/>
    </row>
    <row r="268" spans="3:3" ht="15.75" customHeight="1" x14ac:dyDescent="0.45">
      <c r="C268" s="54"/>
    </row>
    <row r="269" spans="3:3" ht="15.75" customHeight="1" x14ac:dyDescent="0.45">
      <c r="C269" s="54"/>
    </row>
    <row r="270" spans="3:3" ht="15.75" customHeight="1" x14ac:dyDescent="0.45">
      <c r="C270" s="54"/>
    </row>
    <row r="271" spans="3:3" ht="15.75" customHeight="1" x14ac:dyDescent="0.45">
      <c r="C271" s="54"/>
    </row>
    <row r="272" spans="3:3" ht="15.75" customHeight="1" x14ac:dyDescent="0.45">
      <c r="C272" s="54"/>
    </row>
    <row r="273" spans="3:3" ht="15.75" customHeight="1" x14ac:dyDescent="0.45">
      <c r="C273" s="54"/>
    </row>
    <row r="274" spans="3:3" ht="15.75" customHeight="1" x14ac:dyDescent="0.45">
      <c r="C274" s="54"/>
    </row>
    <row r="275" spans="3:3" ht="15.75" customHeight="1" x14ac:dyDescent="0.45">
      <c r="C275" s="54"/>
    </row>
    <row r="276" spans="3:3" ht="15.75" customHeight="1" x14ac:dyDescent="0.45">
      <c r="C276" s="54"/>
    </row>
    <row r="277" spans="3:3" ht="15.75" customHeight="1" x14ac:dyDescent="0.45">
      <c r="C277" s="54"/>
    </row>
    <row r="278" spans="3:3" ht="15.75" customHeight="1" x14ac:dyDescent="0.45">
      <c r="C278" s="54"/>
    </row>
    <row r="279" spans="3:3" ht="15.75" customHeight="1" x14ac:dyDescent="0.45">
      <c r="C279" s="54"/>
    </row>
    <row r="280" spans="3:3" ht="15.75" customHeight="1" x14ac:dyDescent="0.45">
      <c r="C280" s="54"/>
    </row>
    <row r="281" spans="3:3" ht="15.75" customHeight="1" x14ac:dyDescent="0.45">
      <c r="C281" s="54"/>
    </row>
    <row r="282" spans="3:3" ht="15.75" customHeight="1" x14ac:dyDescent="0.45">
      <c r="C282" s="54"/>
    </row>
    <row r="283" spans="3:3" ht="15.75" customHeight="1" x14ac:dyDescent="0.45">
      <c r="C283" s="54"/>
    </row>
    <row r="284" spans="3:3" ht="15.75" customHeight="1" x14ac:dyDescent="0.45">
      <c r="C284" s="54"/>
    </row>
    <row r="285" spans="3:3" ht="15.75" customHeight="1" x14ac:dyDescent="0.45">
      <c r="C285" s="54"/>
    </row>
    <row r="286" spans="3:3" ht="15.75" customHeight="1" x14ac:dyDescent="0.45">
      <c r="C286" s="54"/>
    </row>
    <row r="287" spans="3:3" ht="15.75" customHeight="1" x14ac:dyDescent="0.45">
      <c r="C287" s="54"/>
    </row>
    <row r="288" spans="3:3" ht="15.75" customHeight="1" x14ac:dyDescent="0.45">
      <c r="C288" s="54"/>
    </row>
    <row r="289" spans="3:3" ht="15.75" customHeight="1" x14ac:dyDescent="0.45">
      <c r="C289" s="54"/>
    </row>
    <row r="290" spans="3:3" ht="15.75" customHeight="1" x14ac:dyDescent="0.45">
      <c r="C290" s="54"/>
    </row>
    <row r="291" spans="3:3" ht="15.75" customHeight="1" x14ac:dyDescent="0.45">
      <c r="C291" s="54"/>
    </row>
    <row r="292" spans="3:3" ht="15.75" customHeight="1" x14ac:dyDescent="0.45">
      <c r="C292" s="54"/>
    </row>
    <row r="293" spans="3:3" ht="15.75" customHeight="1" x14ac:dyDescent="0.45">
      <c r="C293" s="54"/>
    </row>
    <row r="294" spans="3:3" ht="15.75" customHeight="1" x14ac:dyDescent="0.45">
      <c r="C294" s="54"/>
    </row>
    <row r="295" spans="3:3" ht="15.75" customHeight="1" x14ac:dyDescent="0.45">
      <c r="C295" s="54"/>
    </row>
    <row r="296" spans="3:3" ht="15.75" customHeight="1" x14ac:dyDescent="0.45">
      <c r="C296" s="54"/>
    </row>
    <row r="297" spans="3:3" ht="15.75" customHeight="1" x14ac:dyDescent="0.45">
      <c r="C297" s="54"/>
    </row>
    <row r="298" spans="3:3" ht="15.75" customHeight="1" x14ac:dyDescent="0.45">
      <c r="C298" s="54"/>
    </row>
    <row r="299" spans="3:3" ht="15.75" customHeight="1" x14ac:dyDescent="0.45">
      <c r="C299" s="54"/>
    </row>
    <row r="300" spans="3:3" ht="15.75" customHeight="1" x14ac:dyDescent="0.45">
      <c r="C300" s="54"/>
    </row>
    <row r="301" spans="3:3" ht="15.75" customHeight="1" x14ac:dyDescent="0.45">
      <c r="C301" s="54"/>
    </row>
    <row r="302" spans="3:3" ht="15.75" customHeight="1" x14ac:dyDescent="0.45">
      <c r="C302" s="54"/>
    </row>
    <row r="303" spans="3:3" ht="15.75" customHeight="1" x14ac:dyDescent="0.45">
      <c r="C303" s="54"/>
    </row>
    <row r="304" spans="3:3" ht="15.75" customHeight="1" x14ac:dyDescent="0.45">
      <c r="C304" s="54"/>
    </row>
    <row r="305" spans="3:3" ht="15.75" customHeight="1" x14ac:dyDescent="0.45">
      <c r="C305" s="54"/>
    </row>
    <row r="306" spans="3:3" ht="15.75" customHeight="1" x14ac:dyDescent="0.45">
      <c r="C306" s="54"/>
    </row>
    <row r="307" spans="3:3" ht="15.75" customHeight="1" x14ac:dyDescent="0.45">
      <c r="C307" s="54"/>
    </row>
    <row r="308" spans="3:3" ht="15.75" customHeight="1" x14ac:dyDescent="0.45">
      <c r="C308" s="54"/>
    </row>
    <row r="309" spans="3:3" ht="15.75" customHeight="1" x14ac:dyDescent="0.45">
      <c r="C309" s="54"/>
    </row>
    <row r="310" spans="3:3" ht="15.75" customHeight="1" x14ac:dyDescent="0.45">
      <c r="C310" s="54"/>
    </row>
    <row r="311" spans="3:3" ht="15.75" customHeight="1" x14ac:dyDescent="0.45">
      <c r="C311" s="54"/>
    </row>
    <row r="312" spans="3:3" ht="15.75" customHeight="1" x14ac:dyDescent="0.45">
      <c r="C312" s="54"/>
    </row>
    <row r="313" spans="3:3" ht="15.75" customHeight="1" x14ac:dyDescent="0.45">
      <c r="C313" s="54"/>
    </row>
    <row r="314" spans="3:3" ht="15.75" customHeight="1" x14ac:dyDescent="0.45">
      <c r="C314" s="54"/>
    </row>
    <row r="315" spans="3:3" ht="15.75" customHeight="1" x14ac:dyDescent="0.45">
      <c r="C315" s="54"/>
    </row>
    <row r="316" spans="3:3" ht="15.75" customHeight="1" x14ac:dyDescent="0.45">
      <c r="C316" s="54"/>
    </row>
    <row r="317" spans="3:3" ht="15.75" customHeight="1" x14ac:dyDescent="0.45">
      <c r="C317" s="54"/>
    </row>
    <row r="318" spans="3:3" ht="15.75" customHeight="1" x14ac:dyDescent="0.45">
      <c r="C318" s="54"/>
    </row>
    <row r="319" spans="3:3" ht="15.75" customHeight="1" x14ac:dyDescent="0.45">
      <c r="C319" s="54"/>
    </row>
    <row r="320" spans="3:3" ht="15.75" customHeight="1" x14ac:dyDescent="0.45">
      <c r="C320" s="54"/>
    </row>
    <row r="321" spans="3:3" ht="15.75" customHeight="1" x14ac:dyDescent="0.45">
      <c r="C321" s="54"/>
    </row>
    <row r="322" spans="3:3" ht="15.75" customHeight="1" x14ac:dyDescent="0.45">
      <c r="C322" s="54"/>
    </row>
    <row r="323" spans="3:3" ht="15.75" customHeight="1" x14ac:dyDescent="0.45">
      <c r="C323" s="54"/>
    </row>
    <row r="324" spans="3:3" ht="15.75" customHeight="1" x14ac:dyDescent="0.45">
      <c r="C324" s="54"/>
    </row>
    <row r="325" spans="3:3" ht="15.75" customHeight="1" x14ac:dyDescent="0.45">
      <c r="C325" s="54"/>
    </row>
    <row r="326" spans="3:3" ht="15.75" customHeight="1" x14ac:dyDescent="0.45">
      <c r="C326" s="54"/>
    </row>
    <row r="327" spans="3:3" ht="15.75" customHeight="1" x14ac:dyDescent="0.45">
      <c r="C327" s="54"/>
    </row>
    <row r="328" spans="3:3" ht="15.75" customHeight="1" x14ac:dyDescent="0.45">
      <c r="C328" s="54"/>
    </row>
    <row r="329" spans="3:3" ht="15.75" customHeight="1" x14ac:dyDescent="0.45">
      <c r="C329" s="54"/>
    </row>
    <row r="330" spans="3:3" ht="15.75" customHeight="1" x14ac:dyDescent="0.45">
      <c r="C330" s="54"/>
    </row>
    <row r="331" spans="3:3" ht="15.75" customHeight="1" x14ac:dyDescent="0.45">
      <c r="C331" s="54"/>
    </row>
    <row r="332" spans="3:3" ht="15.75" customHeight="1" x14ac:dyDescent="0.45">
      <c r="C332" s="54"/>
    </row>
    <row r="333" spans="3:3" ht="15.75" customHeight="1" x14ac:dyDescent="0.45">
      <c r="C333" s="54"/>
    </row>
    <row r="334" spans="3:3" ht="15.75" customHeight="1" x14ac:dyDescent="0.45">
      <c r="C334" s="54"/>
    </row>
    <row r="335" spans="3:3" ht="15.75" customHeight="1" x14ac:dyDescent="0.45">
      <c r="C335" s="54"/>
    </row>
    <row r="336" spans="3:3" ht="15.75" customHeight="1" x14ac:dyDescent="0.45">
      <c r="C336" s="54"/>
    </row>
    <row r="337" spans="3:3" ht="15.75" customHeight="1" x14ac:dyDescent="0.45">
      <c r="C337" s="54"/>
    </row>
    <row r="338" spans="3:3" ht="15.75" customHeight="1" x14ac:dyDescent="0.45">
      <c r="C338" s="54"/>
    </row>
    <row r="339" spans="3:3" ht="15.75" customHeight="1" x14ac:dyDescent="0.45">
      <c r="C339" s="54"/>
    </row>
    <row r="340" spans="3:3" ht="15.75" customHeight="1" x14ac:dyDescent="0.45">
      <c r="C340" s="54"/>
    </row>
    <row r="341" spans="3:3" ht="15.75" customHeight="1" x14ac:dyDescent="0.45">
      <c r="C341" s="54"/>
    </row>
    <row r="342" spans="3:3" ht="15.75" customHeight="1" x14ac:dyDescent="0.45">
      <c r="C342" s="54"/>
    </row>
    <row r="343" spans="3:3" ht="15.75" customHeight="1" x14ac:dyDescent="0.45">
      <c r="C343" s="54"/>
    </row>
    <row r="344" spans="3:3" ht="15.75" customHeight="1" x14ac:dyDescent="0.45">
      <c r="C344" s="54"/>
    </row>
    <row r="345" spans="3:3" ht="15.75" customHeight="1" x14ac:dyDescent="0.45">
      <c r="C345" s="54"/>
    </row>
    <row r="346" spans="3:3" ht="15.75" customHeight="1" x14ac:dyDescent="0.45">
      <c r="C346" s="54"/>
    </row>
    <row r="347" spans="3:3" ht="15.75" customHeight="1" x14ac:dyDescent="0.45">
      <c r="C347" s="54"/>
    </row>
    <row r="348" spans="3:3" ht="15.75" customHeight="1" x14ac:dyDescent="0.45">
      <c r="C348" s="54"/>
    </row>
    <row r="349" spans="3:3" ht="15.75" customHeight="1" x14ac:dyDescent="0.45">
      <c r="C349" s="54"/>
    </row>
    <row r="350" spans="3:3" ht="15.75" customHeight="1" x14ac:dyDescent="0.45">
      <c r="C350" s="54"/>
    </row>
    <row r="351" spans="3:3" ht="15.75" customHeight="1" x14ac:dyDescent="0.45">
      <c r="C351" s="54"/>
    </row>
    <row r="352" spans="3:3" ht="15.75" customHeight="1" x14ac:dyDescent="0.45">
      <c r="C352" s="54"/>
    </row>
    <row r="353" spans="3:3" ht="15.75" customHeight="1" x14ac:dyDescent="0.45">
      <c r="C353" s="54"/>
    </row>
    <row r="354" spans="3:3" ht="15.75" customHeight="1" x14ac:dyDescent="0.45">
      <c r="C354" s="54"/>
    </row>
    <row r="355" spans="3:3" ht="15.75" customHeight="1" x14ac:dyDescent="0.45">
      <c r="C355" s="54"/>
    </row>
    <row r="356" spans="3:3" ht="15.75" customHeight="1" x14ac:dyDescent="0.45">
      <c r="C356" s="54"/>
    </row>
    <row r="357" spans="3:3" ht="15.75" customHeight="1" x14ac:dyDescent="0.45">
      <c r="C357" s="54"/>
    </row>
    <row r="358" spans="3:3" ht="15.75" customHeight="1" x14ac:dyDescent="0.45">
      <c r="C358" s="54"/>
    </row>
    <row r="359" spans="3:3" ht="15.75" customHeight="1" x14ac:dyDescent="0.45">
      <c r="C359" s="54"/>
    </row>
    <row r="360" spans="3:3" ht="15.75" customHeight="1" x14ac:dyDescent="0.45">
      <c r="C360" s="54"/>
    </row>
    <row r="361" spans="3:3" ht="15.75" customHeight="1" x14ac:dyDescent="0.45">
      <c r="C361" s="54"/>
    </row>
    <row r="362" spans="3:3" ht="15.75" customHeight="1" x14ac:dyDescent="0.45">
      <c r="C362" s="54"/>
    </row>
    <row r="363" spans="3:3" ht="15.75" customHeight="1" x14ac:dyDescent="0.45">
      <c r="C363" s="54"/>
    </row>
    <row r="364" spans="3:3" ht="15.75" customHeight="1" x14ac:dyDescent="0.45">
      <c r="C364" s="54"/>
    </row>
    <row r="365" spans="3:3" ht="15.75" customHeight="1" x14ac:dyDescent="0.45">
      <c r="C365" s="54"/>
    </row>
    <row r="366" spans="3:3" ht="15.75" customHeight="1" x14ac:dyDescent="0.45">
      <c r="C366" s="54"/>
    </row>
    <row r="367" spans="3:3" ht="15.75" customHeight="1" x14ac:dyDescent="0.45">
      <c r="C367" s="54"/>
    </row>
    <row r="368" spans="3:3" ht="15.75" customHeight="1" x14ac:dyDescent="0.45">
      <c r="C368" s="54"/>
    </row>
    <row r="369" spans="3:3" ht="15.75" customHeight="1" x14ac:dyDescent="0.45">
      <c r="C369" s="54"/>
    </row>
    <row r="370" spans="3:3" ht="15.75" customHeight="1" x14ac:dyDescent="0.45">
      <c r="C370" s="54"/>
    </row>
    <row r="371" spans="3:3" ht="15.75" customHeight="1" x14ac:dyDescent="0.45">
      <c r="C371" s="54"/>
    </row>
    <row r="372" spans="3:3" ht="15.75" customHeight="1" x14ac:dyDescent="0.45">
      <c r="C372" s="54"/>
    </row>
    <row r="373" spans="3:3" ht="15.75" customHeight="1" x14ac:dyDescent="0.45">
      <c r="C373" s="54"/>
    </row>
    <row r="374" spans="3:3" ht="15.75" customHeight="1" x14ac:dyDescent="0.45">
      <c r="C374" s="54"/>
    </row>
    <row r="375" spans="3:3" ht="15.75" customHeight="1" x14ac:dyDescent="0.45">
      <c r="C375" s="54"/>
    </row>
    <row r="376" spans="3:3" ht="15.75" customHeight="1" x14ac:dyDescent="0.45">
      <c r="C376" s="54"/>
    </row>
    <row r="377" spans="3:3" ht="15.75" customHeight="1" x14ac:dyDescent="0.45">
      <c r="C377" s="54"/>
    </row>
    <row r="378" spans="3:3" ht="15.75" customHeight="1" x14ac:dyDescent="0.45">
      <c r="C378" s="54"/>
    </row>
    <row r="379" spans="3:3" ht="15.75" customHeight="1" x14ac:dyDescent="0.45">
      <c r="C379" s="54"/>
    </row>
    <row r="380" spans="3:3" ht="15.75" customHeight="1" x14ac:dyDescent="0.45">
      <c r="C380" s="54"/>
    </row>
    <row r="381" spans="3:3" ht="15.75" customHeight="1" x14ac:dyDescent="0.45">
      <c r="C381" s="54"/>
    </row>
    <row r="382" spans="3:3" ht="15.75" customHeight="1" x14ac:dyDescent="0.45">
      <c r="C382" s="54"/>
    </row>
    <row r="383" spans="3:3" ht="15.75" customHeight="1" x14ac:dyDescent="0.45">
      <c r="C383" s="54"/>
    </row>
    <row r="384" spans="3:3" ht="15.75" customHeight="1" x14ac:dyDescent="0.45">
      <c r="C384" s="54"/>
    </row>
    <row r="385" spans="3:3" ht="15.75" customHeight="1" x14ac:dyDescent="0.45">
      <c r="C385" s="54"/>
    </row>
    <row r="386" spans="3:3" ht="15.75" customHeight="1" x14ac:dyDescent="0.45">
      <c r="C386" s="54"/>
    </row>
    <row r="387" spans="3:3" ht="15.75" customHeight="1" x14ac:dyDescent="0.45">
      <c r="C387" s="54"/>
    </row>
    <row r="388" spans="3:3" ht="15.75" customHeight="1" x14ac:dyDescent="0.45">
      <c r="C388" s="54"/>
    </row>
    <row r="389" spans="3:3" ht="15.75" customHeight="1" x14ac:dyDescent="0.45">
      <c r="C389" s="54"/>
    </row>
    <row r="390" spans="3:3" ht="15.75" customHeight="1" x14ac:dyDescent="0.45">
      <c r="C390" s="54"/>
    </row>
    <row r="391" spans="3:3" ht="15.75" customHeight="1" x14ac:dyDescent="0.45">
      <c r="C391" s="54"/>
    </row>
    <row r="392" spans="3:3" ht="15.75" customHeight="1" x14ac:dyDescent="0.45">
      <c r="C392" s="54"/>
    </row>
    <row r="393" spans="3:3" ht="15.75" customHeight="1" x14ac:dyDescent="0.45">
      <c r="C393" s="54"/>
    </row>
    <row r="394" spans="3:3" ht="15.75" customHeight="1" x14ac:dyDescent="0.45">
      <c r="C394" s="54"/>
    </row>
    <row r="395" spans="3:3" ht="15.75" customHeight="1" x14ac:dyDescent="0.45">
      <c r="C395" s="54"/>
    </row>
    <row r="396" spans="3:3" ht="15.75" customHeight="1" x14ac:dyDescent="0.45">
      <c r="C396" s="54"/>
    </row>
    <row r="397" spans="3:3" ht="15.75" customHeight="1" x14ac:dyDescent="0.45">
      <c r="C397" s="54"/>
    </row>
    <row r="398" spans="3:3" ht="15.75" customHeight="1" x14ac:dyDescent="0.45">
      <c r="C398" s="54"/>
    </row>
    <row r="399" spans="3:3" ht="15.75" customHeight="1" x14ac:dyDescent="0.45">
      <c r="C399" s="54"/>
    </row>
    <row r="400" spans="3:3" ht="15.75" customHeight="1" x14ac:dyDescent="0.45">
      <c r="C400" s="54"/>
    </row>
    <row r="401" spans="3:3" ht="15.75" customHeight="1" x14ac:dyDescent="0.45">
      <c r="C401" s="54"/>
    </row>
    <row r="402" spans="3:3" ht="15.75" customHeight="1" x14ac:dyDescent="0.45">
      <c r="C402" s="54"/>
    </row>
    <row r="403" spans="3:3" ht="15.75" customHeight="1" x14ac:dyDescent="0.45">
      <c r="C403" s="54"/>
    </row>
    <row r="404" spans="3:3" ht="15.75" customHeight="1" x14ac:dyDescent="0.45">
      <c r="C404" s="54"/>
    </row>
    <row r="405" spans="3:3" ht="15.75" customHeight="1" x14ac:dyDescent="0.45">
      <c r="C405" s="54"/>
    </row>
    <row r="406" spans="3:3" ht="15.75" customHeight="1" x14ac:dyDescent="0.45">
      <c r="C406" s="54"/>
    </row>
    <row r="407" spans="3:3" ht="15.75" customHeight="1" x14ac:dyDescent="0.45">
      <c r="C407" s="54"/>
    </row>
    <row r="408" spans="3:3" ht="15.75" customHeight="1" x14ac:dyDescent="0.45">
      <c r="C408" s="54"/>
    </row>
    <row r="409" spans="3:3" ht="15.75" customHeight="1" x14ac:dyDescent="0.45">
      <c r="C409" s="54"/>
    </row>
    <row r="410" spans="3:3" ht="15.75" customHeight="1" x14ac:dyDescent="0.45">
      <c r="C410" s="54"/>
    </row>
    <row r="411" spans="3:3" ht="15.75" customHeight="1" x14ac:dyDescent="0.45">
      <c r="C411" s="54"/>
    </row>
    <row r="412" spans="3:3" ht="15.75" customHeight="1" x14ac:dyDescent="0.45">
      <c r="C412" s="54"/>
    </row>
    <row r="413" spans="3:3" ht="15.75" customHeight="1" x14ac:dyDescent="0.45">
      <c r="C413" s="54"/>
    </row>
    <row r="414" spans="3:3" ht="15.75" customHeight="1" x14ac:dyDescent="0.45">
      <c r="C414" s="54"/>
    </row>
    <row r="415" spans="3:3" ht="15.75" customHeight="1" x14ac:dyDescent="0.45">
      <c r="C415" s="54"/>
    </row>
    <row r="416" spans="3:3" ht="15.75" customHeight="1" x14ac:dyDescent="0.45">
      <c r="C416" s="54"/>
    </row>
    <row r="417" spans="3:3" ht="15.75" customHeight="1" x14ac:dyDescent="0.45">
      <c r="C417" s="54"/>
    </row>
    <row r="418" spans="3:3" ht="15.75" customHeight="1" x14ac:dyDescent="0.45">
      <c r="C418" s="54"/>
    </row>
    <row r="419" spans="3:3" ht="15.75" customHeight="1" x14ac:dyDescent="0.45">
      <c r="C419" s="54"/>
    </row>
    <row r="420" spans="3:3" ht="15.75" customHeight="1" x14ac:dyDescent="0.45">
      <c r="C420" s="54"/>
    </row>
    <row r="421" spans="3:3" ht="15.75" customHeight="1" x14ac:dyDescent="0.45">
      <c r="C421" s="54"/>
    </row>
    <row r="422" spans="3:3" ht="15.75" customHeight="1" x14ac:dyDescent="0.45">
      <c r="C422" s="54"/>
    </row>
    <row r="423" spans="3:3" ht="15.75" customHeight="1" x14ac:dyDescent="0.45">
      <c r="C423" s="54"/>
    </row>
    <row r="424" spans="3:3" ht="15.75" customHeight="1" x14ac:dyDescent="0.45">
      <c r="C424" s="54"/>
    </row>
    <row r="425" spans="3:3" ht="15.75" customHeight="1" x14ac:dyDescent="0.45">
      <c r="C425" s="54"/>
    </row>
    <row r="426" spans="3:3" ht="15.75" customHeight="1" x14ac:dyDescent="0.45">
      <c r="C426" s="54"/>
    </row>
    <row r="427" spans="3:3" ht="15.75" customHeight="1" x14ac:dyDescent="0.45">
      <c r="C427" s="54"/>
    </row>
    <row r="428" spans="3:3" ht="15.75" customHeight="1" x14ac:dyDescent="0.45">
      <c r="C428" s="54"/>
    </row>
    <row r="429" spans="3:3" ht="15.75" customHeight="1" x14ac:dyDescent="0.45">
      <c r="C429" s="54"/>
    </row>
    <row r="430" spans="3:3" ht="15.75" customHeight="1" x14ac:dyDescent="0.45">
      <c r="C430" s="54"/>
    </row>
    <row r="431" spans="3:3" ht="15.75" customHeight="1" x14ac:dyDescent="0.45">
      <c r="C431" s="54"/>
    </row>
    <row r="432" spans="3:3" ht="15.75" customHeight="1" x14ac:dyDescent="0.45">
      <c r="C432" s="54"/>
    </row>
    <row r="433" spans="3:3" ht="15.75" customHeight="1" x14ac:dyDescent="0.45">
      <c r="C433" s="54"/>
    </row>
    <row r="434" spans="3:3" ht="15.75" customHeight="1" x14ac:dyDescent="0.45">
      <c r="C434" s="54"/>
    </row>
    <row r="435" spans="3:3" ht="15.75" customHeight="1" x14ac:dyDescent="0.45">
      <c r="C435" s="54"/>
    </row>
    <row r="436" spans="3:3" ht="15.75" customHeight="1" x14ac:dyDescent="0.45">
      <c r="C436" s="54"/>
    </row>
    <row r="437" spans="3:3" ht="15.75" customHeight="1" x14ac:dyDescent="0.45">
      <c r="C437" s="54"/>
    </row>
    <row r="438" spans="3:3" ht="15.75" customHeight="1" x14ac:dyDescent="0.45">
      <c r="C438" s="54"/>
    </row>
    <row r="439" spans="3:3" ht="15.75" customHeight="1" x14ac:dyDescent="0.45">
      <c r="C439" s="54"/>
    </row>
    <row r="440" spans="3:3" ht="15.75" customHeight="1" x14ac:dyDescent="0.45">
      <c r="C440" s="54"/>
    </row>
    <row r="441" spans="3:3" ht="15.75" customHeight="1" x14ac:dyDescent="0.45">
      <c r="C441" s="54"/>
    </row>
    <row r="442" spans="3:3" ht="15.75" customHeight="1" x14ac:dyDescent="0.45">
      <c r="C442" s="54"/>
    </row>
    <row r="443" spans="3:3" ht="15.75" customHeight="1" x14ac:dyDescent="0.45">
      <c r="C443" s="54"/>
    </row>
    <row r="444" spans="3:3" ht="15.75" customHeight="1" x14ac:dyDescent="0.45">
      <c r="C444" s="54"/>
    </row>
    <row r="445" spans="3:3" ht="15.75" customHeight="1" x14ac:dyDescent="0.45">
      <c r="C445" s="54"/>
    </row>
    <row r="446" spans="3:3" ht="15.75" customHeight="1" x14ac:dyDescent="0.45">
      <c r="C446" s="54"/>
    </row>
    <row r="447" spans="3:3" ht="15.75" customHeight="1" x14ac:dyDescent="0.45">
      <c r="C447" s="54"/>
    </row>
    <row r="448" spans="3:3" ht="15.75" customHeight="1" x14ac:dyDescent="0.45">
      <c r="C448" s="54"/>
    </row>
    <row r="449" spans="3:3" ht="15.75" customHeight="1" x14ac:dyDescent="0.45">
      <c r="C449" s="54"/>
    </row>
    <row r="450" spans="3:3" ht="15.75" customHeight="1" x14ac:dyDescent="0.45">
      <c r="C450" s="54"/>
    </row>
    <row r="451" spans="3:3" ht="15.75" customHeight="1" x14ac:dyDescent="0.45">
      <c r="C451" s="54"/>
    </row>
    <row r="452" spans="3:3" ht="15.75" customHeight="1" x14ac:dyDescent="0.45">
      <c r="C452" s="54"/>
    </row>
    <row r="453" spans="3:3" ht="15.75" customHeight="1" x14ac:dyDescent="0.45">
      <c r="C453" s="54"/>
    </row>
    <row r="454" spans="3:3" ht="15.75" customHeight="1" x14ac:dyDescent="0.45">
      <c r="C454" s="54"/>
    </row>
    <row r="455" spans="3:3" ht="15.75" customHeight="1" x14ac:dyDescent="0.45">
      <c r="C455" s="54"/>
    </row>
    <row r="456" spans="3:3" ht="15.75" customHeight="1" x14ac:dyDescent="0.45">
      <c r="C456" s="54"/>
    </row>
    <row r="457" spans="3:3" ht="15.75" customHeight="1" x14ac:dyDescent="0.45">
      <c r="C457" s="54"/>
    </row>
    <row r="458" spans="3:3" ht="15.75" customHeight="1" x14ac:dyDescent="0.45">
      <c r="C458" s="54"/>
    </row>
    <row r="459" spans="3:3" ht="15.75" customHeight="1" x14ac:dyDescent="0.45">
      <c r="C459" s="54"/>
    </row>
    <row r="460" spans="3:3" ht="15.75" customHeight="1" x14ac:dyDescent="0.45">
      <c r="C460" s="54"/>
    </row>
    <row r="461" spans="3:3" ht="15.75" customHeight="1" x14ac:dyDescent="0.45">
      <c r="C461" s="54"/>
    </row>
    <row r="462" spans="3:3" ht="15.75" customHeight="1" x14ac:dyDescent="0.45">
      <c r="C462" s="54"/>
    </row>
    <row r="463" spans="3:3" ht="15.75" customHeight="1" x14ac:dyDescent="0.45">
      <c r="C463" s="54"/>
    </row>
    <row r="464" spans="3:3" ht="15.75" customHeight="1" x14ac:dyDescent="0.45">
      <c r="C464" s="54"/>
    </row>
    <row r="465" spans="3:3" ht="15.75" customHeight="1" x14ac:dyDescent="0.45">
      <c r="C465" s="54"/>
    </row>
    <row r="466" spans="3:3" ht="15.75" customHeight="1" x14ac:dyDescent="0.45">
      <c r="C466" s="54"/>
    </row>
    <row r="467" spans="3:3" ht="15.75" customHeight="1" x14ac:dyDescent="0.45">
      <c r="C467" s="54"/>
    </row>
    <row r="468" spans="3:3" ht="15.75" customHeight="1" x14ac:dyDescent="0.45">
      <c r="C468" s="54"/>
    </row>
    <row r="469" spans="3:3" ht="15.75" customHeight="1" x14ac:dyDescent="0.45">
      <c r="C469" s="54"/>
    </row>
    <row r="470" spans="3:3" ht="15.75" customHeight="1" x14ac:dyDescent="0.45">
      <c r="C470" s="54"/>
    </row>
    <row r="471" spans="3:3" ht="15.75" customHeight="1" x14ac:dyDescent="0.45">
      <c r="C471" s="54"/>
    </row>
    <row r="472" spans="3:3" ht="15.75" customHeight="1" x14ac:dyDescent="0.45">
      <c r="C472" s="54"/>
    </row>
    <row r="473" spans="3:3" ht="15.75" customHeight="1" x14ac:dyDescent="0.45">
      <c r="C473" s="54"/>
    </row>
    <row r="474" spans="3:3" ht="15.75" customHeight="1" x14ac:dyDescent="0.45">
      <c r="C474" s="54"/>
    </row>
    <row r="475" spans="3:3" ht="15.75" customHeight="1" x14ac:dyDescent="0.45">
      <c r="C475" s="54"/>
    </row>
    <row r="476" spans="3:3" ht="15.75" customHeight="1" x14ac:dyDescent="0.45">
      <c r="C476" s="54"/>
    </row>
    <row r="477" spans="3:3" ht="15.75" customHeight="1" x14ac:dyDescent="0.45">
      <c r="C477" s="54"/>
    </row>
    <row r="478" spans="3:3" ht="15.75" customHeight="1" x14ac:dyDescent="0.45">
      <c r="C478" s="54"/>
    </row>
    <row r="479" spans="3:3" ht="15.75" customHeight="1" x14ac:dyDescent="0.45">
      <c r="C479" s="54"/>
    </row>
    <row r="480" spans="3:3" ht="15.75" customHeight="1" x14ac:dyDescent="0.45">
      <c r="C480" s="54"/>
    </row>
    <row r="481" spans="3:3" ht="15.75" customHeight="1" x14ac:dyDescent="0.45">
      <c r="C481" s="54"/>
    </row>
    <row r="482" spans="3:3" ht="15.75" customHeight="1" x14ac:dyDescent="0.45">
      <c r="C482" s="54"/>
    </row>
    <row r="483" spans="3:3" ht="15.75" customHeight="1" x14ac:dyDescent="0.45">
      <c r="C483" s="54"/>
    </row>
    <row r="484" spans="3:3" ht="15.75" customHeight="1" x14ac:dyDescent="0.45">
      <c r="C484" s="54"/>
    </row>
    <row r="485" spans="3:3" ht="15.75" customHeight="1" x14ac:dyDescent="0.45">
      <c r="C485" s="54"/>
    </row>
    <row r="486" spans="3:3" ht="15.75" customHeight="1" x14ac:dyDescent="0.45">
      <c r="C486" s="54"/>
    </row>
    <row r="487" spans="3:3" ht="15.75" customHeight="1" x14ac:dyDescent="0.45">
      <c r="C487" s="54"/>
    </row>
    <row r="488" spans="3:3" ht="15.75" customHeight="1" x14ac:dyDescent="0.45">
      <c r="C488" s="54"/>
    </row>
    <row r="489" spans="3:3" ht="15.75" customHeight="1" x14ac:dyDescent="0.45">
      <c r="C489" s="54"/>
    </row>
    <row r="490" spans="3:3" ht="15.75" customHeight="1" x14ac:dyDescent="0.45">
      <c r="C490" s="54"/>
    </row>
    <row r="491" spans="3:3" ht="15.75" customHeight="1" x14ac:dyDescent="0.45">
      <c r="C491" s="54"/>
    </row>
    <row r="492" spans="3:3" ht="15.75" customHeight="1" x14ac:dyDescent="0.45">
      <c r="C492" s="54"/>
    </row>
    <row r="493" spans="3:3" ht="15.75" customHeight="1" x14ac:dyDescent="0.45">
      <c r="C493" s="54"/>
    </row>
    <row r="494" spans="3:3" ht="15.75" customHeight="1" x14ac:dyDescent="0.45">
      <c r="C494" s="54"/>
    </row>
    <row r="495" spans="3:3" ht="15.75" customHeight="1" x14ac:dyDescent="0.45">
      <c r="C495" s="54"/>
    </row>
    <row r="496" spans="3:3" ht="15.75" customHeight="1" x14ac:dyDescent="0.45">
      <c r="C496" s="54"/>
    </row>
    <row r="497" spans="3:3" ht="15.75" customHeight="1" x14ac:dyDescent="0.45">
      <c r="C497" s="54"/>
    </row>
    <row r="498" spans="3:3" ht="15.75" customHeight="1" x14ac:dyDescent="0.45">
      <c r="C498" s="54"/>
    </row>
    <row r="499" spans="3:3" ht="15.75" customHeight="1" x14ac:dyDescent="0.45">
      <c r="C499" s="54"/>
    </row>
    <row r="500" spans="3:3" ht="15.75" customHeight="1" x14ac:dyDescent="0.45">
      <c r="C500" s="54"/>
    </row>
    <row r="501" spans="3:3" ht="15.75" customHeight="1" x14ac:dyDescent="0.45">
      <c r="C501" s="54"/>
    </row>
    <row r="502" spans="3:3" ht="15.75" customHeight="1" x14ac:dyDescent="0.45">
      <c r="C502" s="54"/>
    </row>
    <row r="503" spans="3:3" ht="15.75" customHeight="1" x14ac:dyDescent="0.45">
      <c r="C503" s="54"/>
    </row>
    <row r="504" spans="3:3" ht="15.75" customHeight="1" x14ac:dyDescent="0.45">
      <c r="C504" s="54"/>
    </row>
    <row r="505" spans="3:3" ht="15.75" customHeight="1" x14ac:dyDescent="0.45">
      <c r="C505" s="54"/>
    </row>
    <row r="506" spans="3:3" ht="15.75" customHeight="1" x14ac:dyDescent="0.45">
      <c r="C506" s="54"/>
    </row>
    <row r="507" spans="3:3" ht="15.75" customHeight="1" x14ac:dyDescent="0.45">
      <c r="C507" s="54"/>
    </row>
    <row r="508" spans="3:3" ht="15.75" customHeight="1" x14ac:dyDescent="0.45">
      <c r="C508" s="54"/>
    </row>
    <row r="509" spans="3:3" ht="15.75" customHeight="1" x14ac:dyDescent="0.45">
      <c r="C509" s="54"/>
    </row>
    <row r="510" spans="3:3" ht="15.75" customHeight="1" x14ac:dyDescent="0.45">
      <c r="C510" s="54"/>
    </row>
    <row r="511" spans="3:3" ht="15.75" customHeight="1" x14ac:dyDescent="0.45">
      <c r="C511" s="54"/>
    </row>
    <row r="512" spans="3:3" ht="15.75" customHeight="1" x14ac:dyDescent="0.45">
      <c r="C512" s="54"/>
    </row>
    <row r="513" spans="3:3" ht="15.75" customHeight="1" x14ac:dyDescent="0.45">
      <c r="C513" s="54"/>
    </row>
    <row r="514" spans="3:3" ht="15.75" customHeight="1" x14ac:dyDescent="0.45">
      <c r="C514" s="54"/>
    </row>
    <row r="515" spans="3:3" ht="15.75" customHeight="1" x14ac:dyDescent="0.45">
      <c r="C515" s="54"/>
    </row>
    <row r="516" spans="3:3" ht="15.75" customHeight="1" x14ac:dyDescent="0.45">
      <c r="C516" s="54"/>
    </row>
    <row r="517" spans="3:3" ht="15.75" customHeight="1" x14ac:dyDescent="0.45">
      <c r="C517" s="54"/>
    </row>
    <row r="518" spans="3:3" ht="15.75" customHeight="1" x14ac:dyDescent="0.45">
      <c r="C518" s="54"/>
    </row>
    <row r="519" spans="3:3" ht="15.75" customHeight="1" x14ac:dyDescent="0.45">
      <c r="C519" s="54"/>
    </row>
    <row r="520" spans="3:3" ht="15.75" customHeight="1" x14ac:dyDescent="0.45">
      <c r="C520" s="54"/>
    </row>
    <row r="521" spans="3:3" ht="15.75" customHeight="1" x14ac:dyDescent="0.45">
      <c r="C521" s="54"/>
    </row>
    <row r="522" spans="3:3" ht="15.75" customHeight="1" x14ac:dyDescent="0.45">
      <c r="C522" s="54"/>
    </row>
    <row r="523" spans="3:3" ht="15.75" customHeight="1" x14ac:dyDescent="0.45">
      <c r="C523" s="54"/>
    </row>
    <row r="524" spans="3:3" ht="15.75" customHeight="1" x14ac:dyDescent="0.45">
      <c r="C524" s="54"/>
    </row>
    <row r="525" spans="3:3" ht="15.75" customHeight="1" x14ac:dyDescent="0.45">
      <c r="C525" s="54"/>
    </row>
    <row r="526" spans="3:3" ht="15.75" customHeight="1" x14ac:dyDescent="0.45">
      <c r="C526" s="54"/>
    </row>
    <row r="527" spans="3:3" ht="15.75" customHeight="1" x14ac:dyDescent="0.45">
      <c r="C527" s="54"/>
    </row>
    <row r="528" spans="3:3" ht="15.75" customHeight="1" x14ac:dyDescent="0.45">
      <c r="C528" s="54"/>
    </row>
    <row r="529" spans="3:3" ht="15.75" customHeight="1" x14ac:dyDescent="0.45">
      <c r="C529" s="54"/>
    </row>
    <row r="530" spans="3:3" ht="15.75" customHeight="1" x14ac:dyDescent="0.45">
      <c r="C530" s="54"/>
    </row>
    <row r="531" spans="3:3" ht="15.75" customHeight="1" x14ac:dyDescent="0.45">
      <c r="C531" s="54"/>
    </row>
    <row r="532" spans="3:3" ht="15.75" customHeight="1" x14ac:dyDescent="0.45">
      <c r="C532" s="54"/>
    </row>
    <row r="533" spans="3:3" ht="15.75" customHeight="1" x14ac:dyDescent="0.45">
      <c r="C533" s="54"/>
    </row>
    <row r="534" spans="3:3" ht="15.75" customHeight="1" x14ac:dyDescent="0.45">
      <c r="C534" s="54"/>
    </row>
    <row r="535" spans="3:3" ht="15.75" customHeight="1" x14ac:dyDescent="0.45">
      <c r="C535" s="54"/>
    </row>
    <row r="536" spans="3:3" ht="15.75" customHeight="1" x14ac:dyDescent="0.45">
      <c r="C536" s="54"/>
    </row>
    <row r="537" spans="3:3" ht="15.75" customHeight="1" x14ac:dyDescent="0.45">
      <c r="C537" s="54"/>
    </row>
    <row r="538" spans="3:3" ht="15.75" customHeight="1" x14ac:dyDescent="0.45">
      <c r="C538" s="54"/>
    </row>
    <row r="539" spans="3:3" ht="15.75" customHeight="1" x14ac:dyDescent="0.45">
      <c r="C539" s="54"/>
    </row>
    <row r="540" spans="3:3" ht="15.75" customHeight="1" x14ac:dyDescent="0.45">
      <c r="C540" s="54"/>
    </row>
    <row r="541" spans="3:3" ht="15.75" customHeight="1" x14ac:dyDescent="0.45">
      <c r="C541" s="54"/>
    </row>
    <row r="542" spans="3:3" ht="15.75" customHeight="1" x14ac:dyDescent="0.45">
      <c r="C542" s="54"/>
    </row>
    <row r="543" spans="3:3" ht="15.75" customHeight="1" x14ac:dyDescent="0.45">
      <c r="C543" s="54"/>
    </row>
    <row r="544" spans="3:3" ht="15.75" customHeight="1" x14ac:dyDescent="0.45">
      <c r="C544" s="54"/>
    </row>
    <row r="545" spans="3:3" ht="15.75" customHeight="1" x14ac:dyDescent="0.45">
      <c r="C545" s="54"/>
    </row>
    <row r="546" spans="3:3" ht="15.75" customHeight="1" x14ac:dyDescent="0.45">
      <c r="C546" s="54"/>
    </row>
    <row r="547" spans="3:3" ht="15.75" customHeight="1" x14ac:dyDescent="0.45">
      <c r="C547" s="54"/>
    </row>
    <row r="548" spans="3:3" ht="15.75" customHeight="1" x14ac:dyDescent="0.45">
      <c r="C548" s="54"/>
    </row>
    <row r="549" spans="3:3" ht="15.75" customHeight="1" x14ac:dyDescent="0.45">
      <c r="C549" s="54"/>
    </row>
    <row r="550" spans="3:3" ht="15.75" customHeight="1" x14ac:dyDescent="0.45">
      <c r="C550" s="54"/>
    </row>
    <row r="551" spans="3:3" ht="15.75" customHeight="1" x14ac:dyDescent="0.45">
      <c r="C551" s="54"/>
    </row>
    <row r="552" spans="3:3" ht="15.75" customHeight="1" x14ac:dyDescent="0.45">
      <c r="C552" s="54"/>
    </row>
    <row r="553" spans="3:3" ht="15.75" customHeight="1" x14ac:dyDescent="0.45">
      <c r="C553" s="54"/>
    </row>
    <row r="554" spans="3:3" ht="15.75" customHeight="1" x14ac:dyDescent="0.45">
      <c r="C554" s="54"/>
    </row>
    <row r="555" spans="3:3" ht="15.75" customHeight="1" x14ac:dyDescent="0.45">
      <c r="C555" s="54"/>
    </row>
    <row r="556" spans="3:3" ht="15.75" customHeight="1" x14ac:dyDescent="0.45">
      <c r="C556" s="54"/>
    </row>
    <row r="557" spans="3:3" ht="15.75" customHeight="1" x14ac:dyDescent="0.45">
      <c r="C557" s="54"/>
    </row>
    <row r="558" spans="3:3" ht="15.75" customHeight="1" x14ac:dyDescent="0.45">
      <c r="C558" s="54"/>
    </row>
    <row r="559" spans="3:3" ht="15.75" customHeight="1" x14ac:dyDescent="0.45">
      <c r="C559" s="54"/>
    </row>
    <row r="560" spans="3:3" ht="15.75" customHeight="1" x14ac:dyDescent="0.45">
      <c r="C560" s="54"/>
    </row>
    <row r="561" spans="3:3" ht="15.75" customHeight="1" x14ac:dyDescent="0.45">
      <c r="C561" s="54"/>
    </row>
    <row r="562" spans="3:3" ht="15.75" customHeight="1" x14ac:dyDescent="0.45">
      <c r="C562" s="54"/>
    </row>
    <row r="563" spans="3:3" ht="15.75" customHeight="1" x14ac:dyDescent="0.45">
      <c r="C563" s="54"/>
    </row>
    <row r="564" spans="3:3" ht="15.75" customHeight="1" x14ac:dyDescent="0.45">
      <c r="C564" s="54"/>
    </row>
    <row r="565" spans="3:3" ht="15.75" customHeight="1" x14ac:dyDescent="0.45">
      <c r="C565" s="54"/>
    </row>
    <row r="566" spans="3:3" ht="15.75" customHeight="1" x14ac:dyDescent="0.45">
      <c r="C566" s="54"/>
    </row>
    <row r="567" spans="3:3" ht="15.75" customHeight="1" x14ac:dyDescent="0.45">
      <c r="C567" s="54"/>
    </row>
    <row r="568" spans="3:3" ht="15.75" customHeight="1" x14ac:dyDescent="0.45">
      <c r="C568" s="54"/>
    </row>
    <row r="569" spans="3:3" ht="15.75" customHeight="1" x14ac:dyDescent="0.45">
      <c r="C569" s="54"/>
    </row>
    <row r="570" spans="3:3" ht="15.75" customHeight="1" x14ac:dyDescent="0.45">
      <c r="C570" s="54"/>
    </row>
    <row r="571" spans="3:3" ht="15.75" customHeight="1" x14ac:dyDescent="0.45">
      <c r="C571" s="54"/>
    </row>
    <row r="572" spans="3:3" ht="15.75" customHeight="1" x14ac:dyDescent="0.45">
      <c r="C572" s="54"/>
    </row>
    <row r="573" spans="3:3" ht="15.75" customHeight="1" x14ac:dyDescent="0.45">
      <c r="C573" s="54"/>
    </row>
    <row r="574" spans="3:3" ht="15.75" customHeight="1" x14ac:dyDescent="0.45">
      <c r="C574" s="54"/>
    </row>
    <row r="575" spans="3:3" ht="15.75" customHeight="1" x14ac:dyDescent="0.45">
      <c r="C575" s="54"/>
    </row>
    <row r="576" spans="3:3" ht="15.75" customHeight="1" x14ac:dyDescent="0.45">
      <c r="C576" s="54"/>
    </row>
    <row r="577" spans="3:3" ht="15.75" customHeight="1" x14ac:dyDescent="0.45">
      <c r="C577" s="54"/>
    </row>
    <row r="578" spans="3:3" ht="15.75" customHeight="1" x14ac:dyDescent="0.45">
      <c r="C578" s="54"/>
    </row>
    <row r="579" spans="3:3" ht="15.75" customHeight="1" x14ac:dyDescent="0.45">
      <c r="C579" s="54"/>
    </row>
    <row r="580" spans="3:3" ht="15.75" customHeight="1" x14ac:dyDescent="0.45">
      <c r="C580" s="54"/>
    </row>
    <row r="581" spans="3:3" ht="15.75" customHeight="1" x14ac:dyDescent="0.45">
      <c r="C581" s="54"/>
    </row>
    <row r="582" spans="3:3" ht="15.75" customHeight="1" x14ac:dyDescent="0.45">
      <c r="C582" s="54"/>
    </row>
    <row r="583" spans="3:3" ht="15.75" customHeight="1" x14ac:dyDescent="0.45">
      <c r="C583" s="54"/>
    </row>
    <row r="584" spans="3:3" ht="15.75" customHeight="1" x14ac:dyDescent="0.45">
      <c r="C584" s="54"/>
    </row>
    <row r="585" spans="3:3" ht="15.75" customHeight="1" x14ac:dyDescent="0.45">
      <c r="C585" s="54"/>
    </row>
    <row r="586" spans="3:3" ht="15.75" customHeight="1" x14ac:dyDescent="0.45">
      <c r="C586" s="54"/>
    </row>
    <row r="587" spans="3:3" ht="15.75" customHeight="1" x14ac:dyDescent="0.45">
      <c r="C587" s="54"/>
    </row>
    <row r="588" spans="3:3" ht="15.75" customHeight="1" x14ac:dyDescent="0.45">
      <c r="C588" s="54"/>
    </row>
    <row r="589" spans="3:3" ht="15.75" customHeight="1" x14ac:dyDescent="0.45">
      <c r="C589" s="54"/>
    </row>
    <row r="590" spans="3:3" ht="15.75" customHeight="1" x14ac:dyDescent="0.45">
      <c r="C590" s="54"/>
    </row>
    <row r="591" spans="3:3" ht="15.75" customHeight="1" x14ac:dyDescent="0.45">
      <c r="C591" s="54"/>
    </row>
    <row r="592" spans="3:3" ht="15.75" customHeight="1" x14ac:dyDescent="0.45">
      <c r="C592" s="54"/>
    </row>
    <row r="593" spans="3:3" ht="15.75" customHeight="1" x14ac:dyDescent="0.45">
      <c r="C593" s="54"/>
    </row>
    <row r="594" spans="3:3" ht="15.75" customHeight="1" x14ac:dyDescent="0.45">
      <c r="C594" s="54"/>
    </row>
    <row r="595" spans="3:3" ht="15.75" customHeight="1" x14ac:dyDescent="0.45">
      <c r="C595" s="54"/>
    </row>
    <row r="596" spans="3:3" ht="15.75" customHeight="1" x14ac:dyDescent="0.45">
      <c r="C596" s="54"/>
    </row>
    <row r="597" spans="3:3" ht="15.75" customHeight="1" x14ac:dyDescent="0.45">
      <c r="C597" s="54"/>
    </row>
    <row r="598" spans="3:3" ht="15.75" customHeight="1" x14ac:dyDescent="0.45">
      <c r="C598" s="54"/>
    </row>
    <row r="599" spans="3:3" ht="15.75" customHeight="1" x14ac:dyDescent="0.45">
      <c r="C599" s="54"/>
    </row>
    <row r="600" spans="3:3" ht="15.75" customHeight="1" x14ac:dyDescent="0.45">
      <c r="C600" s="54"/>
    </row>
    <row r="601" spans="3:3" ht="15.75" customHeight="1" x14ac:dyDescent="0.45">
      <c r="C601" s="54"/>
    </row>
    <row r="602" spans="3:3" ht="15.75" customHeight="1" x14ac:dyDescent="0.45">
      <c r="C602" s="54"/>
    </row>
    <row r="603" spans="3:3" ht="15.75" customHeight="1" x14ac:dyDescent="0.45">
      <c r="C603" s="54"/>
    </row>
    <row r="604" spans="3:3" ht="15.75" customHeight="1" x14ac:dyDescent="0.45">
      <c r="C604" s="54"/>
    </row>
    <row r="605" spans="3:3" ht="15.75" customHeight="1" x14ac:dyDescent="0.45">
      <c r="C605" s="54"/>
    </row>
    <row r="606" spans="3:3" ht="15.75" customHeight="1" x14ac:dyDescent="0.45">
      <c r="C606" s="54"/>
    </row>
    <row r="607" spans="3:3" ht="15.75" customHeight="1" x14ac:dyDescent="0.45">
      <c r="C607" s="54"/>
    </row>
    <row r="608" spans="3:3" ht="15.75" customHeight="1" x14ac:dyDescent="0.45">
      <c r="C608" s="54"/>
    </row>
    <row r="609" spans="3:3" ht="15.75" customHeight="1" x14ac:dyDescent="0.45">
      <c r="C609" s="54"/>
    </row>
    <row r="610" spans="3:3" ht="15.75" customHeight="1" x14ac:dyDescent="0.45">
      <c r="C610" s="54"/>
    </row>
    <row r="611" spans="3:3" ht="15.75" customHeight="1" x14ac:dyDescent="0.45">
      <c r="C611" s="54"/>
    </row>
    <row r="612" spans="3:3" ht="15.75" customHeight="1" x14ac:dyDescent="0.45">
      <c r="C612" s="54"/>
    </row>
    <row r="613" spans="3:3" ht="15.75" customHeight="1" x14ac:dyDescent="0.45">
      <c r="C613" s="54"/>
    </row>
    <row r="614" spans="3:3" ht="15.75" customHeight="1" x14ac:dyDescent="0.45">
      <c r="C614" s="54"/>
    </row>
    <row r="615" spans="3:3" ht="15.75" customHeight="1" x14ac:dyDescent="0.45">
      <c r="C615" s="54"/>
    </row>
    <row r="616" spans="3:3" ht="15.75" customHeight="1" x14ac:dyDescent="0.45">
      <c r="C616" s="54"/>
    </row>
    <row r="617" spans="3:3" ht="15.75" customHeight="1" x14ac:dyDescent="0.45">
      <c r="C617" s="54"/>
    </row>
    <row r="618" spans="3:3" ht="15.75" customHeight="1" x14ac:dyDescent="0.45">
      <c r="C618" s="54"/>
    </row>
    <row r="619" spans="3:3" ht="15.75" customHeight="1" x14ac:dyDescent="0.45">
      <c r="C619" s="54"/>
    </row>
    <row r="620" spans="3:3" ht="15.75" customHeight="1" x14ac:dyDescent="0.45">
      <c r="C620" s="54"/>
    </row>
    <row r="621" spans="3:3" ht="15.75" customHeight="1" x14ac:dyDescent="0.45">
      <c r="C621" s="54"/>
    </row>
    <row r="622" spans="3:3" ht="15.75" customHeight="1" x14ac:dyDescent="0.45">
      <c r="C622" s="54"/>
    </row>
    <row r="623" spans="3:3" ht="15.75" customHeight="1" x14ac:dyDescent="0.45">
      <c r="C623" s="54"/>
    </row>
    <row r="624" spans="3:3" ht="15.75" customHeight="1" x14ac:dyDescent="0.45">
      <c r="C624" s="54"/>
    </row>
    <row r="625" spans="3:3" ht="15.75" customHeight="1" x14ac:dyDescent="0.45">
      <c r="C625" s="54"/>
    </row>
    <row r="626" spans="3:3" ht="15.75" customHeight="1" x14ac:dyDescent="0.45">
      <c r="C626" s="54"/>
    </row>
    <row r="627" spans="3:3" ht="15.75" customHeight="1" x14ac:dyDescent="0.45">
      <c r="C627" s="54"/>
    </row>
    <row r="628" spans="3:3" ht="15.75" customHeight="1" x14ac:dyDescent="0.45">
      <c r="C628" s="54"/>
    </row>
    <row r="629" spans="3:3" ht="15.75" customHeight="1" x14ac:dyDescent="0.45">
      <c r="C629" s="54"/>
    </row>
    <row r="630" spans="3:3" ht="15.75" customHeight="1" x14ac:dyDescent="0.45">
      <c r="C630" s="54"/>
    </row>
    <row r="631" spans="3:3" ht="15.75" customHeight="1" x14ac:dyDescent="0.45">
      <c r="C631" s="54"/>
    </row>
    <row r="632" spans="3:3" ht="15.75" customHeight="1" x14ac:dyDescent="0.45">
      <c r="C632" s="54"/>
    </row>
    <row r="633" spans="3:3" ht="15.75" customHeight="1" x14ac:dyDescent="0.45">
      <c r="C633" s="54"/>
    </row>
    <row r="634" spans="3:3" ht="15.75" customHeight="1" x14ac:dyDescent="0.45">
      <c r="C634" s="54"/>
    </row>
    <row r="635" spans="3:3" ht="15.75" customHeight="1" x14ac:dyDescent="0.45">
      <c r="C635" s="54"/>
    </row>
    <row r="636" spans="3:3" ht="15.75" customHeight="1" x14ac:dyDescent="0.45">
      <c r="C636" s="54"/>
    </row>
    <row r="637" spans="3:3" ht="15.75" customHeight="1" x14ac:dyDescent="0.45">
      <c r="C637" s="54"/>
    </row>
    <row r="638" spans="3:3" ht="15.75" customHeight="1" x14ac:dyDescent="0.45">
      <c r="C638" s="54"/>
    </row>
    <row r="639" spans="3:3" ht="15.75" customHeight="1" x14ac:dyDescent="0.45">
      <c r="C639" s="54"/>
    </row>
    <row r="640" spans="3:3" ht="15.75" customHeight="1" x14ac:dyDescent="0.45">
      <c r="C640" s="54"/>
    </row>
    <row r="641" spans="3:3" ht="15.75" customHeight="1" x14ac:dyDescent="0.45">
      <c r="C641" s="54"/>
    </row>
    <row r="642" spans="3:3" ht="15.75" customHeight="1" x14ac:dyDescent="0.45">
      <c r="C642" s="54"/>
    </row>
    <row r="643" spans="3:3" ht="15.75" customHeight="1" x14ac:dyDescent="0.45">
      <c r="C643" s="54"/>
    </row>
    <row r="644" spans="3:3" ht="15.75" customHeight="1" x14ac:dyDescent="0.45">
      <c r="C644" s="54"/>
    </row>
    <row r="645" spans="3:3" ht="15.75" customHeight="1" x14ac:dyDescent="0.45">
      <c r="C645" s="54"/>
    </row>
    <row r="646" spans="3:3" ht="15.75" customHeight="1" x14ac:dyDescent="0.45">
      <c r="C646" s="54"/>
    </row>
    <row r="647" spans="3:3" ht="15.75" customHeight="1" x14ac:dyDescent="0.45">
      <c r="C647" s="54"/>
    </row>
    <row r="648" spans="3:3" ht="15.75" customHeight="1" x14ac:dyDescent="0.45">
      <c r="C648" s="54"/>
    </row>
    <row r="649" spans="3:3" ht="15.75" customHeight="1" x14ac:dyDescent="0.45">
      <c r="C649" s="54"/>
    </row>
    <row r="650" spans="3:3" ht="15.75" customHeight="1" x14ac:dyDescent="0.45">
      <c r="C650" s="54"/>
    </row>
    <row r="651" spans="3:3" ht="15.75" customHeight="1" x14ac:dyDescent="0.45">
      <c r="C651" s="54"/>
    </row>
    <row r="652" spans="3:3" ht="15.75" customHeight="1" x14ac:dyDescent="0.45">
      <c r="C652" s="54"/>
    </row>
    <row r="653" spans="3:3" ht="15.75" customHeight="1" x14ac:dyDescent="0.45">
      <c r="C653" s="54"/>
    </row>
    <row r="654" spans="3:3" ht="15.75" customHeight="1" x14ac:dyDescent="0.45">
      <c r="C654" s="54"/>
    </row>
    <row r="655" spans="3:3" ht="15.75" customHeight="1" x14ac:dyDescent="0.45">
      <c r="C655" s="54"/>
    </row>
    <row r="656" spans="3:3" ht="15.75" customHeight="1" x14ac:dyDescent="0.45">
      <c r="C656" s="54"/>
    </row>
    <row r="657" spans="3:3" ht="15.75" customHeight="1" x14ac:dyDescent="0.45">
      <c r="C657" s="54"/>
    </row>
    <row r="658" spans="3:3" ht="15.75" customHeight="1" x14ac:dyDescent="0.45">
      <c r="C658" s="54"/>
    </row>
    <row r="659" spans="3:3" ht="15.75" customHeight="1" x14ac:dyDescent="0.45">
      <c r="C659" s="54"/>
    </row>
    <row r="660" spans="3:3" ht="15.75" customHeight="1" x14ac:dyDescent="0.45">
      <c r="C660" s="54"/>
    </row>
    <row r="661" spans="3:3" ht="15.75" customHeight="1" x14ac:dyDescent="0.45">
      <c r="C661" s="54"/>
    </row>
    <row r="662" spans="3:3" ht="15.75" customHeight="1" x14ac:dyDescent="0.45">
      <c r="C662" s="54"/>
    </row>
    <row r="663" spans="3:3" ht="15.75" customHeight="1" x14ac:dyDescent="0.45">
      <c r="C663" s="54"/>
    </row>
    <row r="664" spans="3:3" ht="15.75" customHeight="1" x14ac:dyDescent="0.45">
      <c r="C664" s="54"/>
    </row>
    <row r="665" spans="3:3" ht="15.75" customHeight="1" x14ac:dyDescent="0.45">
      <c r="C665" s="54"/>
    </row>
    <row r="666" spans="3:3" ht="15.75" customHeight="1" x14ac:dyDescent="0.45">
      <c r="C666" s="54"/>
    </row>
    <row r="667" spans="3:3" ht="15.75" customHeight="1" x14ac:dyDescent="0.45">
      <c r="C667" s="54"/>
    </row>
    <row r="668" spans="3:3" ht="15.75" customHeight="1" x14ac:dyDescent="0.45">
      <c r="C668" s="54"/>
    </row>
    <row r="669" spans="3:3" ht="15.75" customHeight="1" x14ac:dyDescent="0.45">
      <c r="C669" s="54"/>
    </row>
    <row r="670" spans="3:3" ht="15.75" customHeight="1" x14ac:dyDescent="0.45">
      <c r="C670" s="54"/>
    </row>
    <row r="671" spans="3:3" ht="15.75" customHeight="1" x14ac:dyDescent="0.45">
      <c r="C671" s="54"/>
    </row>
    <row r="672" spans="3:3" ht="15.75" customHeight="1" x14ac:dyDescent="0.45">
      <c r="C672" s="54"/>
    </row>
    <row r="673" spans="3:3" ht="15.75" customHeight="1" x14ac:dyDescent="0.45">
      <c r="C673" s="54"/>
    </row>
    <row r="674" spans="3:3" ht="15.75" customHeight="1" x14ac:dyDescent="0.45">
      <c r="C674" s="54"/>
    </row>
    <row r="675" spans="3:3" ht="15.75" customHeight="1" x14ac:dyDescent="0.45">
      <c r="C675" s="54"/>
    </row>
    <row r="676" spans="3:3" ht="15.75" customHeight="1" x14ac:dyDescent="0.45">
      <c r="C676" s="54"/>
    </row>
    <row r="677" spans="3:3" ht="15.75" customHeight="1" x14ac:dyDescent="0.45">
      <c r="C677" s="54"/>
    </row>
    <row r="678" spans="3:3" ht="15.75" customHeight="1" x14ac:dyDescent="0.45">
      <c r="C678" s="54"/>
    </row>
    <row r="679" spans="3:3" ht="15.75" customHeight="1" x14ac:dyDescent="0.45">
      <c r="C679" s="54"/>
    </row>
    <row r="680" spans="3:3" ht="15.75" customHeight="1" x14ac:dyDescent="0.45">
      <c r="C680" s="54"/>
    </row>
    <row r="681" spans="3:3" ht="15.75" customHeight="1" x14ac:dyDescent="0.45">
      <c r="C681" s="54"/>
    </row>
    <row r="682" spans="3:3" ht="15.75" customHeight="1" x14ac:dyDescent="0.45">
      <c r="C682" s="54"/>
    </row>
    <row r="683" spans="3:3" ht="15.75" customHeight="1" x14ac:dyDescent="0.45">
      <c r="C683" s="54"/>
    </row>
    <row r="684" spans="3:3" ht="15.75" customHeight="1" x14ac:dyDescent="0.45">
      <c r="C684" s="54"/>
    </row>
    <row r="685" spans="3:3" ht="15.75" customHeight="1" x14ac:dyDescent="0.45">
      <c r="C685" s="54"/>
    </row>
    <row r="686" spans="3:3" ht="15.75" customHeight="1" x14ac:dyDescent="0.45">
      <c r="C686" s="54"/>
    </row>
    <row r="687" spans="3:3" ht="15.75" customHeight="1" x14ac:dyDescent="0.45">
      <c r="C687" s="54"/>
    </row>
    <row r="688" spans="3:3" ht="15.75" customHeight="1" x14ac:dyDescent="0.45">
      <c r="C688" s="54"/>
    </row>
    <row r="689" spans="3:3" ht="15.75" customHeight="1" x14ac:dyDescent="0.45">
      <c r="C689" s="54"/>
    </row>
    <row r="690" spans="3:3" ht="15.75" customHeight="1" x14ac:dyDescent="0.45">
      <c r="C690" s="54"/>
    </row>
    <row r="691" spans="3:3" ht="15.75" customHeight="1" x14ac:dyDescent="0.45">
      <c r="C691" s="54"/>
    </row>
    <row r="692" spans="3:3" ht="15.75" customHeight="1" x14ac:dyDescent="0.45">
      <c r="C692" s="54"/>
    </row>
    <row r="693" spans="3:3" ht="15.75" customHeight="1" x14ac:dyDescent="0.45">
      <c r="C693" s="54"/>
    </row>
    <row r="694" spans="3:3" ht="15.75" customHeight="1" x14ac:dyDescent="0.45">
      <c r="C694" s="54"/>
    </row>
    <row r="695" spans="3:3" ht="15.75" customHeight="1" x14ac:dyDescent="0.45">
      <c r="C695" s="54"/>
    </row>
    <row r="696" spans="3:3" ht="15.75" customHeight="1" x14ac:dyDescent="0.45">
      <c r="C696" s="54"/>
    </row>
    <row r="697" spans="3:3" ht="15.75" customHeight="1" x14ac:dyDescent="0.45">
      <c r="C697" s="54"/>
    </row>
    <row r="698" spans="3:3" ht="15.75" customHeight="1" x14ac:dyDescent="0.45">
      <c r="C698" s="54"/>
    </row>
    <row r="699" spans="3:3" ht="15.75" customHeight="1" x14ac:dyDescent="0.45">
      <c r="C699" s="54"/>
    </row>
    <row r="700" spans="3:3" ht="15.75" customHeight="1" x14ac:dyDescent="0.45">
      <c r="C700" s="54"/>
    </row>
    <row r="701" spans="3:3" ht="15.75" customHeight="1" x14ac:dyDescent="0.45">
      <c r="C701" s="54"/>
    </row>
    <row r="702" spans="3:3" ht="15.75" customHeight="1" x14ac:dyDescent="0.45">
      <c r="C702" s="54"/>
    </row>
    <row r="703" spans="3:3" ht="15.75" customHeight="1" x14ac:dyDescent="0.45">
      <c r="C703" s="54"/>
    </row>
    <row r="704" spans="3:3" ht="15.75" customHeight="1" x14ac:dyDescent="0.45">
      <c r="C704" s="54"/>
    </row>
    <row r="705" spans="3:3" ht="15.75" customHeight="1" x14ac:dyDescent="0.45">
      <c r="C705" s="54"/>
    </row>
    <row r="706" spans="3:3" ht="15.75" customHeight="1" x14ac:dyDescent="0.45">
      <c r="C706" s="54"/>
    </row>
    <row r="707" spans="3:3" ht="15.75" customHeight="1" x14ac:dyDescent="0.45">
      <c r="C707" s="54"/>
    </row>
    <row r="708" spans="3:3" ht="15.75" customHeight="1" x14ac:dyDescent="0.45">
      <c r="C708" s="54"/>
    </row>
    <row r="709" spans="3:3" ht="15.75" customHeight="1" x14ac:dyDescent="0.45">
      <c r="C709" s="54"/>
    </row>
    <row r="710" spans="3:3" ht="15.75" customHeight="1" x14ac:dyDescent="0.45">
      <c r="C710" s="54"/>
    </row>
    <row r="711" spans="3:3" ht="15.75" customHeight="1" x14ac:dyDescent="0.45">
      <c r="C711" s="54"/>
    </row>
    <row r="712" spans="3:3" ht="15.75" customHeight="1" x14ac:dyDescent="0.45">
      <c r="C712" s="54"/>
    </row>
    <row r="713" spans="3:3" ht="15.75" customHeight="1" x14ac:dyDescent="0.45">
      <c r="C713" s="54"/>
    </row>
    <row r="714" spans="3:3" ht="15.75" customHeight="1" x14ac:dyDescent="0.45">
      <c r="C714" s="54"/>
    </row>
    <row r="715" spans="3:3" ht="15.75" customHeight="1" x14ac:dyDescent="0.45">
      <c r="C715" s="54"/>
    </row>
    <row r="716" spans="3:3" ht="15.75" customHeight="1" x14ac:dyDescent="0.45">
      <c r="C716" s="54"/>
    </row>
    <row r="717" spans="3:3" ht="15.75" customHeight="1" x14ac:dyDescent="0.45">
      <c r="C717" s="54"/>
    </row>
    <row r="718" spans="3:3" ht="15.75" customHeight="1" x14ac:dyDescent="0.45">
      <c r="C718" s="54"/>
    </row>
    <row r="719" spans="3:3" ht="15.75" customHeight="1" x14ac:dyDescent="0.45">
      <c r="C719" s="54"/>
    </row>
    <row r="720" spans="3:3" ht="15.75" customHeight="1" x14ac:dyDescent="0.45">
      <c r="C720" s="54"/>
    </row>
    <row r="721" spans="3:3" ht="15.75" customHeight="1" x14ac:dyDescent="0.45">
      <c r="C721" s="54"/>
    </row>
    <row r="722" spans="3:3" ht="15.75" customHeight="1" x14ac:dyDescent="0.45">
      <c r="C722" s="54"/>
    </row>
    <row r="723" spans="3:3" ht="15.75" customHeight="1" x14ac:dyDescent="0.45">
      <c r="C723" s="54"/>
    </row>
    <row r="724" spans="3:3" ht="15.75" customHeight="1" x14ac:dyDescent="0.45">
      <c r="C724" s="54"/>
    </row>
    <row r="725" spans="3:3" ht="15.75" customHeight="1" x14ac:dyDescent="0.45">
      <c r="C725" s="54"/>
    </row>
    <row r="726" spans="3:3" ht="15.75" customHeight="1" x14ac:dyDescent="0.45">
      <c r="C726" s="54"/>
    </row>
    <row r="727" spans="3:3" ht="15.75" customHeight="1" x14ac:dyDescent="0.45">
      <c r="C727" s="54"/>
    </row>
    <row r="728" spans="3:3" ht="15.75" customHeight="1" x14ac:dyDescent="0.45">
      <c r="C728" s="54"/>
    </row>
    <row r="729" spans="3:3" ht="15.75" customHeight="1" x14ac:dyDescent="0.45">
      <c r="C729" s="54"/>
    </row>
    <row r="730" spans="3:3" ht="15.75" customHeight="1" x14ac:dyDescent="0.45">
      <c r="C730" s="54"/>
    </row>
    <row r="731" spans="3:3" ht="15.75" customHeight="1" x14ac:dyDescent="0.45">
      <c r="C731" s="54"/>
    </row>
    <row r="732" spans="3:3" ht="15.75" customHeight="1" x14ac:dyDescent="0.45">
      <c r="C732" s="54"/>
    </row>
    <row r="733" spans="3:3" ht="15.75" customHeight="1" x14ac:dyDescent="0.45">
      <c r="C733" s="54"/>
    </row>
    <row r="734" spans="3:3" ht="15.75" customHeight="1" x14ac:dyDescent="0.45">
      <c r="C734" s="54"/>
    </row>
    <row r="735" spans="3:3" ht="15.75" customHeight="1" x14ac:dyDescent="0.45">
      <c r="C735" s="54"/>
    </row>
    <row r="736" spans="3:3" ht="15.75" customHeight="1" x14ac:dyDescent="0.45">
      <c r="C736" s="54"/>
    </row>
    <row r="737" spans="3:3" ht="15.75" customHeight="1" x14ac:dyDescent="0.45">
      <c r="C737" s="54"/>
    </row>
    <row r="738" spans="3:3" ht="15.75" customHeight="1" x14ac:dyDescent="0.45">
      <c r="C738" s="54"/>
    </row>
    <row r="739" spans="3:3" ht="15.75" customHeight="1" x14ac:dyDescent="0.45">
      <c r="C739" s="54"/>
    </row>
    <row r="740" spans="3:3" ht="15.75" customHeight="1" x14ac:dyDescent="0.45">
      <c r="C740" s="54"/>
    </row>
    <row r="741" spans="3:3" ht="15.75" customHeight="1" x14ac:dyDescent="0.45">
      <c r="C741" s="54"/>
    </row>
    <row r="742" spans="3:3" ht="15.75" customHeight="1" x14ac:dyDescent="0.45">
      <c r="C742" s="54"/>
    </row>
    <row r="743" spans="3:3" ht="15.75" customHeight="1" x14ac:dyDescent="0.45">
      <c r="C743" s="54"/>
    </row>
    <row r="744" spans="3:3" ht="15.75" customHeight="1" x14ac:dyDescent="0.45">
      <c r="C744" s="54"/>
    </row>
    <row r="745" spans="3:3" ht="15.75" customHeight="1" x14ac:dyDescent="0.45">
      <c r="C745" s="54"/>
    </row>
    <row r="746" spans="3:3" ht="15.75" customHeight="1" x14ac:dyDescent="0.45">
      <c r="C746" s="54"/>
    </row>
    <row r="747" spans="3:3" ht="15.75" customHeight="1" x14ac:dyDescent="0.45">
      <c r="C747" s="54"/>
    </row>
    <row r="748" spans="3:3" ht="15.75" customHeight="1" x14ac:dyDescent="0.45">
      <c r="C748" s="54"/>
    </row>
    <row r="749" spans="3:3" ht="15.75" customHeight="1" x14ac:dyDescent="0.45">
      <c r="C749" s="54"/>
    </row>
    <row r="750" spans="3:3" ht="15.75" customHeight="1" x14ac:dyDescent="0.45">
      <c r="C750" s="54"/>
    </row>
    <row r="751" spans="3:3" ht="15.75" customHeight="1" x14ac:dyDescent="0.45">
      <c r="C751" s="54"/>
    </row>
    <row r="752" spans="3:3" ht="15.75" customHeight="1" x14ac:dyDescent="0.45">
      <c r="C752" s="54"/>
    </row>
    <row r="753" spans="3:3" ht="15.75" customHeight="1" x14ac:dyDescent="0.45">
      <c r="C753" s="54"/>
    </row>
    <row r="754" spans="3:3" ht="15.75" customHeight="1" x14ac:dyDescent="0.45">
      <c r="C754" s="54"/>
    </row>
    <row r="755" spans="3:3" ht="15.75" customHeight="1" x14ac:dyDescent="0.45">
      <c r="C755" s="54"/>
    </row>
    <row r="756" spans="3:3" ht="15.75" customHeight="1" x14ac:dyDescent="0.45">
      <c r="C756" s="54"/>
    </row>
    <row r="757" spans="3:3" ht="15.75" customHeight="1" x14ac:dyDescent="0.45">
      <c r="C757" s="54"/>
    </row>
    <row r="758" spans="3:3" ht="15.75" customHeight="1" x14ac:dyDescent="0.45">
      <c r="C758" s="54"/>
    </row>
    <row r="759" spans="3:3" ht="15.75" customHeight="1" x14ac:dyDescent="0.45">
      <c r="C759" s="54"/>
    </row>
    <row r="760" spans="3:3" ht="15.75" customHeight="1" x14ac:dyDescent="0.45">
      <c r="C760" s="54"/>
    </row>
    <row r="761" spans="3:3" ht="15.75" customHeight="1" x14ac:dyDescent="0.45">
      <c r="C761" s="54"/>
    </row>
    <row r="762" spans="3:3" ht="15.75" customHeight="1" x14ac:dyDescent="0.45">
      <c r="C762" s="54"/>
    </row>
    <row r="763" spans="3:3" ht="15.75" customHeight="1" x14ac:dyDescent="0.45">
      <c r="C763" s="54"/>
    </row>
    <row r="764" spans="3:3" ht="15.75" customHeight="1" x14ac:dyDescent="0.45">
      <c r="C764" s="54"/>
    </row>
    <row r="765" spans="3:3" ht="15.75" customHeight="1" x14ac:dyDescent="0.45">
      <c r="C765" s="54"/>
    </row>
    <row r="766" spans="3:3" ht="15.75" customHeight="1" x14ac:dyDescent="0.45">
      <c r="C766" s="54"/>
    </row>
    <row r="767" spans="3:3" ht="15.75" customHeight="1" x14ac:dyDescent="0.45">
      <c r="C767" s="54"/>
    </row>
    <row r="768" spans="3:3" ht="15.75" customHeight="1" x14ac:dyDescent="0.45">
      <c r="C768" s="54"/>
    </row>
    <row r="769" spans="3:3" ht="15.75" customHeight="1" x14ac:dyDescent="0.45">
      <c r="C769" s="54"/>
    </row>
    <row r="770" spans="3:3" ht="15.75" customHeight="1" x14ac:dyDescent="0.45">
      <c r="C770" s="54"/>
    </row>
    <row r="771" spans="3:3" ht="15.75" customHeight="1" x14ac:dyDescent="0.45">
      <c r="C771" s="54"/>
    </row>
    <row r="772" spans="3:3" ht="15.75" customHeight="1" x14ac:dyDescent="0.45">
      <c r="C772" s="54"/>
    </row>
    <row r="773" spans="3:3" ht="15.75" customHeight="1" x14ac:dyDescent="0.45">
      <c r="C773" s="54"/>
    </row>
    <row r="774" spans="3:3" ht="15.75" customHeight="1" x14ac:dyDescent="0.45">
      <c r="C774" s="54"/>
    </row>
    <row r="775" spans="3:3" ht="15.75" customHeight="1" x14ac:dyDescent="0.45">
      <c r="C775" s="54"/>
    </row>
    <row r="776" spans="3:3" ht="15.75" customHeight="1" x14ac:dyDescent="0.45">
      <c r="C776" s="54"/>
    </row>
    <row r="777" spans="3:3" ht="15.75" customHeight="1" x14ac:dyDescent="0.45">
      <c r="C777" s="54"/>
    </row>
    <row r="778" spans="3:3" ht="15.75" customHeight="1" x14ac:dyDescent="0.45">
      <c r="C778" s="54"/>
    </row>
    <row r="779" spans="3:3" ht="15.75" customHeight="1" x14ac:dyDescent="0.45">
      <c r="C779" s="54"/>
    </row>
    <row r="780" spans="3:3" ht="15.75" customHeight="1" x14ac:dyDescent="0.45">
      <c r="C780" s="54"/>
    </row>
    <row r="781" spans="3:3" ht="15.75" customHeight="1" x14ac:dyDescent="0.45">
      <c r="C781" s="54"/>
    </row>
    <row r="782" spans="3:3" ht="15.75" customHeight="1" x14ac:dyDescent="0.45">
      <c r="C782" s="54"/>
    </row>
    <row r="783" spans="3:3" ht="15.75" customHeight="1" x14ac:dyDescent="0.45">
      <c r="C783" s="54"/>
    </row>
    <row r="784" spans="3:3" ht="15.75" customHeight="1" x14ac:dyDescent="0.45">
      <c r="C784" s="54"/>
    </row>
    <row r="785" spans="3:3" ht="15.75" customHeight="1" x14ac:dyDescent="0.45">
      <c r="C785" s="54"/>
    </row>
    <row r="786" spans="3:3" ht="15.75" customHeight="1" x14ac:dyDescent="0.45">
      <c r="C786" s="54"/>
    </row>
    <row r="787" spans="3:3" ht="15.75" customHeight="1" x14ac:dyDescent="0.45">
      <c r="C787" s="54"/>
    </row>
    <row r="788" spans="3:3" ht="15.75" customHeight="1" x14ac:dyDescent="0.45">
      <c r="C788" s="54"/>
    </row>
    <row r="789" spans="3:3" ht="15.75" customHeight="1" x14ac:dyDescent="0.45">
      <c r="C789" s="54"/>
    </row>
    <row r="790" spans="3:3" ht="15.75" customHeight="1" x14ac:dyDescent="0.45">
      <c r="C790" s="54"/>
    </row>
    <row r="791" spans="3:3" ht="15.75" customHeight="1" x14ac:dyDescent="0.45">
      <c r="C791" s="54"/>
    </row>
    <row r="792" spans="3:3" ht="15.75" customHeight="1" x14ac:dyDescent="0.45">
      <c r="C792" s="54"/>
    </row>
    <row r="793" spans="3:3" ht="15.75" customHeight="1" x14ac:dyDescent="0.45">
      <c r="C793" s="54"/>
    </row>
    <row r="794" spans="3:3" ht="15.75" customHeight="1" x14ac:dyDescent="0.45">
      <c r="C794" s="54"/>
    </row>
    <row r="795" spans="3:3" ht="15.75" customHeight="1" x14ac:dyDescent="0.45">
      <c r="C795" s="54"/>
    </row>
    <row r="796" spans="3:3" ht="15.75" customHeight="1" x14ac:dyDescent="0.45">
      <c r="C796" s="54"/>
    </row>
    <row r="797" spans="3:3" ht="15.75" customHeight="1" x14ac:dyDescent="0.45">
      <c r="C797" s="54"/>
    </row>
    <row r="798" spans="3:3" ht="15.75" customHeight="1" x14ac:dyDescent="0.45">
      <c r="C798" s="54"/>
    </row>
    <row r="799" spans="3:3" ht="15.75" customHeight="1" x14ac:dyDescent="0.45">
      <c r="C799" s="54"/>
    </row>
    <row r="800" spans="3:3" ht="15.75" customHeight="1" x14ac:dyDescent="0.45">
      <c r="C800" s="54"/>
    </row>
    <row r="801" spans="3:3" ht="15.75" customHeight="1" x14ac:dyDescent="0.45">
      <c r="C801" s="54"/>
    </row>
    <row r="802" spans="3:3" ht="15.75" customHeight="1" x14ac:dyDescent="0.45">
      <c r="C802" s="54"/>
    </row>
    <row r="803" spans="3:3" ht="15.75" customHeight="1" x14ac:dyDescent="0.45">
      <c r="C803" s="54"/>
    </row>
    <row r="804" spans="3:3" ht="15.75" customHeight="1" x14ac:dyDescent="0.45">
      <c r="C804" s="54"/>
    </row>
    <row r="805" spans="3:3" ht="15.75" customHeight="1" x14ac:dyDescent="0.45">
      <c r="C805" s="54"/>
    </row>
    <row r="806" spans="3:3" ht="15.75" customHeight="1" x14ac:dyDescent="0.45">
      <c r="C806" s="54"/>
    </row>
    <row r="807" spans="3:3" ht="15.75" customHeight="1" x14ac:dyDescent="0.45">
      <c r="C807" s="54"/>
    </row>
    <row r="808" spans="3:3" ht="15.75" customHeight="1" x14ac:dyDescent="0.45">
      <c r="C808" s="54"/>
    </row>
    <row r="809" spans="3:3" ht="15.75" customHeight="1" x14ac:dyDescent="0.45">
      <c r="C809" s="54"/>
    </row>
    <row r="810" spans="3:3" ht="15.75" customHeight="1" x14ac:dyDescent="0.45">
      <c r="C810" s="54"/>
    </row>
    <row r="811" spans="3:3" ht="15.75" customHeight="1" x14ac:dyDescent="0.45">
      <c r="C811" s="54"/>
    </row>
    <row r="812" spans="3:3" ht="15.75" customHeight="1" x14ac:dyDescent="0.45">
      <c r="C812" s="54"/>
    </row>
    <row r="813" spans="3:3" ht="15.75" customHeight="1" x14ac:dyDescent="0.45">
      <c r="C813" s="54"/>
    </row>
    <row r="814" spans="3:3" ht="15.75" customHeight="1" x14ac:dyDescent="0.45">
      <c r="C814" s="54"/>
    </row>
    <row r="815" spans="3:3" ht="15.75" customHeight="1" x14ac:dyDescent="0.45">
      <c r="C815" s="54"/>
    </row>
    <row r="816" spans="3:3" ht="15.75" customHeight="1" x14ac:dyDescent="0.45">
      <c r="C816" s="54"/>
    </row>
    <row r="817" spans="3:3" ht="15.75" customHeight="1" x14ac:dyDescent="0.45">
      <c r="C817" s="54"/>
    </row>
    <row r="818" spans="3:3" ht="15.75" customHeight="1" x14ac:dyDescent="0.45">
      <c r="C818" s="54"/>
    </row>
    <row r="819" spans="3:3" ht="15.75" customHeight="1" x14ac:dyDescent="0.45">
      <c r="C819" s="54"/>
    </row>
    <row r="820" spans="3:3" ht="15.75" customHeight="1" x14ac:dyDescent="0.45">
      <c r="C820" s="54"/>
    </row>
    <row r="821" spans="3:3" ht="15.75" customHeight="1" x14ac:dyDescent="0.45">
      <c r="C821" s="54"/>
    </row>
    <row r="822" spans="3:3" ht="15.75" customHeight="1" x14ac:dyDescent="0.45">
      <c r="C822" s="54"/>
    </row>
    <row r="823" spans="3:3" ht="15.75" customHeight="1" x14ac:dyDescent="0.45">
      <c r="C823" s="54"/>
    </row>
    <row r="824" spans="3:3" ht="15.75" customHeight="1" x14ac:dyDescent="0.45">
      <c r="C824" s="54"/>
    </row>
    <row r="825" spans="3:3" ht="15.75" customHeight="1" x14ac:dyDescent="0.45">
      <c r="C825" s="54"/>
    </row>
    <row r="826" spans="3:3" ht="15.75" customHeight="1" x14ac:dyDescent="0.45">
      <c r="C826" s="54"/>
    </row>
    <row r="827" spans="3:3" ht="15.75" customHeight="1" x14ac:dyDescent="0.45">
      <c r="C827" s="54"/>
    </row>
    <row r="828" spans="3:3" ht="15.75" customHeight="1" x14ac:dyDescent="0.45">
      <c r="C828" s="54"/>
    </row>
    <row r="829" spans="3:3" ht="15.75" customHeight="1" x14ac:dyDescent="0.45">
      <c r="C829" s="54"/>
    </row>
    <row r="830" spans="3:3" ht="15.75" customHeight="1" x14ac:dyDescent="0.45">
      <c r="C830" s="54"/>
    </row>
    <row r="831" spans="3:3" ht="15.75" customHeight="1" x14ac:dyDescent="0.45">
      <c r="C831" s="54"/>
    </row>
    <row r="832" spans="3:3" ht="15.75" customHeight="1" x14ac:dyDescent="0.45">
      <c r="C832" s="54"/>
    </row>
    <row r="833" spans="3:3" ht="15.75" customHeight="1" x14ac:dyDescent="0.45">
      <c r="C833" s="54"/>
    </row>
    <row r="834" spans="3:3" ht="15.75" customHeight="1" x14ac:dyDescent="0.45">
      <c r="C834" s="54"/>
    </row>
    <row r="835" spans="3:3" ht="15.75" customHeight="1" x14ac:dyDescent="0.45">
      <c r="C835" s="54"/>
    </row>
    <row r="836" spans="3:3" ht="15.75" customHeight="1" x14ac:dyDescent="0.45">
      <c r="C836" s="54"/>
    </row>
    <row r="837" spans="3:3" ht="15.75" customHeight="1" x14ac:dyDescent="0.45">
      <c r="C837" s="54"/>
    </row>
    <row r="838" spans="3:3" ht="15.75" customHeight="1" x14ac:dyDescent="0.45">
      <c r="C838" s="54"/>
    </row>
    <row r="839" spans="3:3" ht="15.75" customHeight="1" x14ac:dyDescent="0.45">
      <c r="C839" s="54"/>
    </row>
    <row r="840" spans="3:3" ht="15.75" customHeight="1" x14ac:dyDescent="0.45">
      <c r="C840" s="54"/>
    </row>
    <row r="841" spans="3:3" ht="15.75" customHeight="1" x14ac:dyDescent="0.45">
      <c r="C841" s="54"/>
    </row>
    <row r="842" spans="3:3" ht="15.75" customHeight="1" x14ac:dyDescent="0.45">
      <c r="C842" s="54"/>
    </row>
    <row r="843" spans="3:3" ht="15.75" customHeight="1" x14ac:dyDescent="0.45">
      <c r="C843" s="54"/>
    </row>
    <row r="844" spans="3:3" ht="15.75" customHeight="1" x14ac:dyDescent="0.45">
      <c r="C844" s="54"/>
    </row>
    <row r="845" spans="3:3" ht="15.75" customHeight="1" x14ac:dyDescent="0.45">
      <c r="C845" s="54"/>
    </row>
    <row r="846" spans="3:3" ht="15.75" customHeight="1" x14ac:dyDescent="0.45">
      <c r="C846" s="54"/>
    </row>
    <row r="847" spans="3:3" ht="15.75" customHeight="1" x14ac:dyDescent="0.45">
      <c r="C847" s="54"/>
    </row>
    <row r="848" spans="3:3" ht="15.75" customHeight="1" x14ac:dyDescent="0.45">
      <c r="C848" s="54"/>
    </row>
    <row r="849" spans="3:3" ht="15.75" customHeight="1" x14ac:dyDescent="0.45">
      <c r="C849" s="54"/>
    </row>
    <row r="850" spans="3:3" ht="15.75" customHeight="1" x14ac:dyDescent="0.45">
      <c r="C850" s="54"/>
    </row>
    <row r="851" spans="3:3" ht="15.75" customHeight="1" x14ac:dyDescent="0.45">
      <c r="C851" s="54"/>
    </row>
    <row r="852" spans="3:3" ht="15.75" customHeight="1" x14ac:dyDescent="0.45">
      <c r="C852" s="54"/>
    </row>
    <row r="853" spans="3:3" ht="15.75" customHeight="1" x14ac:dyDescent="0.45">
      <c r="C853" s="54"/>
    </row>
    <row r="854" spans="3:3" ht="15.75" customHeight="1" x14ac:dyDescent="0.45">
      <c r="C854" s="54"/>
    </row>
    <row r="855" spans="3:3" ht="15.75" customHeight="1" x14ac:dyDescent="0.45">
      <c r="C855" s="54"/>
    </row>
    <row r="856" spans="3:3" ht="15.75" customHeight="1" x14ac:dyDescent="0.45">
      <c r="C856" s="54"/>
    </row>
    <row r="857" spans="3:3" ht="15.75" customHeight="1" x14ac:dyDescent="0.45">
      <c r="C857" s="54"/>
    </row>
    <row r="858" spans="3:3" ht="15.75" customHeight="1" x14ac:dyDescent="0.45">
      <c r="C858" s="54"/>
    </row>
    <row r="859" spans="3:3" ht="15.75" customHeight="1" x14ac:dyDescent="0.45">
      <c r="C859" s="54"/>
    </row>
    <row r="860" spans="3:3" ht="15.75" customHeight="1" x14ac:dyDescent="0.45">
      <c r="C860" s="54"/>
    </row>
    <row r="861" spans="3:3" ht="15.75" customHeight="1" x14ac:dyDescent="0.45">
      <c r="C861" s="54"/>
    </row>
    <row r="862" spans="3:3" ht="15.75" customHeight="1" x14ac:dyDescent="0.45">
      <c r="C862" s="54"/>
    </row>
    <row r="863" spans="3:3" ht="15.75" customHeight="1" x14ac:dyDescent="0.45">
      <c r="C863" s="54"/>
    </row>
    <row r="864" spans="3:3" ht="15.75" customHeight="1" x14ac:dyDescent="0.45">
      <c r="C864" s="54"/>
    </row>
    <row r="865" spans="3:3" ht="15.75" customHeight="1" x14ac:dyDescent="0.45">
      <c r="C865" s="54"/>
    </row>
    <row r="866" spans="3:3" ht="15.75" customHeight="1" x14ac:dyDescent="0.45">
      <c r="C866" s="54"/>
    </row>
    <row r="867" spans="3:3" ht="15.75" customHeight="1" x14ac:dyDescent="0.45">
      <c r="C867" s="54"/>
    </row>
    <row r="868" spans="3:3" ht="15.75" customHeight="1" x14ac:dyDescent="0.45">
      <c r="C868" s="54"/>
    </row>
    <row r="869" spans="3:3" ht="15.75" customHeight="1" x14ac:dyDescent="0.45">
      <c r="C869" s="54"/>
    </row>
    <row r="870" spans="3:3" ht="15.75" customHeight="1" x14ac:dyDescent="0.45">
      <c r="C870" s="54"/>
    </row>
    <row r="871" spans="3:3" ht="15.75" customHeight="1" x14ac:dyDescent="0.45">
      <c r="C871" s="54"/>
    </row>
    <row r="872" spans="3:3" ht="15.75" customHeight="1" x14ac:dyDescent="0.45">
      <c r="C872" s="54"/>
    </row>
    <row r="873" spans="3:3" ht="15.75" customHeight="1" x14ac:dyDescent="0.45">
      <c r="C873" s="54"/>
    </row>
    <row r="874" spans="3:3" ht="15.75" customHeight="1" x14ac:dyDescent="0.45">
      <c r="C874" s="54"/>
    </row>
    <row r="875" spans="3:3" ht="15.75" customHeight="1" x14ac:dyDescent="0.45">
      <c r="C875" s="54"/>
    </row>
    <row r="876" spans="3:3" ht="15.75" customHeight="1" x14ac:dyDescent="0.45">
      <c r="C876" s="54"/>
    </row>
    <row r="877" spans="3:3" ht="15.75" customHeight="1" x14ac:dyDescent="0.45">
      <c r="C877" s="54"/>
    </row>
    <row r="878" spans="3:3" ht="15.75" customHeight="1" x14ac:dyDescent="0.45">
      <c r="C878" s="54"/>
    </row>
    <row r="879" spans="3:3" ht="15.75" customHeight="1" x14ac:dyDescent="0.45">
      <c r="C879" s="54"/>
    </row>
    <row r="880" spans="3:3" ht="15.75" customHeight="1" x14ac:dyDescent="0.45">
      <c r="C880" s="54"/>
    </row>
    <row r="881" spans="3:3" ht="15.75" customHeight="1" x14ac:dyDescent="0.45">
      <c r="C881" s="54"/>
    </row>
    <row r="882" spans="3:3" ht="15.75" customHeight="1" x14ac:dyDescent="0.45">
      <c r="C882" s="54"/>
    </row>
    <row r="883" spans="3:3" ht="15.75" customHeight="1" x14ac:dyDescent="0.45">
      <c r="C883" s="54"/>
    </row>
    <row r="884" spans="3:3" ht="15.75" customHeight="1" x14ac:dyDescent="0.45">
      <c r="C884" s="54"/>
    </row>
    <row r="885" spans="3:3" ht="15.75" customHeight="1" x14ac:dyDescent="0.45">
      <c r="C885" s="54"/>
    </row>
    <row r="886" spans="3:3" ht="15.75" customHeight="1" x14ac:dyDescent="0.45">
      <c r="C886" s="54"/>
    </row>
    <row r="887" spans="3:3" ht="15.75" customHeight="1" x14ac:dyDescent="0.45">
      <c r="C887" s="54"/>
    </row>
    <row r="888" spans="3:3" ht="15.75" customHeight="1" x14ac:dyDescent="0.45">
      <c r="C888" s="54"/>
    </row>
    <row r="889" spans="3:3" ht="15.75" customHeight="1" x14ac:dyDescent="0.45">
      <c r="C889" s="54"/>
    </row>
    <row r="890" spans="3:3" ht="15.75" customHeight="1" x14ac:dyDescent="0.45">
      <c r="C890" s="54"/>
    </row>
    <row r="891" spans="3:3" ht="15.75" customHeight="1" x14ac:dyDescent="0.45">
      <c r="C891" s="54"/>
    </row>
    <row r="892" spans="3:3" ht="15.75" customHeight="1" x14ac:dyDescent="0.45">
      <c r="C892" s="54"/>
    </row>
    <row r="893" spans="3:3" ht="15.75" customHeight="1" x14ac:dyDescent="0.45">
      <c r="C893" s="54"/>
    </row>
    <row r="894" spans="3:3" ht="15.75" customHeight="1" x14ac:dyDescent="0.45">
      <c r="C894" s="54"/>
    </row>
    <row r="895" spans="3:3" ht="15.75" customHeight="1" x14ac:dyDescent="0.45">
      <c r="C895" s="54"/>
    </row>
    <row r="896" spans="3:3" ht="15.75" customHeight="1" x14ac:dyDescent="0.45">
      <c r="C896" s="54"/>
    </row>
    <row r="897" spans="3:3" ht="15.75" customHeight="1" x14ac:dyDescent="0.45">
      <c r="C897" s="54"/>
    </row>
    <row r="898" spans="3:3" ht="15.75" customHeight="1" x14ac:dyDescent="0.45">
      <c r="C898" s="54"/>
    </row>
    <row r="899" spans="3:3" ht="15.75" customHeight="1" x14ac:dyDescent="0.45">
      <c r="C899" s="54"/>
    </row>
    <row r="900" spans="3:3" ht="15.75" customHeight="1" x14ac:dyDescent="0.45">
      <c r="C900" s="54"/>
    </row>
    <row r="901" spans="3:3" ht="15.75" customHeight="1" x14ac:dyDescent="0.45">
      <c r="C901" s="54"/>
    </row>
    <row r="902" spans="3:3" ht="15.75" customHeight="1" x14ac:dyDescent="0.45">
      <c r="C902" s="54"/>
    </row>
    <row r="903" spans="3:3" ht="15.75" customHeight="1" x14ac:dyDescent="0.45">
      <c r="C903" s="54"/>
    </row>
    <row r="904" spans="3:3" ht="15.75" customHeight="1" x14ac:dyDescent="0.45">
      <c r="C904" s="54"/>
    </row>
    <row r="905" spans="3:3" ht="15.75" customHeight="1" x14ac:dyDescent="0.45">
      <c r="C905" s="54"/>
    </row>
    <row r="906" spans="3:3" ht="15.75" customHeight="1" x14ac:dyDescent="0.45">
      <c r="C906" s="54"/>
    </row>
    <row r="907" spans="3:3" ht="15.75" customHeight="1" x14ac:dyDescent="0.45">
      <c r="C907" s="54"/>
    </row>
    <row r="908" spans="3:3" ht="15.75" customHeight="1" x14ac:dyDescent="0.45">
      <c r="C908" s="54"/>
    </row>
    <row r="909" spans="3:3" ht="15.75" customHeight="1" x14ac:dyDescent="0.45">
      <c r="C909" s="54"/>
    </row>
    <row r="910" spans="3:3" ht="15.75" customHeight="1" x14ac:dyDescent="0.45">
      <c r="C910" s="54"/>
    </row>
    <row r="911" spans="3:3" ht="15.75" customHeight="1" x14ac:dyDescent="0.45">
      <c r="C911" s="54"/>
    </row>
    <row r="912" spans="3:3" ht="15.75" customHeight="1" x14ac:dyDescent="0.45">
      <c r="C912" s="54"/>
    </row>
    <row r="913" spans="3:3" ht="15.75" customHeight="1" x14ac:dyDescent="0.45">
      <c r="C913" s="54"/>
    </row>
    <row r="914" spans="3:3" ht="15.75" customHeight="1" x14ac:dyDescent="0.45">
      <c r="C914" s="54"/>
    </row>
    <row r="915" spans="3:3" ht="15.75" customHeight="1" x14ac:dyDescent="0.45">
      <c r="C915" s="54"/>
    </row>
    <row r="916" spans="3:3" ht="15.75" customHeight="1" x14ac:dyDescent="0.45">
      <c r="C916" s="54"/>
    </row>
    <row r="917" spans="3:3" ht="15.75" customHeight="1" x14ac:dyDescent="0.45">
      <c r="C917" s="54"/>
    </row>
    <row r="918" spans="3:3" ht="15.75" customHeight="1" x14ac:dyDescent="0.45">
      <c r="C918" s="54"/>
    </row>
    <row r="919" spans="3:3" ht="15.75" customHeight="1" x14ac:dyDescent="0.45">
      <c r="C919" s="54"/>
    </row>
    <row r="920" spans="3:3" ht="15.75" customHeight="1" x14ac:dyDescent="0.45">
      <c r="C920" s="54"/>
    </row>
    <row r="921" spans="3:3" ht="15.75" customHeight="1" x14ac:dyDescent="0.45">
      <c r="C921" s="54"/>
    </row>
    <row r="922" spans="3:3" ht="15.75" customHeight="1" x14ac:dyDescent="0.45">
      <c r="C922" s="54"/>
    </row>
    <row r="923" spans="3:3" ht="15.75" customHeight="1" x14ac:dyDescent="0.45">
      <c r="C923" s="54"/>
    </row>
    <row r="924" spans="3:3" ht="15.75" customHeight="1" x14ac:dyDescent="0.45">
      <c r="C924" s="54"/>
    </row>
    <row r="925" spans="3:3" ht="15.75" customHeight="1" x14ac:dyDescent="0.45">
      <c r="C925" s="54"/>
    </row>
    <row r="926" spans="3:3" ht="15.75" customHeight="1" x14ac:dyDescent="0.45">
      <c r="C926" s="54"/>
    </row>
    <row r="927" spans="3:3" ht="15.75" customHeight="1" x14ac:dyDescent="0.45">
      <c r="C927" s="54"/>
    </row>
    <row r="928" spans="3:3" ht="15.75" customHeight="1" x14ac:dyDescent="0.45">
      <c r="C928" s="54"/>
    </row>
    <row r="929" spans="3:3" ht="15.75" customHeight="1" x14ac:dyDescent="0.45">
      <c r="C929" s="54"/>
    </row>
    <row r="930" spans="3:3" ht="15.75" customHeight="1" x14ac:dyDescent="0.45">
      <c r="C930" s="54"/>
    </row>
    <row r="931" spans="3:3" ht="15.75" customHeight="1" x14ac:dyDescent="0.45">
      <c r="C931" s="54"/>
    </row>
    <row r="932" spans="3:3" ht="15.75" customHeight="1" x14ac:dyDescent="0.45">
      <c r="C932" s="54"/>
    </row>
    <row r="933" spans="3:3" ht="15.75" customHeight="1" x14ac:dyDescent="0.45">
      <c r="C933" s="54"/>
    </row>
    <row r="934" spans="3:3" ht="15.75" customHeight="1" x14ac:dyDescent="0.45">
      <c r="C934" s="54"/>
    </row>
    <row r="935" spans="3:3" ht="15.75" customHeight="1" x14ac:dyDescent="0.45">
      <c r="C935" s="54"/>
    </row>
    <row r="936" spans="3:3" ht="15.75" customHeight="1" x14ac:dyDescent="0.45">
      <c r="C936" s="54"/>
    </row>
    <row r="937" spans="3:3" ht="15.75" customHeight="1" x14ac:dyDescent="0.45">
      <c r="C937" s="54"/>
    </row>
    <row r="938" spans="3:3" ht="15.75" customHeight="1" x14ac:dyDescent="0.45">
      <c r="C938" s="54"/>
    </row>
    <row r="939" spans="3:3" ht="15.75" customHeight="1" x14ac:dyDescent="0.45">
      <c r="C939" s="54"/>
    </row>
    <row r="940" spans="3:3" ht="15.75" customHeight="1" x14ac:dyDescent="0.45">
      <c r="C940" s="54"/>
    </row>
    <row r="941" spans="3:3" ht="15.75" customHeight="1" x14ac:dyDescent="0.45">
      <c r="C941" s="54"/>
    </row>
    <row r="942" spans="3:3" ht="15.75" customHeight="1" x14ac:dyDescent="0.45">
      <c r="C942" s="54"/>
    </row>
    <row r="943" spans="3:3" ht="15.75" customHeight="1" x14ac:dyDescent="0.45">
      <c r="C943" s="54"/>
    </row>
    <row r="944" spans="3:3" ht="15.75" customHeight="1" x14ac:dyDescent="0.45">
      <c r="C944" s="54"/>
    </row>
    <row r="945" spans="3:3" ht="15.75" customHeight="1" x14ac:dyDescent="0.45">
      <c r="C945" s="54"/>
    </row>
    <row r="946" spans="3:3" ht="15.75" customHeight="1" x14ac:dyDescent="0.45">
      <c r="C946" s="54"/>
    </row>
    <row r="947" spans="3:3" ht="15.75" customHeight="1" x14ac:dyDescent="0.45">
      <c r="C947" s="54"/>
    </row>
    <row r="948" spans="3:3" ht="15.75" customHeight="1" x14ac:dyDescent="0.45">
      <c r="C948" s="54"/>
    </row>
    <row r="949" spans="3:3" ht="15.75" customHeight="1" x14ac:dyDescent="0.45">
      <c r="C949" s="54"/>
    </row>
    <row r="950" spans="3:3" ht="15.75" customHeight="1" x14ac:dyDescent="0.45">
      <c r="C950" s="54"/>
    </row>
    <row r="951" spans="3:3" ht="15.75" customHeight="1" x14ac:dyDescent="0.45">
      <c r="C951" s="54"/>
    </row>
    <row r="952" spans="3:3" ht="15.75" customHeight="1" x14ac:dyDescent="0.45">
      <c r="C952" s="54"/>
    </row>
    <row r="953" spans="3:3" ht="15.75" customHeight="1" x14ac:dyDescent="0.45">
      <c r="C953" s="54"/>
    </row>
    <row r="954" spans="3:3" ht="15.75" customHeight="1" x14ac:dyDescent="0.45">
      <c r="C954" s="54"/>
    </row>
    <row r="955" spans="3:3" ht="15.75" customHeight="1" x14ac:dyDescent="0.45">
      <c r="C955" s="54"/>
    </row>
    <row r="956" spans="3:3" ht="15.75" customHeight="1" x14ac:dyDescent="0.45">
      <c r="C956" s="54"/>
    </row>
    <row r="957" spans="3:3" ht="15.75" customHeight="1" x14ac:dyDescent="0.45">
      <c r="C957" s="54"/>
    </row>
    <row r="958" spans="3:3" ht="15.75" customHeight="1" x14ac:dyDescent="0.45">
      <c r="C958" s="54"/>
    </row>
    <row r="959" spans="3:3" ht="15.75" customHeight="1" x14ac:dyDescent="0.45">
      <c r="C959" s="54"/>
    </row>
    <row r="960" spans="3:3" ht="15.75" customHeight="1" x14ac:dyDescent="0.45">
      <c r="C960" s="54"/>
    </row>
    <row r="961" spans="3:3" ht="15.75" customHeight="1" x14ac:dyDescent="0.45">
      <c r="C961" s="54"/>
    </row>
    <row r="962" spans="3:3" ht="15.75" customHeight="1" x14ac:dyDescent="0.45">
      <c r="C962" s="54"/>
    </row>
    <row r="963" spans="3:3" ht="15.75" customHeight="1" x14ac:dyDescent="0.45">
      <c r="C963" s="54"/>
    </row>
    <row r="964" spans="3:3" ht="15.75" customHeight="1" x14ac:dyDescent="0.45">
      <c r="C964" s="54"/>
    </row>
    <row r="965" spans="3:3" ht="15.75" customHeight="1" x14ac:dyDescent="0.45">
      <c r="C965" s="54"/>
    </row>
    <row r="966" spans="3:3" ht="15.75" customHeight="1" x14ac:dyDescent="0.45">
      <c r="C966" s="54"/>
    </row>
    <row r="967" spans="3:3" ht="15.75" customHeight="1" x14ac:dyDescent="0.45">
      <c r="C967" s="54"/>
    </row>
    <row r="968" spans="3:3" ht="15.75" customHeight="1" x14ac:dyDescent="0.45">
      <c r="C968" s="54"/>
    </row>
    <row r="969" spans="3:3" ht="15.75" customHeight="1" x14ac:dyDescent="0.45">
      <c r="C969" s="54"/>
    </row>
    <row r="970" spans="3:3" ht="15.75" customHeight="1" x14ac:dyDescent="0.45">
      <c r="C970" s="54"/>
    </row>
    <row r="971" spans="3:3" ht="15.75" customHeight="1" x14ac:dyDescent="0.45">
      <c r="C971" s="54"/>
    </row>
    <row r="972" spans="3:3" ht="15.75" customHeight="1" x14ac:dyDescent="0.45">
      <c r="C972" s="54"/>
    </row>
    <row r="973" spans="3:3" ht="15.75" customHeight="1" x14ac:dyDescent="0.45">
      <c r="C973" s="54"/>
    </row>
    <row r="974" spans="3:3" ht="15.75" customHeight="1" x14ac:dyDescent="0.45">
      <c r="C974" s="54"/>
    </row>
    <row r="975" spans="3:3" ht="15.75" customHeight="1" x14ac:dyDescent="0.45">
      <c r="C975" s="54"/>
    </row>
    <row r="976" spans="3:3" ht="15.75" customHeight="1" x14ac:dyDescent="0.45">
      <c r="C976" s="54"/>
    </row>
    <row r="977" spans="3:3" ht="15.75" customHeight="1" x14ac:dyDescent="0.45">
      <c r="C977" s="54"/>
    </row>
    <row r="978" spans="3:3" ht="15.75" customHeight="1" x14ac:dyDescent="0.45">
      <c r="C978" s="54"/>
    </row>
    <row r="979" spans="3:3" ht="15.75" customHeight="1" x14ac:dyDescent="0.45">
      <c r="C979" s="54"/>
    </row>
    <row r="980" spans="3:3" ht="15.75" customHeight="1" x14ac:dyDescent="0.45">
      <c r="C980" s="54"/>
    </row>
    <row r="981" spans="3:3" ht="15.75" customHeight="1" x14ac:dyDescent="0.45">
      <c r="C981" s="54"/>
    </row>
    <row r="982" spans="3:3" ht="15.75" customHeight="1" x14ac:dyDescent="0.45">
      <c r="C982" s="54"/>
    </row>
    <row r="983" spans="3:3" ht="15.75" customHeight="1" x14ac:dyDescent="0.45">
      <c r="C983" s="54"/>
    </row>
    <row r="984" spans="3:3" ht="15.75" customHeight="1" x14ac:dyDescent="0.45">
      <c r="C984" s="54"/>
    </row>
    <row r="985" spans="3:3" ht="15.75" customHeight="1" x14ac:dyDescent="0.45">
      <c r="C985" s="54"/>
    </row>
    <row r="986" spans="3:3" ht="15.75" customHeight="1" x14ac:dyDescent="0.45">
      <c r="C986" s="54"/>
    </row>
    <row r="987" spans="3:3" ht="15.75" customHeight="1" x14ac:dyDescent="0.45">
      <c r="C987" s="54"/>
    </row>
    <row r="988" spans="3:3" ht="15.75" customHeight="1" x14ac:dyDescent="0.45">
      <c r="C988" s="54"/>
    </row>
    <row r="989" spans="3:3" ht="15.75" customHeight="1" x14ac:dyDescent="0.45">
      <c r="C989" s="54"/>
    </row>
    <row r="990" spans="3:3" ht="15.75" customHeight="1" x14ac:dyDescent="0.45">
      <c r="C990" s="54"/>
    </row>
    <row r="991" spans="3:3" ht="15.75" customHeight="1" x14ac:dyDescent="0.45">
      <c r="C991" s="54"/>
    </row>
    <row r="992" spans="3:3" ht="15.75" customHeight="1" x14ac:dyDescent="0.45">
      <c r="C992" s="54"/>
    </row>
    <row r="993" spans="3:3" ht="15.75" customHeight="1" x14ac:dyDescent="0.45">
      <c r="C993" s="54"/>
    </row>
    <row r="994" spans="3:3" ht="15.75" customHeight="1" x14ac:dyDescent="0.45">
      <c r="C994" s="54"/>
    </row>
    <row r="995" spans="3:3" ht="15.75" customHeight="1" x14ac:dyDescent="0.45">
      <c r="C995" s="54"/>
    </row>
    <row r="996" spans="3:3" ht="15.75" customHeight="1" x14ac:dyDescent="0.45">
      <c r="C996" s="54"/>
    </row>
    <row r="997" spans="3:3" ht="15.75" customHeight="1" x14ac:dyDescent="0.45">
      <c r="C997" s="54"/>
    </row>
    <row r="998" spans="3:3" ht="15.75" customHeight="1" x14ac:dyDescent="0.45">
      <c r="C998" s="54"/>
    </row>
    <row r="999" spans="3:3" ht="15.75" customHeight="1" x14ac:dyDescent="0.45">
      <c r="C999" s="54"/>
    </row>
    <row r="1000" spans="3:3" ht="15.75" customHeight="1" x14ac:dyDescent="0.45">
      <c r="C1000" s="54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workbookViewId="0"/>
  </sheetViews>
  <sheetFormatPr defaultColWidth="12.625" defaultRowHeight="15" customHeight="1" x14ac:dyDescent="0.35"/>
  <cols>
    <col min="1" max="1" width="27.25" customWidth="1"/>
    <col min="2" max="2" width="18" customWidth="1"/>
    <col min="3" max="3" width="18.875" customWidth="1"/>
    <col min="4" max="26" width="7.625" customWidth="1"/>
  </cols>
  <sheetData>
    <row r="1" spans="1:3" ht="14.25" x14ac:dyDescent="0.45">
      <c r="A1" s="8" t="s">
        <v>1153</v>
      </c>
    </row>
    <row r="2" spans="1:3" ht="14.25" x14ac:dyDescent="0.45">
      <c r="A2" s="8" t="s">
        <v>1154</v>
      </c>
    </row>
    <row r="4" spans="1:3" ht="14.25" x14ac:dyDescent="0.45">
      <c r="A4" s="2" t="s">
        <v>1155</v>
      </c>
      <c r="B4" s="55" t="s">
        <v>1156</v>
      </c>
      <c r="C4" s="55" t="s">
        <v>1157</v>
      </c>
    </row>
    <row r="5" spans="1:3" ht="14.25" x14ac:dyDescent="0.45">
      <c r="A5" s="8" t="s">
        <v>1158</v>
      </c>
      <c r="B5" s="54">
        <v>84000000</v>
      </c>
      <c r="C5" s="54">
        <v>41000000</v>
      </c>
    </row>
    <row r="6" spans="1:3" ht="14.25" x14ac:dyDescent="0.45">
      <c r="A6" s="8" t="s">
        <v>1159</v>
      </c>
      <c r="B6" s="54">
        <v>90000000</v>
      </c>
      <c r="C6" s="54">
        <v>45000000</v>
      </c>
    </row>
    <row r="7" spans="1:3" ht="14.25" x14ac:dyDescent="0.45">
      <c r="A7" s="8" t="s">
        <v>1160</v>
      </c>
      <c r="B7" s="54">
        <v>298000000</v>
      </c>
      <c r="C7" s="54">
        <v>149000000</v>
      </c>
    </row>
    <row r="8" spans="1:3" ht="14.25" x14ac:dyDescent="0.45">
      <c r="A8" s="8" t="s">
        <v>1161</v>
      </c>
      <c r="B8" s="54">
        <v>81000000</v>
      </c>
      <c r="C8" s="54">
        <v>30000000</v>
      </c>
    </row>
    <row r="9" spans="1:3" ht="14.25" x14ac:dyDescent="0.45">
      <c r="A9" s="8" t="s">
        <v>1162</v>
      </c>
      <c r="B9" s="54">
        <v>88000000</v>
      </c>
      <c r="C9" s="54">
        <v>40000000</v>
      </c>
    </row>
    <row r="10" spans="1:3" ht="14.25" x14ac:dyDescent="0.45">
      <c r="A10" s="8" t="s">
        <v>1163</v>
      </c>
      <c r="B10" s="54">
        <v>209000000</v>
      </c>
      <c r="C10" s="54">
        <v>84000000</v>
      </c>
    </row>
    <row r="12" spans="1:3" ht="14.25" x14ac:dyDescent="0.45">
      <c r="A12" s="8" t="s">
        <v>1164</v>
      </c>
    </row>
    <row r="13" spans="1:3" ht="14.25" x14ac:dyDescent="0.45">
      <c r="A13" s="8" t="s">
        <v>1165</v>
      </c>
    </row>
    <row r="14" spans="1:3" ht="14.25" x14ac:dyDescent="0.45">
      <c r="A14" s="8" t="s">
        <v>1166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/>
  </sheetViews>
  <sheetFormatPr defaultColWidth="12.625" defaultRowHeight="15" customHeight="1" x14ac:dyDescent="0.35"/>
  <cols>
    <col min="1" max="1" width="7.625" customWidth="1"/>
    <col min="2" max="2" width="45.625" customWidth="1"/>
    <col min="3" max="3" width="15.25" customWidth="1"/>
    <col min="4" max="4" width="19.875" customWidth="1"/>
    <col min="5" max="5" width="41.75" customWidth="1"/>
    <col min="6" max="26" width="7.625" customWidth="1"/>
  </cols>
  <sheetData>
    <row r="1" spans="1:5" ht="14.25" x14ac:dyDescent="0.45">
      <c r="A1" s="8" t="s">
        <v>1167</v>
      </c>
      <c r="E1" s="2" t="s">
        <v>1168</v>
      </c>
    </row>
    <row r="2" spans="1:5" ht="14.25" x14ac:dyDescent="0.45">
      <c r="A2" s="8" t="s">
        <v>1169</v>
      </c>
      <c r="E2" s="8" t="s">
        <v>1170</v>
      </c>
    </row>
    <row r="3" spans="1:5" ht="14.25" x14ac:dyDescent="0.45">
      <c r="A3" s="8" t="s">
        <v>1171</v>
      </c>
      <c r="E3" s="8" t="s">
        <v>1172</v>
      </c>
    </row>
    <row r="4" spans="1:5" ht="14.25" x14ac:dyDescent="0.45">
      <c r="A4" s="8" t="s">
        <v>1173</v>
      </c>
      <c r="E4" s="8" t="s">
        <v>1174</v>
      </c>
    </row>
    <row r="5" spans="1:5" ht="14.25" x14ac:dyDescent="0.45">
      <c r="E5" s="8" t="s">
        <v>1175</v>
      </c>
    </row>
    <row r="6" spans="1:5" ht="14.25" x14ac:dyDescent="0.45">
      <c r="A6" s="8" t="s">
        <v>1176</v>
      </c>
    </row>
    <row r="7" spans="1:5" ht="14.25" x14ac:dyDescent="0.45">
      <c r="A7" s="8" t="s">
        <v>1177</v>
      </c>
    </row>
    <row r="8" spans="1:5" ht="14.25" x14ac:dyDescent="0.45">
      <c r="A8" s="8" t="s">
        <v>1178</v>
      </c>
    </row>
    <row r="9" spans="1:5" ht="14.25" x14ac:dyDescent="0.45">
      <c r="A9" s="8" t="s">
        <v>1179</v>
      </c>
    </row>
    <row r="10" spans="1:5" ht="14.25" x14ac:dyDescent="0.45">
      <c r="A10" s="8" t="s">
        <v>1180</v>
      </c>
    </row>
    <row r="11" spans="1:5" ht="14.25" x14ac:dyDescent="0.45">
      <c r="A11" s="8" t="s">
        <v>1181</v>
      </c>
    </row>
    <row r="13" spans="1:5" ht="14.25" x14ac:dyDescent="0.45">
      <c r="A13" s="8" t="s">
        <v>1182</v>
      </c>
      <c r="E13" s="2" t="s">
        <v>1183</v>
      </c>
    </row>
    <row r="14" spans="1:5" ht="14.25" x14ac:dyDescent="0.45">
      <c r="A14" s="8" t="s">
        <v>1184</v>
      </c>
      <c r="E14" s="8" t="s">
        <v>1185</v>
      </c>
    </row>
    <row r="15" spans="1:5" ht="14.25" x14ac:dyDescent="0.45">
      <c r="A15" s="8" t="s">
        <v>1186</v>
      </c>
    </row>
    <row r="16" spans="1:5" ht="14.25" x14ac:dyDescent="0.45">
      <c r="E16" s="2" t="s">
        <v>1187</v>
      </c>
    </row>
    <row r="17" spans="1:5" ht="14.25" x14ac:dyDescent="0.45">
      <c r="A17" s="8" t="s">
        <v>1188</v>
      </c>
      <c r="E17" s="8" t="s">
        <v>1189</v>
      </c>
    </row>
    <row r="18" spans="1:5" ht="14.25" x14ac:dyDescent="0.45">
      <c r="A18" s="8" t="s">
        <v>1190</v>
      </c>
    </row>
    <row r="19" spans="1:5" ht="14.25" x14ac:dyDescent="0.45">
      <c r="A19" s="8" t="s">
        <v>1191</v>
      </c>
      <c r="E19" s="2" t="s">
        <v>1192</v>
      </c>
    </row>
    <row r="20" spans="1:5" ht="14.25" x14ac:dyDescent="0.45">
      <c r="A20" s="8" t="s">
        <v>1193</v>
      </c>
      <c r="E20" s="8" t="s">
        <v>1194</v>
      </c>
    </row>
    <row r="21" spans="1:5" ht="15.75" customHeight="1" x14ac:dyDescent="0.45">
      <c r="A21" s="8" t="s">
        <v>1195</v>
      </c>
    </row>
    <row r="22" spans="1:5" ht="15.75" customHeight="1" x14ac:dyDescent="0.45">
      <c r="A22" s="8" t="s">
        <v>1196</v>
      </c>
    </row>
    <row r="23" spans="1:5" ht="15.75" customHeight="1" x14ac:dyDescent="0.45">
      <c r="A23" s="8" t="s">
        <v>1197</v>
      </c>
    </row>
    <row r="24" spans="1:5" ht="15.75" customHeight="1" x14ac:dyDescent="0.35"/>
    <row r="25" spans="1:5" ht="15.75" customHeight="1" x14ac:dyDescent="0.45">
      <c r="B25" s="5" t="s">
        <v>1198</v>
      </c>
      <c r="C25" s="56" t="s">
        <v>1199</v>
      </c>
      <c r="D25" s="56" t="s">
        <v>1200</v>
      </c>
      <c r="E25" s="56" t="s">
        <v>1201</v>
      </c>
    </row>
    <row r="26" spans="1:5" ht="15.75" customHeight="1" x14ac:dyDescent="0.45">
      <c r="B26" s="8" t="s">
        <v>1202</v>
      </c>
      <c r="C26" s="8">
        <v>500</v>
      </c>
      <c r="D26" s="8">
        <v>5900000</v>
      </c>
      <c r="E26" s="8">
        <v>1984</v>
      </c>
    </row>
    <row r="27" spans="1:5" ht="15.75" customHeight="1" x14ac:dyDescent="0.45">
      <c r="B27" s="8" t="s">
        <v>1203</v>
      </c>
      <c r="C27" s="8">
        <v>500</v>
      </c>
      <c r="D27" s="8">
        <v>7050000</v>
      </c>
      <c r="E27" s="8">
        <v>1984</v>
      </c>
    </row>
    <row r="28" spans="1:5" ht="15.75" customHeight="1" x14ac:dyDescent="0.45">
      <c r="B28" s="8" t="s">
        <v>1204</v>
      </c>
      <c r="C28" s="8">
        <v>500</v>
      </c>
      <c r="D28" s="8">
        <v>7050000</v>
      </c>
      <c r="E28" s="8">
        <v>1983</v>
      </c>
    </row>
    <row r="29" spans="1:5" ht="15.75" customHeight="1" x14ac:dyDescent="0.45">
      <c r="B29" s="8" t="s">
        <v>1205</v>
      </c>
      <c r="C29" s="8">
        <v>1030</v>
      </c>
      <c r="D29" s="8">
        <v>6000000</v>
      </c>
      <c r="E29" s="8">
        <v>1999</v>
      </c>
    </row>
    <row r="30" spans="1:5" ht="15.75" customHeight="1" x14ac:dyDescent="0.45">
      <c r="B30" s="8" t="s">
        <v>1206</v>
      </c>
      <c r="C30" s="8">
        <v>1800</v>
      </c>
      <c r="D30" s="8">
        <v>6000000</v>
      </c>
      <c r="E30" s="8">
        <v>2009</v>
      </c>
    </row>
    <row r="31" spans="1:5" ht="15.75" customHeight="1" x14ac:dyDescent="0.45">
      <c r="B31" s="8" t="s">
        <v>1207</v>
      </c>
      <c r="C31" s="8">
        <v>2800</v>
      </c>
      <c r="D31" s="8">
        <v>22000000</v>
      </c>
      <c r="E31" s="8">
        <v>2014</v>
      </c>
    </row>
    <row r="32" spans="1:5" ht="15.75" customHeight="1" x14ac:dyDescent="0.35"/>
    <row r="33" spans="1:5" ht="15.75" customHeight="1" x14ac:dyDescent="0.45">
      <c r="A33" s="8" t="s">
        <v>1208</v>
      </c>
    </row>
    <row r="34" spans="1:5" ht="15.75" customHeight="1" x14ac:dyDescent="0.45">
      <c r="A34" s="8" t="s">
        <v>1209</v>
      </c>
    </row>
    <row r="35" spans="1:5" ht="15.75" customHeight="1" x14ac:dyDescent="0.45">
      <c r="A35" s="53">
        <v>10000000</v>
      </c>
    </row>
    <row r="36" spans="1:5" ht="15.75" customHeight="1" x14ac:dyDescent="0.35"/>
    <row r="37" spans="1:5" ht="15.75" customHeight="1" x14ac:dyDescent="0.45">
      <c r="A37" s="8" t="s">
        <v>1210</v>
      </c>
    </row>
    <row r="38" spans="1:5" ht="15.75" customHeight="1" x14ac:dyDescent="0.35"/>
    <row r="39" spans="1:5" ht="15.75" customHeight="1" x14ac:dyDescent="0.35"/>
    <row r="40" spans="1:5" ht="15.75" customHeight="1" x14ac:dyDescent="0.35"/>
    <row r="41" spans="1:5" ht="15.75" customHeight="1" x14ac:dyDescent="0.35"/>
    <row r="42" spans="1:5" ht="15.75" customHeight="1" x14ac:dyDescent="0.45">
      <c r="A42" s="2" t="s">
        <v>1211</v>
      </c>
      <c r="B42" s="51"/>
      <c r="E42" s="2" t="s">
        <v>1212</v>
      </c>
    </row>
    <row r="43" spans="1:5" ht="15.75" customHeight="1" x14ac:dyDescent="0.45">
      <c r="A43" s="8" t="s">
        <v>1213</v>
      </c>
      <c r="E43" s="8" t="s">
        <v>1214</v>
      </c>
    </row>
    <row r="44" spans="1:5" ht="15.75" customHeight="1" x14ac:dyDescent="0.45">
      <c r="A44" s="8" t="s">
        <v>1215</v>
      </c>
    </row>
    <row r="45" spans="1:5" ht="15.75" customHeight="1" x14ac:dyDescent="0.45">
      <c r="E45" s="2" t="s">
        <v>1216</v>
      </c>
    </row>
    <row r="46" spans="1:5" ht="15.75" customHeight="1" x14ac:dyDescent="0.45">
      <c r="A46" s="8" t="s">
        <v>1217</v>
      </c>
      <c r="E46" s="8" t="s">
        <v>1218</v>
      </c>
    </row>
    <row r="47" spans="1:5" ht="15.75" customHeight="1" x14ac:dyDescent="0.45">
      <c r="A47" s="8" t="s">
        <v>1219</v>
      </c>
      <c r="E47" s="8" t="s">
        <v>1220</v>
      </c>
    </row>
    <row r="48" spans="1:5" ht="15.75" customHeight="1" x14ac:dyDescent="0.45">
      <c r="A48" s="8" t="s">
        <v>1221</v>
      </c>
      <c r="E48" s="8" t="s">
        <v>1222</v>
      </c>
    </row>
    <row r="49" spans="1:1" ht="15.75" customHeight="1" x14ac:dyDescent="0.45">
      <c r="A49" s="53">
        <v>30000</v>
      </c>
    </row>
    <row r="50" spans="1:1" ht="15.75" customHeight="1" x14ac:dyDescent="0.35"/>
    <row r="51" spans="1:1" ht="15.75" customHeight="1" x14ac:dyDescent="0.45">
      <c r="A51" s="8" t="s">
        <v>1210</v>
      </c>
    </row>
    <row r="52" spans="1:1" ht="15.75" customHeight="1" x14ac:dyDescent="0.35"/>
    <row r="53" spans="1:1" ht="15.75" customHeight="1" x14ac:dyDescent="0.45">
      <c r="A53" s="8" t="s">
        <v>61</v>
      </c>
    </row>
    <row r="54" spans="1:1" ht="15.75" customHeight="1" x14ac:dyDescent="0.45">
      <c r="A54" s="8" t="s">
        <v>62</v>
      </c>
    </row>
    <row r="55" spans="1:1" ht="15.75" customHeight="1" x14ac:dyDescent="0.35"/>
    <row r="56" spans="1:1" ht="15.75" customHeight="1" x14ac:dyDescent="0.35"/>
    <row r="57" spans="1:1" ht="15.75" customHeight="1" x14ac:dyDescent="0.35"/>
    <row r="58" spans="1:1" ht="15.75" customHeight="1" x14ac:dyDescent="0.35"/>
    <row r="59" spans="1:1" ht="15.75" customHeight="1" x14ac:dyDescent="0.35"/>
    <row r="60" spans="1:1" ht="15.75" customHeight="1" x14ac:dyDescent="0.35"/>
    <row r="61" spans="1:1" ht="15.75" customHeight="1" x14ac:dyDescent="0.35"/>
    <row r="62" spans="1:1" ht="15.75" customHeight="1" x14ac:dyDescent="0.35"/>
    <row r="63" spans="1:1" ht="15.75" customHeight="1" x14ac:dyDescent="0.35"/>
    <row r="64" spans="1: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workbookViewId="0"/>
  </sheetViews>
  <sheetFormatPr defaultColWidth="12.625" defaultRowHeight="15" customHeight="1" x14ac:dyDescent="0.35"/>
  <cols>
    <col min="1" max="1" width="14.5" customWidth="1"/>
    <col min="2" max="2" width="11.125" customWidth="1"/>
    <col min="3" max="26" width="7.625" customWidth="1"/>
  </cols>
  <sheetData>
    <row r="1" spans="1:3" ht="14.25" x14ac:dyDescent="0.45">
      <c r="A1" s="1" t="s">
        <v>1223</v>
      </c>
    </row>
    <row r="2" spans="1:3" ht="14.25" x14ac:dyDescent="0.45">
      <c r="A2" s="2" t="s">
        <v>1224</v>
      </c>
      <c r="B2" s="2" t="s">
        <v>1155</v>
      </c>
      <c r="C2" s="2" t="s">
        <v>1200</v>
      </c>
    </row>
    <row r="3" spans="1:3" ht="14.25" x14ac:dyDescent="0.45">
      <c r="A3" s="8" t="s">
        <v>1225</v>
      </c>
      <c r="B3" s="8" t="s">
        <v>1226</v>
      </c>
      <c r="C3" s="8">
        <v>8700</v>
      </c>
    </row>
    <row r="4" spans="1:3" ht="14.25" x14ac:dyDescent="0.45">
      <c r="A4" s="8" t="s">
        <v>1227</v>
      </c>
      <c r="B4" s="8" t="s">
        <v>1228</v>
      </c>
      <c r="C4" s="8">
        <v>4600</v>
      </c>
    </row>
    <row r="5" spans="1:3" ht="14.25" x14ac:dyDescent="0.45">
      <c r="A5" s="8" t="s">
        <v>1229</v>
      </c>
      <c r="B5" s="8" t="s">
        <v>1230</v>
      </c>
      <c r="C5" s="8">
        <v>10500</v>
      </c>
    </row>
    <row r="6" spans="1:3" ht="14.25" x14ac:dyDescent="0.45">
      <c r="A6" s="8" t="s">
        <v>1231</v>
      </c>
      <c r="B6" s="8" t="s">
        <v>1232</v>
      </c>
      <c r="C6" s="8">
        <v>6500</v>
      </c>
    </row>
    <row r="7" spans="1:3" ht="14.25" x14ac:dyDescent="0.45">
      <c r="A7" s="8" t="s">
        <v>1233</v>
      </c>
      <c r="B7" s="8" t="s">
        <v>1234</v>
      </c>
      <c r="C7" s="8">
        <v>3000</v>
      </c>
    </row>
    <row r="8" spans="1:3" ht="14.25" x14ac:dyDescent="0.45">
      <c r="A8" s="8" t="s">
        <v>1235</v>
      </c>
      <c r="B8" s="8" t="s">
        <v>1236</v>
      </c>
      <c r="C8" s="8">
        <v>10000</v>
      </c>
    </row>
    <row r="9" spans="1:3" ht="14.25" x14ac:dyDescent="0.45">
      <c r="A9" s="8" t="s">
        <v>1237</v>
      </c>
      <c r="B9" s="8" t="s">
        <v>1238</v>
      </c>
      <c r="C9" s="8">
        <v>13000</v>
      </c>
    </row>
    <row r="10" spans="1:3" ht="14.25" x14ac:dyDescent="0.45">
      <c r="A10" s="8" t="s">
        <v>1239</v>
      </c>
      <c r="B10" s="8" t="s">
        <v>1240</v>
      </c>
      <c r="C10" s="8">
        <v>9000</v>
      </c>
    </row>
    <row r="11" spans="1:3" ht="14.25" x14ac:dyDescent="0.45">
      <c r="A11" s="8" t="s">
        <v>1241</v>
      </c>
      <c r="B11" s="8" t="s">
        <v>1242</v>
      </c>
      <c r="C11" s="8">
        <v>19000</v>
      </c>
    </row>
    <row r="12" spans="1:3" ht="14.25" x14ac:dyDescent="0.45">
      <c r="A12" s="8" t="s">
        <v>1243</v>
      </c>
      <c r="B12" s="8" t="s">
        <v>1244</v>
      </c>
      <c r="C12" s="8">
        <v>5500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1F497D"/>
  </sheetPr>
  <dimension ref="A1:AJ1000"/>
  <sheetViews>
    <sheetView workbookViewId="0">
      <selection activeCell="B2" sqref="B2:AI8"/>
    </sheetView>
  </sheetViews>
  <sheetFormatPr defaultColWidth="12.625" defaultRowHeight="15" customHeight="1" x14ac:dyDescent="0.35"/>
  <cols>
    <col min="1" max="1" width="21.375" customWidth="1"/>
    <col min="2" max="36" width="7.625" customWidth="1"/>
  </cols>
  <sheetData>
    <row r="1" spans="1:36" ht="14.25" x14ac:dyDescent="0.45">
      <c r="A1" s="1" t="s">
        <v>1245</v>
      </c>
      <c r="B1" s="8">
        <f>'AEO 53'!C1</f>
        <v>2017</v>
      </c>
      <c r="C1" s="8">
        <f>'AEO 53'!D1</f>
        <v>2018</v>
      </c>
      <c r="D1" s="8">
        <f>'AEO 53'!E1</f>
        <v>2019</v>
      </c>
      <c r="E1" s="8">
        <f>'AEO 53'!F1</f>
        <v>2020</v>
      </c>
      <c r="F1" s="8">
        <f>'AEO 53'!G1</f>
        <v>2021</v>
      </c>
      <c r="G1" s="8">
        <f>'AEO 53'!H1</f>
        <v>2022</v>
      </c>
      <c r="H1" s="8">
        <f>'AEO 53'!I1</f>
        <v>2023</v>
      </c>
      <c r="I1" s="8">
        <f>'AEO 53'!J1</f>
        <v>2024</v>
      </c>
      <c r="J1" s="8">
        <f>'AEO 53'!K1</f>
        <v>2025</v>
      </c>
      <c r="K1" s="8">
        <f>'AEO 53'!L1</f>
        <v>2026</v>
      </c>
      <c r="L1" s="8">
        <f>'AEO 53'!M1</f>
        <v>2027</v>
      </c>
      <c r="M1" s="8">
        <f>'AEO 53'!N1</f>
        <v>2028</v>
      </c>
      <c r="N1" s="8">
        <f>'AEO 53'!O1</f>
        <v>2029</v>
      </c>
      <c r="O1" s="8">
        <f>'AEO 53'!P1</f>
        <v>2030</v>
      </c>
      <c r="P1" s="8">
        <f>'AEO 53'!Q1</f>
        <v>2031</v>
      </c>
      <c r="Q1" s="8">
        <f>'AEO 53'!R1</f>
        <v>2032</v>
      </c>
      <c r="R1" s="8">
        <f>'AEO 53'!S1</f>
        <v>2033</v>
      </c>
      <c r="S1" s="8">
        <f>'AEO 53'!T1</f>
        <v>2034</v>
      </c>
      <c r="T1" s="8">
        <f>'AEO 53'!U1</f>
        <v>2035</v>
      </c>
      <c r="U1" s="8">
        <f>'AEO 53'!V1</f>
        <v>2036</v>
      </c>
      <c r="V1" s="8">
        <f>'AEO 53'!W1</f>
        <v>2037</v>
      </c>
      <c r="W1" s="8">
        <f>'AEO 53'!X1</f>
        <v>2038</v>
      </c>
      <c r="X1" s="8">
        <f>'AEO 53'!Y1</f>
        <v>2039</v>
      </c>
      <c r="Y1" s="8">
        <f>'AEO 53'!Z1</f>
        <v>2040</v>
      </c>
      <c r="Z1" s="8">
        <f>'AEO 53'!AA1</f>
        <v>2041</v>
      </c>
      <c r="AA1" s="8">
        <f>'AEO 53'!AB1</f>
        <v>2042</v>
      </c>
      <c r="AB1" s="8">
        <f>'AEO 53'!AC1</f>
        <v>2043</v>
      </c>
      <c r="AC1" s="8">
        <f>'AEO 53'!AD1</f>
        <v>2044</v>
      </c>
      <c r="AD1" s="8">
        <f>'AEO 53'!AE1</f>
        <v>2045</v>
      </c>
      <c r="AE1" s="8">
        <f>'AEO 53'!AF1</f>
        <v>2046</v>
      </c>
      <c r="AF1" s="8">
        <f>'AEO 53'!AG1</f>
        <v>2047</v>
      </c>
      <c r="AG1" s="8">
        <f>'AEO 53'!AH1</f>
        <v>2048</v>
      </c>
      <c r="AH1" s="8">
        <f>'AEO 53'!AI1</f>
        <v>2049</v>
      </c>
      <c r="AI1" s="8">
        <f>'AEO 53'!AJ1</f>
        <v>2050</v>
      </c>
    </row>
    <row r="2" spans="1:36" ht="14.25" x14ac:dyDescent="0.45">
      <c r="A2" s="8" t="s">
        <v>1246</v>
      </c>
      <c r="B2" s="60">
        <f>'BEV and PHEV Price Calcs'!B253</f>
        <v>50763.351986556219</v>
      </c>
      <c r="C2" s="60">
        <f>'BEV and PHEV Price Calcs'!C253</f>
        <v>53708.441030256567</v>
      </c>
      <c r="D2" s="60">
        <f>'BEV and PHEV Price Calcs'!D253</f>
        <v>50838.750485172619</v>
      </c>
      <c r="E2" s="60">
        <f>'BEV and PHEV Price Calcs'!E253</f>
        <v>49911.276831841649</v>
      </c>
      <c r="F2" s="60">
        <f>'BEV and PHEV Price Calcs'!F253</f>
        <v>49513.703705151733</v>
      </c>
      <c r="G2" s="60">
        <f>'BEV and PHEV Price Calcs'!G253</f>
        <v>48636.582320794965</v>
      </c>
      <c r="H2" s="60">
        <f>'BEV and PHEV Price Calcs'!H253</f>
        <v>47810.13192181327</v>
      </c>
      <c r="I2" s="60">
        <f>'BEV and PHEV Price Calcs'!I253</f>
        <v>47076.579453219238</v>
      </c>
      <c r="J2" s="60">
        <f>'BEV and PHEV Price Calcs'!J253</f>
        <v>46537.982395603947</v>
      </c>
      <c r="K2" s="60">
        <f>'BEV and PHEV Price Calcs'!K253</f>
        <v>46261.450847066597</v>
      </c>
      <c r="L2" s="60">
        <f>'BEV and PHEV Price Calcs'!L253</f>
        <v>45966.864969932365</v>
      </c>
      <c r="M2" s="60">
        <f>'BEV and PHEV Price Calcs'!M253</f>
        <v>45775.215769108938</v>
      </c>
      <c r="N2" s="60">
        <f>'BEV and PHEV Price Calcs'!N253</f>
        <v>45531.882081118354</v>
      </c>
      <c r="O2" s="60">
        <f>'BEV and PHEV Price Calcs'!O253</f>
        <v>45434.985133539427</v>
      </c>
      <c r="P2" s="60">
        <f>'BEV and PHEV Price Calcs'!P253</f>
        <v>45274.435624637852</v>
      </c>
      <c r="Q2" s="60">
        <f>'BEV and PHEV Price Calcs'!Q253</f>
        <v>45154.519437408046</v>
      </c>
      <c r="R2" s="60">
        <f>'BEV and PHEV Price Calcs'!R253</f>
        <v>45029.960397540563</v>
      </c>
      <c r="S2" s="60">
        <f>'BEV and PHEV Price Calcs'!S253</f>
        <v>44841.782474192485</v>
      </c>
      <c r="T2" s="60">
        <f>'BEV and PHEV Price Calcs'!T253</f>
        <v>44660.023539232898</v>
      </c>
      <c r="U2" s="60">
        <f>'BEV and PHEV Price Calcs'!U253</f>
        <v>44482.1365343992</v>
      </c>
      <c r="V2" s="60">
        <f>'BEV and PHEV Price Calcs'!V253</f>
        <v>44336.217909696046</v>
      </c>
      <c r="W2" s="60">
        <f>'BEV and PHEV Price Calcs'!W253</f>
        <v>44174.293265557193</v>
      </c>
      <c r="X2" s="60">
        <f>'BEV and PHEV Price Calcs'!X253</f>
        <v>44028.068743651944</v>
      </c>
      <c r="Y2" s="60">
        <f>'BEV and PHEV Price Calcs'!Y253</f>
        <v>43892.332989548013</v>
      </c>
      <c r="Z2" s="60">
        <f>'BEV and PHEV Price Calcs'!Z253</f>
        <v>43875.449318734456</v>
      </c>
      <c r="AA2" s="60">
        <f>'BEV and PHEV Price Calcs'!AA253</f>
        <v>43853.151663285185</v>
      </c>
      <c r="AB2" s="60">
        <f>'BEV and PHEV Price Calcs'!AB253</f>
        <v>43848.880567945889</v>
      </c>
      <c r="AC2" s="60">
        <f>'BEV and PHEV Price Calcs'!AC253</f>
        <v>43840.205192350528</v>
      </c>
      <c r="AD2" s="60">
        <f>'BEV and PHEV Price Calcs'!AD253</f>
        <v>43825.752002168192</v>
      </c>
      <c r="AE2" s="60">
        <f>'BEV and PHEV Price Calcs'!AE253</f>
        <v>43810.817069293771</v>
      </c>
      <c r="AF2" s="60">
        <f>'BEV and PHEV Price Calcs'!AF253</f>
        <v>43799.896934539531</v>
      </c>
      <c r="AG2" s="60">
        <f>'BEV and PHEV Price Calcs'!AG253</f>
        <v>43781.861421249348</v>
      </c>
      <c r="AH2" s="60">
        <f>'BEV and PHEV Price Calcs'!AH253</f>
        <v>43776.641260470038</v>
      </c>
      <c r="AI2" s="60">
        <f>'BEV and PHEV Price Calcs'!AI253</f>
        <v>43759.402816364673</v>
      </c>
      <c r="AJ2" s="57"/>
    </row>
    <row r="3" spans="1:36" ht="14.25" x14ac:dyDescent="0.45">
      <c r="A3" s="8" t="s">
        <v>1247</v>
      </c>
      <c r="B3" s="60">
        <f>SUMPRODUCT('LDV Shares'!C90:C105,'AEO 53'!C123:C138)*10^3*cpi_2018to2012</f>
        <v>38287.719040802906</v>
      </c>
      <c r="C3" s="60">
        <f>SUMPRODUCT('LDV Shares'!D90:D105,'AEO 53'!D123:D138)*10^3*cpi_2018to2012</f>
        <v>37637.798407540453</v>
      </c>
      <c r="D3" s="60">
        <f>SUMPRODUCT('LDV Shares'!E90:E105,'AEO 53'!E123:E138)*10^3*cpi_2018to2012</f>
        <v>38143.851826580467</v>
      </c>
      <c r="E3" s="60">
        <f>SUMPRODUCT('LDV Shares'!F90:F105,'AEO 53'!F123:F138)*10^3*cpi_2018to2012</f>
        <v>38630.612068773116</v>
      </c>
      <c r="F3" s="60">
        <f>SUMPRODUCT('LDV Shares'!G90:G105,'AEO 53'!G123:G138)*10^3*cpi_2018to2012</f>
        <v>39119.066475769301</v>
      </c>
      <c r="G3" s="60">
        <f>SUMPRODUCT('LDV Shares'!H90:H105,'AEO 53'!H123:H138)*10^3*cpi_2018to2012</f>
        <v>39516.110349356313</v>
      </c>
      <c r="H3" s="60">
        <f>SUMPRODUCT('LDV Shares'!I90:I105,'AEO 53'!I123:I138)*10^3*cpi_2018to2012</f>
        <v>39843.406917902619</v>
      </c>
      <c r="I3" s="60">
        <f>SUMPRODUCT('LDV Shares'!J90:J105,'AEO 53'!J123:J138)*10^3*cpi_2018to2012</f>
        <v>40112.880303157443</v>
      </c>
      <c r="J3" s="60">
        <f>SUMPRODUCT('LDV Shares'!K90:K105,'AEO 53'!K123:K138)*10^3*cpi_2018to2012</f>
        <v>40486.255195933605</v>
      </c>
      <c r="K3" s="60">
        <f>SUMPRODUCT('LDV Shares'!L90:L105,'AEO 53'!L123:L138)*10^3*cpi_2018to2012</f>
        <v>40579.158770601978</v>
      </c>
      <c r="L3" s="60">
        <f>SUMPRODUCT('LDV Shares'!M90:M105,'AEO 53'!M123:M138)*10^3*cpi_2018to2012</f>
        <v>40602.15109943787</v>
      </c>
      <c r="M3" s="60">
        <f>SUMPRODUCT('LDV Shares'!N90:N105,'AEO 53'!N123:N138)*10^3*cpi_2018to2012</f>
        <v>40661.39759392252</v>
      </c>
      <c r="N3" s="60">
        <f>SUMPRODUCT('LDV Shares'!O90:O105,'AEO 53'!O123:O138)*10^3*cpi_2018to2012</f>
        <v>40678.166417697845</v>
      </c>
      <c r="O3" s="60">
        <f>SUMPRODUCT('LDV Shares'!P90:P105,'AEO 53'!P123:P138)*10^3*cpi_2018to2012</f>
        <v>40745.957429168659</v>
      </c>
      <c r="P3" s="60">
        <f>SUMPRODUCT('LDV Shares'!Q90:Q105,'AEO 53'!Q123:Q138)*10^3*cpi_2018to2012</f>
        <v>40791.862587835247</v>
      </c>
      <c r="Q3" s="60">
        <f>SUMPRODUCT('LDV Shares'!R90:R105,'AEO 53'!R123:R138)*10^3*cpi_2018to2012</f>
        <v>40861.340059114977</v>
      </c>
      <c r="R3" s="60">
        <f>SUMPRODUCT('LDV Shares'!S90:S105,'AEO 53'!S123:S138)*10^3*cpi_2018to2012</f>
        <v>40974.88450847943</v>
      </c>
      <c r="S3" s="60">
        <f>SUMPRODUCT('LDV Shares'!T90:T105,'AEO 53'!T123:T138)*10^3*cpi_2018to2012</f>
        <v>40981.940267886828</v>
      </c>
      <c r="T3" s="60">
        <f>SUMPRODUCT('LDV Shares'!U90:U105,'AEO 53'!U123:U138)*10^3*cpi_2018to2012</f>
        <v>40984.127822842056</v>
      </c>
      <c r="U3" s="60">
        <f>SUMPRODUCT('LDV Shares'!V90:V105,'AEO 53'!V123:V138)*10^3*cpi_2018to2012</f>
        <v>40982.138733828629</v>
      </c>
      <c r="V3" s="60">
        <f>SUMPRODUCT('LDV Shares'!W90:W105,'AEO 53'!W123:W138)*10^3*cpi_2018to2012</f>
        <v>40998.141277770897</v>
      </c>
      <c r="W3" s="60">
        <f>SUMPRODUCT('LDV Shares'!X90:X105,'AEO 53'!X123:X138)*10^3*cpi_2018to2012</f>
        <v>41013.532819868946</v>
      </c>
      <c r="X3" s="60">
        <f>SUMPRODUCT('LDV Shares'!Y90:Y105,'AEO 53'!Y123:Y138)*10^3*cpi_2018to2012</f>
        <v>41024.818784377137</v>
      </c>
      <c r="Y3" s="60">
        <f>SUMPRODUCT('LDV Shares'!Z90:Z105,'AEO 53'!Z123:Z138)*10^3*cpi_2018to2012</f>
        <v>41037.413994628427</v>
      </c>
      <c r="Z3" s="60">
        <f>SUMPRODUCT('LDV Shares'!AA90:AA105,'AEO 53'!AA123:AA138)*10^3*cpi_2018to2012</f>
        <v>41092.60240354525</v>
      </c>
      <c r="AA3" s="60">
        <f>SUMPRODUCT('LDV Shares'!AB90:AB105,'AEO 53'!AB123:AB138)*10^3*cpi_2018to2012</f>
        <v>41101.161113170456</v>
      </c>
      <c r="AB3" s="60">
        <f>SUMPRODUCT('LDV Shares'!AC90:AC105,'AEO 53'!AC123:AC138)*10^3*cpi_2018to2012</f>
        <v>41127.926786450291</v>
      </c>
      <c r="AC3" s="60">
        <f>SUMPRODUCT('LDV Shares'!AD90:AD105,'AEO 53'!AD123:AD138)*10^3*cpi_2018to2012</f>
        <v>41155.291844092346</v>
      </c>
      <c r="AD3" s="60">
        <f>SUMPRODUCT('LDV Shares'!AE90:AE105,'AEO 53'!AE123:AE138)*10^3*cpi_2018to2012</f>
        <v>41178.728061477043</v>
      </c>
      <c r="AE3" s="60">
        <f>SUMPRODUCT('LDV Shares'!AF90:AF105,'AEO 53'!AF123:AF138)*10^3*cpi_2018to2012</f>
        <v>41213.537567611238</v>
      </c>
      <c r="AF3" s="60">
        <f>SUMPRODUCT('LDV Shares'!AG90:AG105,'AEO 53'!AG123:AG138)*10^3*cpi_2018to2012</f>
        <v>41245.993453163544</v>
      </c>
      <c r="AG3" s="60">
        <f>SUMPRODUCT('LDV Shares'!AH90:AH105,'AEO 53'!AH123:AH138)*10^3*cpi_2018to2012</f>
        <v>41269.620127520546</v>
      </c>
      <c r="AH3" s="60">
        <f>SUMPRODUCT('LDV Shares'!AI90:AI105,'AEO 53'!AI123:AI138)*10^3*cpi_2018to2012</f>
        <v>41303.75564007245</v>
      </c>
      <c r="AI3" s="60">
        <f>SUMPRODUCT('LDV Shares'!AJ90:AJ105,'AEO 53'!AJ123:AJ138)*10^3*cpi_2018to2012</f>
        <v>41329.548854008543</v>
      </c>
      <c r="AJ3" s="57"/>
    </row>
    <row r="4" spans="1:36" ht="14.25" x14ac:dyDescent="0.45">
      <c r="A4" s="8" t="s">
        <v>1248</v>
      </c>
      <c r="B4" s="60">
        <f>SUMPRODUCT('LDV Shares'!C37:C52,'AEO 53'!C16:C31)*10^3*cpi_2018to2012</f>
        <v>30882.954794938647</v>
      </c>
      <c r="C4" s="60">
        <f>SUMPRODUCT('LDV Shares'!D37:D52,'AEO 53'!D16:D31)*10^3*cpi_2018to2012</f>
        <v>33642.125470482002</v>
      </c>
      <c r="D4" s="60">
        <f>SUMPRODUCT('LDV Shares'!E37:E52,'AEO 53'!E16:E31)*10^3*cpi_2018to2012</f>
        <v>34331.541561391532</v>
      </c>
      <c r="E4" s="60">
        <f>SUMPRODUCT('LDV Shares'!F37:F52,'AEO 53'!F16:F31)*10^3*cpi_2018to2012</f>
        <v>34785.225697538684</v>
      </c>
      <c r="F4" s="60">
        <f>SUMPRODUCT('LDV Shares'!G37:G52,'AEO 53'!G16:G31)*10^3*cpi_2018to2012</f>
        <v>35305.793189346987</v>
      </c>
      <c r="G4" s="60">
        <f>SUMPRODUCT('LDV Shares'!H37:H52,'AEO 53'!H16:H31)*10^3*cpi_2018to2012</f>
        <v>35589.607927984202</v>
      </c>
      <c r="H4" s="60">
        <f>SUMPRODUCT('LDV Shares'!I37:I52,'AEO 53'!I16:I31)*10^3*cpi_2018to2012</f>
        <v>35828.840806672983</v>
      </c>
      <c r="I4" s="60">
        <f>SUMPRODUCT('LDV Shares'!J37:J52,'AEO 53'!J16:J31)*10^3*cpi_2018to2012</f>
        <v>36009.837671188943</v>
      </c>
      <c r="J4" s="60">
        <f>SUMPRODUCT('LDV Shares'!K37:K52,'AEO 53'!K16:K31)*10^3*cpi_2018to2012</f>
        <v>36378.791607867417</v>
      </c>
      <c r="K4" s="60">
        <f>SUMPRODUCT('LDV Shares'!L37:L52,'AEO 53'!L16:L31)*10^3*cpi_2018to2012</f>
        <v>36381.665415093594</v>
      </c>
      <c r="L4" s="60">
        <f>SUMPRODUCT('LDV Shares'!M37:M52,'AEO 53'!M16:M31)*10^3*cpi_2018to2012</f>
        <v>36287.486649716076</v>
      </c>
      <c r="M4" s="60">
        <f>SUMPRODUCT('LDV Shares'!N37:N52,'AEO 53'!N16:N31)*10^3*cpi_2018to2012</f>
        <v>36291.547074972674</v>
      </c>
      <c r="N4" s="60">
        <f>SUMPRODUCT('LDV Shares'!O37:O52,'AEO 53'!O16:O31)*10^3*cpi_2018to2012</f>
        <v>36185.552763176027</v>
      </c>
      <c r="O4" s="60">
        <f>SUMPRODUCT('LDV Shares'!P37:P52,'AEO 53'!P16:P31)*10^3*cpi_2018to2012</f>
        <v>36219.610469679807</v>
      </c>
      <c r="P4" s="60">
        <f>SUMPRODUCT('LDV Shares'!Q37:Q52,'AEO 53'!Q16:Q31)*10^3*cpi_2018to2012</f>
        <v>36193.858676301592</v>
      </c>
      <c r="Q4" s="60">
        <f>SUMPRODUCT('LDV Shares'!R37:R52,'AEO 53'!R16:R31)*10^3*cpi_2018to2012</f>
        <v>36216.019268417062</v>
      </c>
      <c r="R4" s="60">
        <f>SUMPRODUCT('LDV Shares'!S37:S52,'AEO 53'!S16:S31)*10^3*cpi_2018to2012</f>
        <v>36292.032900808183</v>
      </c>
      <c r="S4" s="60">
        <f>SUMPRODUCT('LDV Shares'!T37:T52,'AEO 53'!T16:T31)*10^3*cpi_2018to2012</f>
        <v>36232.232803072999</v>
      </c>
      <c r="T4" s="60">
        <f>SUMPRODUCT('LDV Shares'!U37:U52,'AEO 53'!U16:U31)*10^3*cpi_2018to2012</f>
        <v>36199.254056243619</v>
      </c>
      <c r="U4" s="60">
        <f>SUMPRODUCT('LDV Shares'!V37:V52,'AEO 53'!V16:V31)*10^3*cpi_2018to2012</f>
        <v>36160.406579649243</v>
      </c>
      <c r="V4" s="60">
        <f>SUMPRODUCT('LDV Shares'!W37:W52,'AEO 53'!W16:W31)*10^3*cpi_2018to2012</f>
        <v>36164.254269865691</v>
      </c>
      <c r="W4" s="60">
        <f>SUMPRODUCT('LDV Shares'!X37:X52,'AEO 53'!X16:X31)*10^3*cpi_2018to2012</f>
        <v>36147.444661209585</v>
      </c>
      <c r="X4" s="60">
        <f>SUMPRODUCT('LDV Shares'!Y37:Y52,'AEO 53'!Y16:Y31)*10^3*cpi_2018to2012</f>
        <v>36133.110440054232</v>
      </c>
      <c r="Y4" s="60">
        <f>SUMPRODUCT('LDV Shares'!Z37:Z52,'AEO 53'!Z16:Z31)*10^3*cpi_2018to2012</f>
        <v>36130.20243611202</v>
      </c>
      <c r="Z4" s="60">
        <f>SUMPRODUCT('LDV Shares'!AA37:AA52,'AEO 53'!AA16:AA31)*10^3*cpi_2018to2012</f>
        <v>36174.548438815822</v>
      </c>
      <c r="AA4" s="60">
        <f>SUMPRODUCT('LDV Shares'!AB37:AB52,'AEO 53'!AB16:AB31)*10^3*cpi_2018to2012</f>
        <v>36153.41679007958</v>
      </c>
      <c r="AB4" s="60">
        <f>SUMPRODUCT('LDV Shares'!AC37:AC52,'AEO 53'!AC16:AC31)*10^3*cpi_2018to2012</f>
        <v>36175.841193803222</v>
      </c>
      <c r="AC4" s="60">
        <f>SUMPRODUCT('LDV Shares'!AD37:AD52,'AEO 53'!AD16:AD31)*10^3*cpi_2018to2012</f>
        <v>36190.996490946112</v>
      </c>
      <c r="AD4" s="60">
        <f>SUMPRODUCT('LDV Shares'!AE37:AE52,'AEO 53'!AE16:AE31)*10^3*cpi_2018to2012</f>
        <v>36199.560375458517</v>
      </c>
      <c r="AE4" s="60">
        <f>SUMPRODUCT('LDV Shares'!AF37:AF52,'AEO 53'!AF16:AF31)*10^3*cpi_2018to2012</f>
        <v>36229.54312255203</v>
      </c>
      <c r="AF4" s="60">
        <f>SUMPRODUCT('LDV Shares'!AG37:AG52,'AEO 53'!AG16:AG31)*10^3*cpi_2018to2012</f>
        <v>36256.267851439705</v>
      </c>
      <c r="AG4" s="60">
        <f>SUMPRODUCT('LDV Shares'!AH37:AH52,'AEO 53'!AH16:AH31)*10^3*cpi_2018to2012</f>
        <v>36263.266037739406</v>
      </c>
      <c r="AH4" s="60">
        <f>SUMPRODUCT('LDV Shares'!AI37:AI52,'AEO 53'!AI16:AI31)*10^3*cpi_2018to2012</f>
        <v>36296.741309315206</v>
      </c>
      <c r="AI4" s="60">
        <f>SUMPRODUCT('LDV Shares'!AJ37:AJ52,'AEO 53'!AJ16:AJ31)*10^3*cpi_2018to2012</f>
        <v>36316.367783422524</v>
      </c>
      <c r="AJ4" s="57"/>
    </row>
    <row r="5" spans="1:36" ht="14.25" x14ac:dyDescent="0.45">
      <c r="A5" s="8" t="s">
        <v>1249</v>
      </c>
      <c r="B5" s="60">
        <f>SUMPRODUCT('LDV Shares'!C58:C73,'AEO 53'!C34:C49)*10^3*cpi_2018to2012</f>
        <v>32736.044886311614</v>
      </c>
      <c r="C5" s="60">
        <f>SUMPRODUCT('LDV Shares'!D58:D73,'AEO 53'!D34:D49)*10^3*cpi_2018to2012</f>
        <v>45631.499653245774</v>
      </c>
      <c r="D5" s="60">
        <f>SUMPRODUCT('LDV Shares'!E58:E73,'AEO 53'!E34:E49)*10^3*cpi_2018to2012</f>
        <v>44992.508798113631</v>
      </c>
      <c r="E5" s="60">
        <f>SUMPRODUCT('LDV Shares'!F58:F73,'AEO 53'!F34:F49)*10^3*cpi_2018to2012</f>
        <v>44682.215807830587</v>
      </c>
      <c r="F5" s="60">
        <f>SUMPRODUCT('LDV Shares'!G58:G73,'AEO 53'!G34:G49)*10^3*cpi_2018to2012</f>
        <v>44742.453778003488</v>
      </c>
      <c r="G5" s="60">
        <f>SUMPRODUCT('LDV Shares'!H58:H73,'AEO 53'!H34:H49)*10^3*cpi_2018to2012</f>
        <v>44465.787064620294</v>
      </c>
      <c r="H5" s="60">
        <f>SUMPRODUCT('LDV Shares'!I58:I73,'AEO 53'!I34:I49)*10^3*cpi_2018to2012</f>
        <v>44133.657447268924</v>
      </c>
      <c r="I5" s="60">
        <f>SUMPRODUCT('LDV Shares'!J58:J73,'AEO 53'!J34:J49)*10^3*cpi_2018to2012</f>
        <v>43773.127563566421</v>
      </c>
      <c r="J5" s="60">
        <f>SUMPRODUCT('LDV Shares'!K58:K73,'AEO 53'!K34:K49)*10^3*cpi_2018to2012</f>
        <v>43473.18328385862</v>
      </c>
      <c r="K5" s="60">
        <f>SUMPRODUCT('LDV Shares'!L58:L73,'AEO 53'!L34:L49)*10^3*cpi_2018to2012</f>
        <v>42671.900384946981</v>
      </c>
      <c r="L5" s="60">
        <f>SUMPRODUCT('LDV Shares'!M58:M73,'AEO 53'!M34:M49)*10^3*cpi_2018to2012</f>
        <v>41743.962329004469</v>
      </c>
      <c r="M5" s="60">
        <f>SUMPRODUCT('LDV Shares'!N58:N73,'AEO 53'!N34:N49)*10^3*cpi_2018to2012</f>
        <v>40859.529665455091</v>
      </c>
      <c r="N5" s="60">
        <f>SUMPRODUCT('LDV Shares'!O58:O73,'AEO 53'!O34:O49)*10^3*cpi_2018to2012</f>
        <v>40186.172555261765</v>
      </c>
      <c r="O5" s="60">
        <f>SUMPRODUCT('LDV Shares'!P58:P73,'AEO 53'!P34:P49)*10^3*cpi_2018to2012</f>
        <v>39721.03620697913</v>
      </c>
      <c r="P5" s="60">
        <f>SUMPRODUCT('LDV Shares'!Q58:Q73,'AEO 53'!Q34:Q49)*10^3*cpi_2018to2012</f>
        <v>39608.69067366315</v>
      </c>
      <c r="Q5" s="60">
        <f>SUMPRODUCT('LDV Shares'!R58:R73,'AEO 53'!R34:R49)*10^3*cpi_2018to2012</f>
        <v>39542.821642530107</v>
      </c>
      <c r="R5" s="60">
        <f>SUMPRODUCT('LDV Shares'!S58:S73,'AEO 53'!S34:S49)*10^3*cpi_2018to2012</f>
        <v>39677.616548450751</v>
      </c>
      <c r="S5" s="60">
        <f>SUMPRODUCT('LDV Shares'!T58:T73,'AEO 53'!T34:T49)*10^3*cpi_2018to2012</f>
        <v>39486.743322396767</v>
      </c>
      <c r="T5" s="60">
        <f>SUMPRODUCT('LDV Shares'!U58:U73,'AEO 53'!U34:U49)*10^3*cpi_2018to2012</f>
        <v>39493.692183958236</v>
      </c>
      <c r="U5" s="60">
        <f>SUMPRODUCT('LDV Shares'!V58:V73,'AEO 53'!V34:V49)*10^3*cpi_2018to2012</f>
        <v>39497.609917164882</v>
      </c>
      <c r="V5" s="60">
        <f>SUMPRODUCT('LDV Shares'!W58:W73,'AEO 53'!W34:W49)*10^3*cpi_2018to2012</f>
        <v>39527.082226719976</v>
      </c>
      <c r="W5" s="60">
        <f>SUMPRODUCT('LDV Shares'!X58:X73,'AEO 53'!X34:X49)*10^3*cpi_2018to2012</f>
        <v>39549.371463209798</v>
      </c>
      <c r="X5" s="60">
        <f>SUMPRODUCT('LDV Shares'!Y58:Y73,'AEO 53'!Y34:Y49)*10^3*cpi_2018to2012</f>
        <v>39543.266230130735</v>
      </c>
      <c r="Y5" s="60">
        <f>SUMPRODUCT('LDV Shares'!Z58:Z73,'AEO 53'!Z34:Z49)*10^3*cpi_2018to2012</f>
        <v>39537.995185366271</v>
      </c>
      <c r="Z5" s="60">
        <f>SUMPRODUCT('LDV Shares'!AA58:AA73,'AEO 53'!AA34:AA49)*10^3*cpi_2018to2012</f>
        <v>39575.333934504757</v>
      </c>
      <c r="AA5" s="60">
        <f>SUMPRODUCT('LDV Shares'!AB58:AB73,'AEO 53'!AB34:AB49)*10^3*cpi_2018to2012</f>
        <v>39551.98952089854</v>
      </c>
      <c r="AB5" s="60">
        <f>SUMPRODUCT('LDV Shares'!AC58:AC73,'AEO 53'!AC34:AC49)*10^3*cpi_2018to2012</f>
        <v>39562.044633867474</v>
      </c>
      <c r="AC5" s="60">
        <f>SUMPRODUCT('LDV Shares'!AD58:AD73,'AEO 53'!AD34:AD49)*10^3*cpi_2018to2012</f>
        <v>39573.333998191214</v>
      </c>
      <c r="AD5" s="60">
        <f>SUMPRODUCT('LDV Shares'!AE58:AE73,'AEO 53'!AE34:AE49)*10^3*cpi_2018to2012</f>
        <v>39586.174253974328</v>
      </c>
      <c r="AE5" s="60">
        <f>SUMPRODUCT('LDV Shares'!AF58:AF73,'AEO 53'!AF34:AF49)*10^3*cpi_2018to2012</f>
        <v>39621.449994550283</v>
      </c>
      <c r="AF5" s="60">
        <f>SUMPRODUCT('LDV Shares'!AG58:AG73,'AEO 53'!AG34:AG49)*10^3*cpi_2018to2012</f>
        <v>39663.527567781304</v>
      </c>
      <c r="AG5" s="60">
        <f>SUMPRODUCT('LDV Shares'!AH58:AH73,'AEO 53'!AH34:AH49)*10^3*cpi_2018to2012</f>
        <v>39686.479259665939</v>
      </c>
      <c r="AH5" s="60">
        <f>SUMPRODUCT('LDV Shares'!AI58:AI73,'AEO 53'!AI34:AI49)*10^3*cpi_2018to2012</f>
        <v>39728.639581012947</v>
      </c>
      <c r="AI5" s="60">
        <f>SUMPRODUCT('LDV Shares'!AJ58:AJ73,'AEO 53'!AJ34:AJ49)*10^3*cpi_2018to2012</f>
        <v>39783.688243571763</v>
      </c>
      <c r="AJ5" s="57"/>
    </row>
    <row r="6" spans="1:36" ht="14.25" x14ac:dyDescent="0.45">
      <c r="A6" s="8" t="s">
        <v>1250</v>
      </c>
      <c r="B6" s="60">
        <f>'BEV and PHEV Price Calcs'!B254</f>
        <v>38022.908230021298</v>
      </c>
      <c r="C6" s="60">
        <f>'BEV and PHEV Price Calcs'!C254</f>
        <v>38098.228407976065</v>
      </c>
      <c r="D6" s="60">
        <f>'BEV and PHEV Price Calcs'!D254</f>
        <v>38094.182970467155</v>
      </c>
      <c r="E6" s="60">
        <f>'BEV and PHEV Price Calcs'!E254</f>
        <v>39842.60107610056</v>
      </c>
      <c r="F6" s="60">
        <f>'BEV and PHEV Price Calcs'!F254</f>
        <v>39889.29764942186</v>
      </c>
      <c r="G6" s="60">
        <f>'BEV and PHEV Price Calcs'!G254</f>
        <v>39798.316751899976</v>
      </c>
      <c r="H6" s="60">
        <f>'BEV and PHEV Price Calcs'!H254</f>
        <v>39656.589630851464</v>
      </c>
      <c r="I6" s="60">
        <f>'BEV and PHEV Price Calcs'!I254</f>
        <v>39494.674690995547</v>
      </c>
      <c r="J6" s="60">
        <f>'BEV and PHEV Price Calcs'!J254</f>
        <v>39766.031294481734</v>
      </c>
      <c r="K6" s="60">
        <f>'BEV and PHEV Price Calcs'!K254</f>
        <v>39591.91612281734</v>
      </c>
      <c r="L6" s="60">
        <f>'BEV and PHEV Price Calcs'!L254</f>
        <v>39409.393942375536</v>
      </c>
      <c r="M6" s="60">
        <f>'BEV and PHEV Price Calcs'!M254</f>
        <v>39266.995462390143</v>
      </c>
      <c r="N6" s="60">
        <f>'BEV and PHEV Price Calcs'!N254</f>
        <v>39148.59334906318</v>
      </c>
      <c r="O6" s="60">
        <f>'BEV and PHEV Price Calcs'!O254</f>
        <v>39105.62401782634</v>
      </c>
      <c r="P6" s="60">
        <f>'BEV and PHEV Price Calcs'!P254</f>
        <v>39059.139150719988</v>
      </c>
      <c r="Q6" s="60">
        <f>'BEV and PHEV Price Calcs'!Q254</f>
        <v>39048.228628569828</v>
      </c>
      <c r="R6" s="60">
        <f>'BEV and PHEV Price Calcs'!R254</f>
        <v>39060.46016127555</v>
      </c>
      <c r="S6" s="60">
        <f>'BEV and PHEV Price Calcs'!S254</f>
        <v>39017.606878081191</v>
      </c>
      <c r="T6" s="60">
        <f>'BEV and PHEV Price Calcs'!T254</f>
        <v>38981.195884688073</v>
      </c>
      <c r="U6" s="60">
        <f>'BEV and PHEV Price Calcs'!U254</f>
        <v>38954.316278777071</v>
      </c>
      <c r="V6" s="60">
        <f>'BEV and PHEV Price Calcs'!V254</f>
        <v>38949.115938327748</v>
      </c>
      <c r="W6" s="60">
        <f>'BEV and PHEV Price Calcs'!W254</f>
        <v>38930.032507812619</v>
      </c>
      <c r="X6" s="60">
        <f>'BEV and PHEV Price Calcs'!X254</f>
        <v>38929.547825147354</v>
      </c>
      <c r="Y6" s="60">
        <f>'BEV and PHEV Price Calcs'!Y254</f>
        <v>38935.917023413982</v>
      </c>
      <c r="Z6" s="60">
        <f>'BEV and PHEV Price Calcs'!Z254</f>
        <v>38984.300623419163</v>
      </c>
      <c r="AA6" s="60">
        <f>'BEV and PHEV Price Calcs'!AA254</f>
        <v>39022.745476910728</v>
      </c>
      <c r="AB6" s="60">
        <f>'BEV and PHEV Price Calcs'!AB254</f>
        <v>39078.936469789398</v>
      </c>
      <c r="AC6" s="60">
        <f>'BEV and PHEV Price Calcs'!AC254</f>
        <v>39135.217741986671</v>
      </c>
      <c r="AD6" s="60">
        <f>'BEV and PHEV Price Calcs'!AD254</f>
        <v>39194.101987155234</v>
      </c>
      <c r="AE6" s="60">
        <f>'BEV and PHEV Price Calcs'!AE254</f>
        <v>39254.162043081815</v>
      </c>
      <c r="AF6" s="60">
        <f>'BEV and PHEV Price Calcs'!AF254</f>
        <v>39319.805708837506</v>
      </c>
      <c r="AG6" s="60">
        <f>'BEV and PHEV Price Calcs'!AG254</f>
        <v>39381.23988535587</v>
      </c>
      <c r="AH6" s="60">
        <f>'BEV and PHEV Price Calcs'!AH254</f>
        <v>39454.591094870921</v>
      </c>
      <c r="AI6" s="60">
        <f>'BEV and PHEV Price Calcs'!AI254</f>
        <v>39522.618953738274</v>
      </c>
      <c r="AJ6" s="57"/>
    </row>
    <row r="7" spans="1:36" ht="14.25" x14ac:dyDescent="0.45">
      <c r="A7" s="8" t="s">
        <v>1251</v>
      </c>
      <c r="B7" s="60">
        <f>'AEO 53'!C145*10^3*cpi_2018to2012</f>
        <v>39464.208493999999</v>
      </c>
      <c r="C7" s="60">
        <f>'AEO 53'!D145*10^3*cpi_2018to2012</f>
        <v>39746.622611999999</v>
      </c>
      <c r="D7" s="60">
        <f>'AEO 53'!E145*10^3*cpi_2018to2012</f>
        <v>40119.964191999999</v>
      </c>
      <c r="E7" s="60">
        <f>'AEO 53'!F145*10^3*cpi_2018to2012</f>
        <v>40584.06323</v>
      </c>
      <c r="F7" s="60">
        <f>'AEO 53'!G145*10^3*cpi_2018to2012</f>
        <v>40916.771112000002</v>
      </c>
      <c r="G7" s="60">
        <f>'AEO 53'!H145*10^3*cpi_2018to2012</f>
        <v>41327.977884</v>
      </c>
      <c r="H7" s="60">
        <f>'AEO 53'!I145*10^3*cpi_2018to2012</f>
        <v>41704.865784000009</v>
      </c>
      <c r="I7" s="60">
        <f>'AEO 53'!J145*10^3*cpi_2018to2012</f>
        <v>41878.967246000007</v>
      </c>
      <c r="J7" s="60">
        <f>'AEO 53'!K145*10^3*cpi_2018to2012</f>
        <v>42264.972296000007</v>
      </c>
      <c r="K7" s="60">
        <f>'AEO 53'!L145*10^3*cpi_2018to2012</f>
        <v>42375.771032000004</v>
      </c>
      <c r="L7" s="60">
        <f>'AEO 53'!M145*10^3*cpi_2018to2012</f>
        <v>42465.00759400001</v>
      </c>
      <c r="M7" s="60">
        <f>'AEO 53'!N145*10^3*cpi_2018to2012</f>
        <v>42562.197784000004</v>
      </c>
      <c r="N7" s="60">
        <f>'AEO 53'!O145*10^3*cpi_2018to2012</f>
        <v>42651.371280000007</v>
      </c>
      <c r="O7" s="60">
        <f>'AEO 53'!P145*10^3*cpi_2018to2012</f>
        <v>42745.353330000005</v>
      </c>
      <c r="P7" s="60">
        <f>'AEO 53'!Q145*10^3*cpi_2018to2012</f>
        <v>42837.250545999996</v>
      </c>
      <c r="Q7" s="60">
        <f>'AEO 53'!R145*10^3*cpi_2018to2012</f>
        <v>42928.140533999998</v>
      </c>
      <c r="R7" s="60">
        <f>'AEO 53'!S145*10^3*cpi_2018to2012</f>
        <v>43019.215150000004</v>
      </c>
      <c r="S7" s="60">
        <f>'AEO 53'!T145*10^3*cpi_2018to2012</f>
        <v>43053.938009999998</v>
      </c>
      <c r="T7" s="60">
        <f>'AEO 53'!U145*10^3*cpi_2018to2012</f>
        <v>43077.497274000001</v>
      </c>
      <c r="U7" s="60">
        <f>'AEO 53'!V145*10^3*cpi_2018to2012</f>
        <v>43099.711130000003</v>
      </c>
      <c r="V7" s="60">
        <f>'AEO 53'!W145*10^3*cpi_2018to2012</f>
        <v>43123.593950000002</v>
      </c>
      <c r="W7" s="60">
        <f>'AEO 53'!X145*10^3*cpi_2018to2012</f>
        <v>43145.967756000005</v>
      </c>
      <c r="X7" s="60">
        <f>'AEO 53'!Y145*10^3*cpi_2018to2012</f>
        <v>43167.699933999997</v>
      </c>
      <c r="Y7" s="60">
        <f>'AEO 53'!Z145*10^3*cpi_2018to2012</f>
        <v>43189.174363999999</v>
      </c>
      <c r="Z7" s="60">
        <f>'AEO 53'!AA145*10^3*cpi_2018to2012</f>
        <v>43211.081116000001</v>
      </c>
      <c r="AA7" s="60">
        <f>'AEO 53'!AB145*10^3*cpi_2018to2012</f>
        <v>43231.826174000002</v>
      </c>
      <c r="AB7" s="60">
        <f>'AEO 53'!AC145*10^3*cpi_2018to2012</f>
        <v>43254.123203999996</v>
      </c>
      <c r="AC7" s="60">
        <f>'AEO 53'!AD145*10^3*cpi_2018to2012</f>
        <v>43276.664271999995</v>
      </c>
      <c r="AD7" s="60">
        <f>'AEO 53'!AE145*10^3*cpi_2018to2012</f>
        <v>43298.776674000001</v>
      </c>
      <c r="AE7" s="60">
        <f>'AEO 53'!AF145*10^3*cpi_2018to2012</f>
        <v>43320.501540000005</v>
      </c>
      <c r="AF7" s="60">
        <f>'AEO 53'!AG145*10^3*cpi_2018to2012</f>
        <v>43342.390925999993</v>
      </c>
      <c r="AG7" s="60">
        <f>'AEO 53'!AH145*10^3*cpi_2018to2012</f>
        <v>43363.133241999996</v>
      </c>
      <c r="AH7" s="60">
        <f>'AEO 53'!AI145*10^3*cpi_2018to2012</f>
        <v>43384.39471</v>
      </c>
      <c r="AI7" s="60">
        <f>'AEO 53'!AJ145*10^3*cpi_2018to2012</f>
        <v>43399.327641999997</v>
      </c>
      <c r="AJ7" s="57"/>
    </row>
    <row r="8" spans="1:36" ht="14.25" x14ac:dyDescent="0.45">
      <c r="A8" s="8" t="s">
        <v>1252</v>
      </c>
      <c r="B8" s="60">
        <f>'Hydrogen Vehicle Calcs'!B55*10^3*cpi_2018to2012</f>
        <v>71671.802858802301</v>
      </c>
      <c r="C8" s="60">
        <f>'Hydrogen Vehicle Calcs'!C55*10^3*cpi_2018to2012</f>
        <v>70169.990001958169</v>
      </c>
      <c r="D8" s="60">
        <f>'Hydrogen Vehicle Calcs'!D55*10^3*cpi_2018to2012</f>
        <v>68817.744603284256</v>
      </c>
      <c r="E8" s="60">
        <f>'Hydrogen Vehicle Calcs'!E55*10^3*cpi_2018to2012</f>
        <v>67295.992266464134</v>
      </c>
      <c r="F8" s="60">
        <f>'Hydrogen Vehicle Calcs'!F55*10^3*cpi_2018to2012</f>
        <v>65381.764383467074</v>
      </c>
      <c r="G8" s="60">
        <f>'Hydrogen Vehicle Calcs'!G55*10^3*cpi_2018to2012</f>
        <v>63442.774489302341</v>
      </c>
      <c r="H8" s="60">
        <f>'Hydrogen Vehicle Calcs'!H55*10^3*cpi_2018to2012</f>
        <v>61714.269486428275</v>
      </c>
      <c r="I8" s="60">
        <f>'Hydrogen Vehicle Calcs'!I55*10^3*cpi_2018to2012</f>
        <v>60340.29799051286</v>
      </c>
      <c r="J8" s="60">
        <f>'Hydrogen Vehicle Calcs'!J55*10^3*cpi_2018to2012</f>
        <v>58916.381225068319</v>
      </c>
      <c r="K8" s="60">
        <f>'Hydrogen Vehicle Calcs'!K55*10^3*cpi_2018to2012</f>
        <v>57992.751901552423</v>
      </c>
      <c r="L8" s="60">
        <f>'Hydrogen Vehicle Calcs'!L55*10^3*cpi_2018to2012</f>
        <v>57104.944159617815</v>
      </c>
      <c r="M8" s="60">
        <f>'Hydrogen Vehicle Calcs'!M55*10^3*cpi_2018to2012</f>
        <v>56272.362781819553</v>
      </c>
      <c r="N8" s="60">
        <f>'Hydrogen Vehicle Calcs'!N55*10^3*cpi_2018to2012</f>
        <v>55464.900871012476</v>
      </c>
      <c r="O8" s="60">
        <f>'Hydrogen Vehicle Calcs'!O55*10^3*cpi_2018to2012</f>
        <v>54715.180915420715</v>
      </c>
      <c r="P8" s="60">
        <f>'Hydrogen Vehicle Calcs'!P55*10^3*cpi_2018to2012</f>
        <v>53991.118405632784</v>
      </c>
      <c r="Q8" s="60">
        <f>'Hydrogen Vehicle Calcs'!Q55*10^3*cpi_2018to2012</f>
        <v>53306.877225406512</v>
      </c>
      <c r="R8" s="60">
        <f>'Hydrogen Vehicle Calcs'!R55*10^3*cpi_2018to2012</f>
        <v>52657.188647763163</v>
      </c>
      <c r="S8" s="60">
        <f>'Hydrogen Vehicle Calcs'!S55*10^3*cpi_2018to2012</f>
        <v>51979.819581427451</v>
      </c>
      <c r="T8" s="60">
        <f>'Hydrogen Vehicle Calcs'!T55*10^3*cpi_2018to2012</f>
        <v>51321.567434779063</v>
      </c>
      <c r="U8" s="60">
        <f>'Hydrogen Vehicle Calcs'!U55*10^3*cpi_2018to2012</f>
        <v>50691.924962569858</v>
      </c>
      <c r="V8" s="60">
        <f>'Hydrogen Vehicle Calcs'!V55*10^3*cpi_2018to2012</f>
        <v>50094.373475486296</v>
      </c>
      <c r="W8" s="60">
        <f>'Hydrogen Vehicle Calcs'!W55*10^3*cpi_2018to2012</f>
        <v>49520.37156788868</v>
      </c>
      <c r="X8" s="60">
        <f>'Hydrogen Vehicle Calcs'!X55*10^3*cpi_2018to2012</f>
        <v>48974.061974078919</v>
      </c>
      <c r="Y8" s="60">
        <f>'Hydrogen Vehicle Calcs'!Y55*10^3*cpi_2018to2012</f>
        <v>48453.179754450975</v>
      </c>
      <c r="Z8" s="60">
        <f>'Hydrogen Vehicle Calcs'!Z55*10^3*cpi_2018to2012</f>
        <v>47959.246951117115</v>
      </c>
      <c r="AA8" s="60">
        <f>'Hydrogen Vehicle Calcs'!AA55*10^3*cpi_2018to2012</f>
        <v>47486.024681113064</v>
      </c>
      <c r="AB8" s="60">
        <f>'Hydrogen Vehicle Calcs'!AB55*10^3*cpi_2018to2012</f>
        <v>47036.677594138353</v>
      </c>
      <c r="AC8" s="60">
        <f>'Hydrogen Vehicle Calcs'!AC55*10^3*cpi_2018to2012</f>
        <v>46606.761404087512</v>
      </c>
      <c r="AD8" s="60">
        <f>'Hydrogen Vehicle Calcs'!AD55*10^3*cpi_2018to2012</f>
        <v>46195.705761431702</v>
      </c>
      <c r="AE8" s="60">
        <f>'Hydrogen Vehicle Calcs'!AE55*10^3*cpi_2018to2012</f>
        <v>45803.616161162994</v>
      </c>
      <c r="AF8" s="60">
        <f>'Hydrogen Vehicle Calcs'!AF55*10^3*cpi_2018to2012</f>
        <v>45429.867256254096</v>
      </c>
      <c r="AG8" s="60">
        <f>'Hydrogen Vehicle Calcs'!AG55*10^3*cpi_2018to2012</f>
        <v>45072.360096293305</v>
      </c>
      <c r="AH8" s="60">
        <f>'Hydrogen Vehicle Calcs'!AH55*10^3*cpi_2018to2012</f>
        <v>44732.50176539275</v>
      </c>
      <c r="AI8" s="60">
        <f>'Hydrogen Vehicle Calcs'!AI55*10^3*cpi_2018to2012</f>
        <v>44402.082836625734</v>
      </c>
      <c r="AJ8" s="5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1F497D"/>
  </sheetPr>
  <dimension ref="A1:AJ1000"/>
  <sheetViews>
    <sheetView workbookViewId="0">
      <selection activeCell="B2" sqref="B2:AI8"/>
    </sheetView>
  </sheetViews>
  <sheetFormatPr defaultColWidth="12.625" defaultRowHeight="15" customHeight="1" x14ac:dyDescent="0.35"/>
  <cols>
    <col min="1" max="1" width="21.375" customWidth="1"/>
    <col min="2" max="36" width="7.625" customWidth="1"/>
  </cols>
  <sheetData>
    <row r="1" spans="1:36" ht="14.25" x14ac:dyDescent="0.45">
      <c r="A1" s="1" t="s">
        <v>1245</v>
      </c>
      <c r="B1" s="8">
        <f>'AEO 53'!C1</f>
        <v>2017</v>
      </c>
      <c r="C1" s="8">
        <f>'AEO 53'!D1</f>
        <v>2018</v>
      </c>
      <c r="D1" s="8">
        <f>'AEO 53'!E1</f>
        <v>2019</v>
      </c>
      <c r="E1" s="8">
        <f>'AEO 53'!F1</f>
        <v>2020</v>
      </c>
      <c r="F1" s="8">
        <f>'AEO 53'!G1</f>
        <v>2021</v>
      </c>
      <c r="G1" s="8">
        <f>'AEO 53'!H1</f>
        <v>2022</v>
      </c>
      <c r="H1" s="8">
        <f>'AEO 53'!I1</f>
        <v>2023</v>
      </c>
      <c r="I1" s="8">
        <f>'AEO 53'!J1</f>
        <v>2024</v>
      </c>
      <c r="J1" s="8">
        <f>'AEO 53'!K1</f>
        <v>2025</v>
      </c>
      <c r="K1" s="8">
        <f>'AEO 53'!L1</f>
        <v>2026</v>
      </c>
      <c r="L1" s="8">
        <f>'AEO 53'!M1</f>
        <v>2027</v>
      </c>
      <c r="M1" s="8">
        <f>'AEO 53'!N1</f>
        <v>2028</v>
      </c>
      <c r="N1" s="8">
        <f>'AEO 53'!O1</f>
        <v>2029</v>
      </c>
      <c r="O1" s="8">
        <f>'AEO 53'!P1</f>
        <v>2030</v>
      </c>
      <c r="P1" s="8">
        <f>'AEO 53'!Q1</f>
        <v>2031</v>
      </c>
      <c r="Q1" s="8">
        <f>'AEO 53'!R1</f>
        <v>2032</v>
      </c>
      <c r="R1" s="8">
        <f>'AEO 53'!S1</f>
        <v>2033</v>
      </c>
      <c r="S1" s="8">
        <f>'AEO 53'!T1</f>
        <v>2034</v>
      </c>
      <c r="T1" s="8">
        <f>'AEO 53'!U1</f>
        <v>2035</v>
      </c>
      <c r="U1" s="8">
        <f>'AEO 53'!V1</f>
        <v>2036</v>
      </c>
      <c r="V1" s="8">
        <f>'AEO 53'!W1</f>
        <v>2037</v>
      </c>
      <c r="W1" s="8">
        <f>'AEO 53'!X1</f>
        <v>2038</v>
      </c>
      <c r="X1" s="8">
        <f>'AEO 53'!Y1</f>
        <v>2039</v>
      </c>
      <c r="Y1" s="8">
        <f>'AEO 53'!Z1</f>
        <v>2040</v>
      </c>
      <c r="Z1" s="8">
        <f>'AEO 53'!AA1</f>
        <v>2041</v>
      </c>
      <c r="AA1" s="8">
        <f>'AEO 53'!AB1</f>
        <v>2042</v>
      </c>
      <c r="AB1" s="8">
        <f>'AEO 53'!AC1</f>
        <v>2043</v>
      </c>
      <c r="AC1" s="8">
        <f>'AEO 53'!AD1</f>
        <v>2044</v>
      </c>
      <c r="AD1" s="8">
        <f>'AEO 53'!AE1</f>
        <v>2045</v>
      </c>
      <c r="AE1" s="8">
        <f>'AEO 53'!AF1</f>
        <v>2046</v>
      </c>
      <c r="AF1" s="8">
        <f>'AEO 53'!AG1</f>
        <v>2047</v>
      </c>
      <c r="AG1" s="8">
        <f>'AEO 53'!AH1</f>
        <v>2048</v>
      </c>
      <c r="AH1" s="8">
        <f>'AEO 53'!AI1</f>
        <v>2049</v>
      </c>
      <c r="AI1" s="8">
        <f>'AEO 53'!AJ1</f>
        <v>2050</v>
      </c>
    </row>
    <row r="2" spans="1:36" ht="14.25" x14ac:dyDescent="0.45">
      <c r="A2" s="8" t="s">
        <v>1246</v>
      </c>
      <c r="B2" s="63">
        <f t="shared" ref="B2:C2" si="0">TREND($F2:$J2,$F$1:$J$1,B$1)</f>
        <v>80512.080109999981</v>
      </c>
      <c r="C2" s="63">
        <f t="shared" si="0"/>
        <v>79340.183493600227</v>
      </c>
      <c r="D2" s="60">
        <f t="array" ref="D2">INDEX('AEO 53'!$227:$227,MATCH('BNVP-LDVs-frgt'!D$1,'AEO 53'!$1:$1,0))*10^3*cpi_2018to2012</f>
        <v>79799.078764000005</v>
      </c>
      <c r="E2" s="60">
        <f t="array" ref="E2">INDEX('AEO 53'!$227:$227,MATCH('BNVP-LDVs-frgt'!E$1,'AEO 53'!$1:$1,0))*10^3*cpi_2018to2012</f>
        <v>77724.105909999998</v>
      </c>
      <c r="F2" s="60">
        <f t="array" ref="F2">INDEX('AEO 53'!$227:$227,MATCH('BNVP-LDVs-frgt'!F$1,'AEO 53'!$1:$1,0))*10^3*cpi_2018to2012</f>
        <v>76074.30849000001</v>
      </c>
      <c r="G2" s="60">
        <f t="array" ref="G2">INDEX('AEO 53'!$227:$227,MATCH('BNVP-LDVs-frgt'!G$1,'AEO 53'!$1:$1,0))*10^3*cpi_2018to2012</f>
        <v>74538.313210000008</v>
      </c>
      <c r="H2" s="60">
        <f t="array" ref="H2">INDEX('AEO 53'!$227:$227,MATCH('BNVP-LDVs-frgt'!H$1,'AEO 53'!$1:$1,0))*10^3*cpi_2018to2012</f>
        <v>73267.226206000007</v>
      </c>
      <c r="I2" s="60">
        <f t="array" ref="I2">INDEX('AEO 53'!$227:$227,MATCH('BNVP-LDVs-frgt'!I$1,'AEO 53'!$1:$1,0))*10^3*cpi_2018to2012</f>
        <v>72079.344278000019</v>
      </c>
      <c r="J2" s="60">
        <f t="array" ref="J2">INDEX('AEO 53'!$227:$227,MATCH('BNVP-LDVs-frgt'!J$1,'AEO 53'!$1:$1,0))*10^3*cpi_2018to2012</f>
        <v>71444.309873999999</v>
      </c>
      <c r="K2" s="60">
        <f t="array" ref="K2">INDEX('AEO 53'!$227:$227,MATCH('BNVP-LDVs-frgt'!K$1,'AEO 53'!$1:$1,0))*10^3*cpi_2018to2012</f>
        <v>70853.646514000007</v>
      </c>
      <c r="L2" s="60">
        <f t="array" ref="L2">INDEX('AEO 53'!$227:$227,MATCH('BNVP-LDVs-frgt'!L$1,'AEO 53'!$1:$1,0))*10^3*cpi_2018to2012</f>
        <v>70306.697946</v>
      </c>
      <c r="M2" s="60">
        <f t="array" ref="M2">INDEX('AEO 53'!$227:$227,MATCH('BNVP-LDVs-frgt'!M$1,'AEO 53'!$1:$1,0))*10^3*cpi_2018to2012</f>
        <v>69808.569774000018</v>
      </c>
      <c r="N2" s="60">
        <f t="array" ref="N2">INDEX('AEO 53'!$227:$227,MATCH('BNVP-LDVs-frgt'!N$1,'AEO 53'!$1:$1,0))*10^3*cpi_2018to2012</f>
        <v>69359.708030000009</v>
      </c>
      <c r="O2" s="60">
        <f t="array" ref="O2">INDEX('AEO 53'!$227:$227,MATCH('BNVP-LDVs-frgt'!O$1,'AEO 53'!$1:$1,0))*10^3*cpi_2018to2012</f>
        <v>68957.754593999998</v>
      </c>
      <c r="P2" s="60">
        <f t="array" ref="P2">INDEX('AEO 53'!$227:$227,MATCH('BNVP-LDVs-frgt'!P$1,'AEO 53'!$1:$1,0))*10^3*cpi_2018to2012</f>
        <v>68600.116448000015</v>
      </c>
      <c r="Q2" s="60">
        <f t="array" ref="Q2">INDEX('AEO 53'!$227:$227,MATCH('BNVP-LDVs-frgt'!Q$1,'AEO 53'!$1:$1,0))*10^3*cpi_2018to2012</f>
        <v>68287.609793999989</v>
      </c>
      <c r="R2" s="60">
        <f t="array" ref="R2">INDEX('AEO 53'!$227:$227,MATCH('BNVP-LDVs-frgt'!R$1,'AEO 53'!$1:$1,0))*10^3*cpi_2018to2012</f>
        <v>68000.457500000004</v>
      </c>
      <c r="S2" s="60">
        <f t="array" ref="S2">INDEX('AEO 53'!$227:$227,MATCH('BNVP-LDVs-frgt'!S$1,'AEO 53'!$1:$1,0))*10^3*cpi_2018to2012</f>
        <v>67694.554495999997</v>
      </c>
      <c r="T2" s="60">
        <f t="array" ref="T2">INDEX('AEO 53'!$227:$227,MATCH('BNVP-LDVs-frgt'!T$1,'AEO 53'!$1:$1,0))*10^3*cpi_2018to2012</f>
        <v>67408.713791999995</v>
      </c>
      <c r="U2" s="60">
        <f t="array" ref="U2">INDEX('AEO 53'!$227:$227,MATCH('BNVP-LDVs-frgt'!U$1,'AEO 53'!$1:$1,0))*10^3*cpi_2018to2012</f>
        <v>67153.380579999997</v>
      </c>
      <c r="V2" s="60">
        <f t="array" ref="V2">INDEX('AEO 53'!$227:$227,MATCH('BNVP-LDVs-frgt'!V$1,'AEO 53'!$1:$1,0))*10^3*cpi_2018to2012</f>
        <v>66927.432467999999</v>
      </c>
      <c r="W2" s="60">
        <f t="array" ref="W2">INDEX('AEO 53'!$227:$227,MATCH('BNVP-LDVs-frgt'!W$1,'AEO 53'!$1:$1,0))*10^3*cpi_2018to2012</f>
        <v>66728.408054</v>
      </c>
      <c r="X2" s="60">
        <f t="array" ref="X2">INDEX('AEO 53'!$227:$227,MATCH('BNVP-LDVs-frgt'!X$1,'AEO 53'!$1:$1,0))*10^3*cpi_2018to2012</f>
        <v>66559.04202600001</v>
      </c>
      <c r="Y2" s="60">
        <f t="array" ref="Y2">INDEX('AEO 53'!$227:$227,MATCH('BNVP-LDVs-frgt'!Y$1,'AEO 53'!$1:$1,0))*10^3*cpi_2018to2012</f>
        <v>66416.815400000007</v>
      </c>
      <c r="Z2" s="60">
        <f t="array" ref="Z2">INDEX('AEO 53'!$227:$227,MATCH('BNVP-LDVs-frgt'!Z$1,'AEO 53'!$1:$1,0))*10^3*cpi_2018to2012</f>
        <v>66395.246828000003</v>
      </c>
      <c r="AA2" s="60">
        <f t="array" ref="AA2">INDEX('AEO 53'!$227:$227,MATCH('BNVP-LDVs-frgt'!AA$1,'AEO 53'!$1:$1,0))*10^3*cpi_2018to2012</f>
        <v>66381.223326000007</v>
      </c>
      <c r="AB2" s="60">
        <f t="array" ref="AB2">INDEX('AEO 53'!$227:$227,MATCH('BNVP-LDVs-frgt'!AB$1,'AEO 53'!$1:$1,0))*10^3*cpi_2018to2012</f>
        <v>66367.988605999999</v>
      </c>
      <c r="AC2" s="60">
        <f t="array" ref="AC2">INDEX('AEO 53'!$227:$227,MATCH('BNVP-LDVs-frgt'!AC$1,'AEO 53'!$1:$1,0))*10^3*cpi_2018to2012</f>
        <v>66355.477773999999</v>
      </c>
      <c r="AD2" s="60">
        <f t="array" ref="AD2">INDEX('AEO 53'!$227:$227,MATCH('BNVP-LDVs-frgt'!AD$1,'AEO 53'!$1:$1,0))*10^3*cpi_2018to2012</f>
        <v>66342.961457999991</v>
      </c>
      <c r="AE2" s="60">
        <f t="array" ref="AE2">INDEX('AEO 53'!$227:$227,MATCH('BNVP-LDVs-frgt'!AE$1,'AEO 53'!$1:$1,0))*10^3*cpi_2018to2012</f>
        <v>66331.733882000015</v>
      </c>
      <c r="AF2" s="60">
        <f t="array" ref="AF2">INDEX('AEO 53'!$227:$227,MATCH('BNVP-LDVs-frgt'!AF$1,'AEO 53'!$1:$1,0))*10^3*cpi_2018to2012</f>
        <v>66321.072071999995</v>
      </c>
      <c r="AG2" s="60">
        <f t="array" ref="AG2">INDEX('AEO 53'!$227:$227,MATCH('BNVP-LDVs-frgt'!AG$1,'AEO 53'!$1:$1,0))*10^3*cpi_2018to2012</f>
        <v>66310.960490000012</v>
      </c>
      <c r="AH2" s="60">
        <f t="array" ref="AH2">INDEX('AEO 53'!$227:$227,MATCH('BNVP-LDVs-frgt'!AH$1,'AEO 53'!$1:$1,0))*10^3*cpi_2018to2012</f>
        <v>66301.351607999997</v>
      </c>
      <c r="AI2" s="60">
        <f t="array" ref="AI2">INDEX('AEO 53'!$227:$227,MATCH('BNVP-LDVs-frgt'!AI$1,'AEO 53'!$1:$1,0))*10^3*cpi_2018to2012</f>
        <v>66286.659058000005</v>
      </c>
      <c r="AJ2" s="57"/>
    </row>
    <row r="3" spans="1:36" ht="14.25" x14ac:dyDescent="0.45">
      <c r="A3" s="8" t="s">
        <v>1247</v>
      </c>
      <c r="B3" s="60">
        <f>AVERAGE('AEO 53'!C116,'AEO 53'!C134,'AEO 53'!C152,'AEO 53'!C169)*'AEO 53'!C29/'AEO 53'!C25*10^3*cpi_2018to2012</f>
        <v>65223.591570561439</v>
      </c>
      <c r="C3" s="60">
        <f>AVERAGE('AEO 53'!D116,'AEO 53'!D134,'AEO 53'!D152,'AEO 53'!D169)*'AEO 53'!D29/'AEO 53'!D25*10^3*cpi_2018to2012</f>
        <v>65552.475849464914</v>
      </c>
      <c r="D3" s="60">
        <f>AVERAGE('AEO 53'!E116,'AEO 53'!E134,'AEO 53'!E152,'AEO 53'!E169)*'AEO 53'!E29/'AEO 53'!E25*10^3*cpi_2018to2012</f>
        <v>65990.833456558481</v>
      </c>
      <c r="E3" s="60">
        <f>AVERAGE('AEO 53'!F116,'AEO 53'!F134,'AEO 53'!F152,'AEO 53'!F169)*'AEO 53'!F29/'AEO 53'!F25*10^3*cpi_2018to2012</f>
        <v>66523.876600978154</v>
      </c>
      <c r="F3" s="60">
        <f>AVERAGE('AEO 53'!G116,'AEO 53'!G134,'AEO 53'!G152,'AEO 53'!G169)*'AEO 53'!G29/'AEO 53'!G25*10^3*cpi_2018to2012</f>
        <v>67083.899658441136</v>
      </c>
      <c r="G3" s="60">
        <f>AVERAGE('AEO 53'!H116,'AEO 53'!H134,'AEO 53'!H152,'AEO 53'!H169)*'AEO 53'!H29/'AEO 53'!H25*10^3*cpi_2018to2012</f>
        <v>67540.648903614463</v>
      </c>
      <c r="H3" s="60">
        <f>AVERAGE('AEO 53'!I116,'AEO 53'!I134,'AEO 53'!I152,'AEO 53'!I169)*'AEO 53'!I29/'AEO 53'!I25*10^3*cpi_2018to2012</f>
        <v>67930.083427673337</v>
      </c>
      <c r="I3" s="60">
        <f>AVERAGE('AEO 53'!J116,'AEO 53'!J134,'AEO 53'!J152,'AEO 53'!J169)*'AEO 53'!J29/'AEO 53'!J25*10^3*cpi_2018to2012</f>
        <v>68428.474731336333</v>
      </c>
      <c r="J3" s="60">
        <f>AVERAGE('AEO 53'!K116,'AEO 53'!K134,'AEO 53'!K152,'AEO 53'!K169)*'AEO 53'!K29/'AEO 53'!K25*10^3*cpi_2018to2012</f>
        <v>68970.768887856379</v>
      </c>
      <c r="K3" s="60">
        <f>AVERAGE('AEO 53'!L116,'AEO 53'!L134,'AEO 53'!L152,'AEO 53'!L169)*'AEO 53'!L29/'AEO 53'!L25*10^3*cpi_2018to2012</f>
        <v>69060.297852282252</v>
      </c>
      <c r="L3" s="60">
        <f>AVERAGE('AEO 53'!M116,'AEO 53'!M134,'AEO 53'!M152,'AEO 53'!M169)*'AEO 53'!M29/'AEO 53'!M25*10^3*cpi_2018to2012</f>
        <v>69140.010818216164</v>
      </c>
      <c r="M3" s="60">
        <f>AVERAGE('AEO 53'!N116,'AEO 53'!N134,'AEO 53'!N152,'AEO 53'!N169)*'AEO 53'!N29/'AEO 53'!N25*10^3*cpi_2018to2012</f>
        <v>69225.270933565713</v>
      </c>
      <c r="N3" s="60">
        <f>AVERAGE('AEO 53'!O116,'AEO 53'!O134,'AEO 53'!O152,'AEO 53'!O169)*'AEO 53'!O29/'AEO 53'!O25*10^3*cpi_2018to2012</f>
        <v>69304.032549809199</v>
      </c>
      <c r="O3" s="60">
        <f>AVERAGE('AEO 53'!P116,'AEO 53'!P134,'AEO 53'!P152,'AEO 53'!P169)*'AEO 53'!P29/'AEO 53'!P25*10^3*cpi_2018to2012</f>
        <v>69385.287012178276</v>
      </c>
      <c r="P3" s="60">
        <f>AVERAGE('AEO 53'!Q116,'AEO 53'!Q134,'AEO 53'!Q152,'AEO 53'!Q169)*'AEO 53'!Q29/'AEO 53'!Q25*10^3*cpi_2018to2012</f>
        <v>69465.446670083213</v>
      </c>
      <c r="Q3" s="60">
        <f>AVERAGE('AEO 53'!R116,'AEO 53'!R134,'AEO 53'!R152,'AEO 53'!R169)*'AEO 53'!R29/'AEO 53'!R25*10^3*cpi_2018to2012</f>
        <v>69565.095660311752</v>
      </c>
      <c r="R3" s="60">
        <f>AVERAGE('AEO 53'!S116,'AEO 53'!S134,'AEO 53'!S152,'AEO 53'!S169)*'AEO 53'!S29/'AEO 53'!S25*10^3*cpi_2018to2012</f>
        <v>69686.682757174276</v>
      </c>
      <c r="S3" s="60">
        <f>AVERAGE('AEO 53'!T116,'AEO 53'!T134,'AEO 53'!T152,'AEO 53'!T169)*'AEO 53'!T29/'AEO 53'!T25*10^3*cpi_2018to2012</f>
        <v>69717.531643856011</v>
      </c>
      <c r="T3" s="60">
        <f>AVERAGE('AEO 53'!U116,'AEO 53'!U134,'AEO 53'!U152,'AEO 53'!U169)*'AEO 53'!U29/'AEO 53'!U25*10^3*cpi_2018to2012</f>
        <v>69734.760519732357</v>
      </c>
      <c r="U3" s="60">
        <f>AVERAGE('AEO 53'!V116,'AEO 53'!V134,'AEO 53'!V152,'AEO 53'!V169)*'AEO 53'!V29/'AEO 53'!V25*10^3*cpi_2018to2012</f>
        <v>69751.189365839207</v>
      </c>
      <c r="V3" s="60">
        <f>AVERAGE('AEO 53'!W116,'AEO 53'!W134,'AEO 53'!W152,'AEO 53'!W169)*'AEO 53'!W29/'AEO 53'!W25*10^3*cpi_2018to2012</f>
        <v>69772.881663057473</v>
      </c>
      <c r="W3" s="60">
        <f>AVERAGE('AEO 53'!X116,'AEO 53'!X134,'AEO 53'!X152,'AEO 53'!X169)*'AEO 53'!X29/'AEO 53'!X25*10^3*cpi_2018to2012</f>
        <v>69787.095523930751</v>
      </c>
      <c r="X3" s="60">
        <f>AVERAGE('AEO 53'!Y116,'AEO 53'!Y134,'AEO 53'!Y152,'AEO 53'!Y169)*'AEO 53'!Y29/'AEO 53'!Y25*10^3*cpi_2018to2012</f>
        <v>69813.141576786089</v>
      </c>
      <c r="Y3" s="60">
        <f>AVERAGE('AEO 53'!Z116,'AEO 53'!Z134,'AEO 53'!Z152,'AEO 53'!Z169)*'AEO 53'!Z29/'AEO 53'!Z25*10^3*cpi_2018to2012</f>
        <v>69837.483986890322</v>
      </c>
      <c r="Z3" s="60">
        <f>AVERAGE('AEO 53'!AA116,'AEO 53'!AA134,'AEO 53'!AA152,'AEO 53'!AA169)*'AEO 53'!AA29/'AEO 53'!AA25*10^3*cpi_2018to2012</f>
        <v>69949.019224032163</v>
      </c>
      <c r="AA3" s="60">
        <f>AVERAGE('AEO 53'!AB116,'AEO 53'!AB134,'AEO 53'!AB152,'AEO 53'!AB169)*'AEO 53'!AB29/'AEO 53'!AB25*10^3*cpi_2018to2012</f>
        <v>69981.300695298341</v>
      </c>
      <c r="AB3" s="60">
        <f>AVERAGE('AEO 53'!AC116,'AEO 53'!AC134,'AEO 53'!AC152,'AEO 53'!AC169)*'AEO 53'!AC29/'AEO 53'!AC25*10^3*cpi_2018to2012</f>
        <v>70013.714642327934</v>
      </c>
      <c r="AC3" s="60">
        <f>AVERAGE('AEO 53'!AD116,'AEO 53'!AD134,'AEO 53'!AD152,'AEO 53'!AD169)*'AEO 53'!AD29/'AEO 53'!AD25*10^3*cpi_2018to2012</f>
        <v>70046.209861014315</v>
      </c>
      <c r="AD3" s="60">
        <f>AVERAGE('AEO 53'!AE116,'AEO 53'!AE134,'AEO 53'!AE152,'AEO 53'!AE169)*'AEO 53'!AE29/'AEO 53'!AE25*10^3*cpi_2018to2012</f>
        <v>70121.04956643995</v>
      </c>
      <c r="AE3" s="60">
        <f>AVERAGE('AEO 53'!AF116,'AEO 53'!AF134,'AEO 53'!AF152,'AEO 53'!AF169)*'AEO 53'!AF29/'AEO 53'!AF25*10^3*cpi_2018to2012</f>
        <v>70153.207478395721</v>
      </c>
      <c r="AF3" s="60">
        <f>AVERAGE('AEO 53'!AG116,'AEO 53'!AG134,'AEO 53'!AG152,'AEO 53'!AG169)*'AEO 53'!AG29/'AEO 53'!AG25*10^3*cpi_2018to2012</f>
        <v>70185.515480522925</v>
      </c>
      <c r="AG3" s="60">
        <f>AVERAGE('AEO 53'!AH116,'AEO 53'!AH134,'AEO 53'!AH152,'AEO 53'!AH169)*'AEO 53'!AH29/'AEO 53'!AH25*10^3*cpi_2018to2012</f>
        <v>70220.459706857553</v>
      </c>
      <c r="AH3" s="60">
        <f>AVERAGE('AEO 53'!AI116,'AEO 53'!AI134,'AEO 53'!AI152,'AEO 53'!AI169)*'AEO 53'!AI29/'AEO 53'!AI25*10^3*cpi_2018to2012</f>
        <v>70257.828171801884</v>
      </c>
      <c r="AI3" s="60">
        <f>AVERAGE('AEO 53'!AJ116,'AEO 53'!AJ134,'AEO 53'!AJ152,'AEO 53'!AJ169)*'AEO 53'!AJ29/'AEO 53'!AJ25*10^3*cpi_2018to2012</f>
        <v>70289.616383148183</v>
      </c>
      <c r="AJ3" s="57"/>
    </row>
    <row r="4" spans="1:36" ht="14.25" x14ac:dyDescent="0.45">
      <c r="A4" s="8" t="s">
        <v>1248</v>
      </c>
      <c r="B4" s="60">
        <f>'AEO 53'!C29*10^3*cpi_2018to2012</f>
        <v>58361.792809999999</v>
      </c>
      <c r="C4" s="60">
        <f>'AEO 53'!D29*10^3*cpi_2018to2012</f>
        <v>58736.208340000005</v>
      </c>
      <c r="D4" s="60">
        <f>'AEO 53'!E29*10^3*cpi_2018to2012</f>
        <v>59128.663488000006</v>
      </c>
      <c r="E4" s="60">
        <f>'AEO 53'!F29*10^3*cpi_2018to2012</f>
        <v>59654.050796000003</v>
      </c>
      <c r="F4" s="60">
        <f>'AEO 53'!G29*10^3*cpi_2018to2012</f>
        <v>60148.273446000007</v>
      </c>
      <c r="G4" s="60">
        <f>'AEO 53'!H29*10^3*cpi_2018to2012</f>
        <v>60454.023812000007</v>
      </c>
      <c r="H4" s="60">
        <f>'AEO 53'!I29*10^3*cpi_2018to2012</f>
        <v>60790.316402000004</v>
      </c>
      <c r="I4" s="60">
        <f>'AEO 53'!J29*10^3*cpi_2018to2012</f>
        <v>61144.997758000005</v>
      </c>
      <c r="J4" s="60">
        <f>'AEO 53'!K29*10^3*cpi_2018to2012</f>
        <v>61431.466379999998</v>
      </c>
      <c r="K4" s="60">
        <f>'AEO 53'!L29*10^3*cpi_2018to2012</f>
        <v>61515.445613999997</v>
      </c>
      <c r="L4" s="60">
        <f>'AEO 53'!M29*10^3*cpi_2018to2012</f>
        <v>61596.286172000007</v>
      </c>
      <c r="M4" s="60">
        <f>'AEO 53'!N29*10^3*cpi_2018to2012</f>
        <v>61680.06341200001</v>
      </c>
      <c r="N4" s="60">
        <f>'AEO 53'!O29*10^3*cpi_2018to2012</f>
        <v>61760.221212000011</v>
      </c>
      <c r="O4" s="60">
        <f>'AEO 53'!P29*10^3*cpi_2018to2012</f>
        <v>61843.021386000008</v>
      </c>
      <c r="P4" s="60">
        <f>'AEO 53'!Q29*10^3*cpi_2018to2012</f>
        <v>61925.26402000001</v>
      </c>
      <c r="Q4" s="60">
        <f>'AEO 53'!R29*10^3*cpi_2018to2012</f>
        <v>62007.736982000002</v>
      </c>
      <c r="R4" s="60">
        <f>'AEO 53'!S29*10^3*cpi_2018to2012</f>
        <v>62090.857969999997</v>
      </c>
      <c r="S4" s="60">
        <f>'AEO 53'!T29*10^3*cpi_2018to2012</f>
        <v>62116.805516000008</v>
      </c>
      <c r="T4" s="60">
        <f>'AEO 53'!U29*10^3*cpi_2018to2012</f>
        <v>62131.526399999995</v>
      </c>
      <c r="U4" s="60">
        <f>'AEO 53'!V29*10^3*cpi_2018to2012</f>
        <v>62145.814962000011</v>
      </c>
      <c r="V4" s="60">
        <f>'AEO 53'!W29*10^3*cpi_2018to2012</f>
        <v>62161.441620000005</v>
      </c>
      <c r="W4" s="60">
        <f>'AEO 53'!X29*10^3*cpi_2018to2012</f>
        <v>62176.510737999997</v>
      </c>
      <c r="X4" s="60">
        <f>'AEO 53'!Y29*10^3*cpi_2018to2012</f>
        <v>62191.377862000001</v>
      </c>
      <c r="Y4" s="60">
        <f>'AEO 53'!Z29*10^3*cpi_2018to2012</f>
        <v>62206.287029999992</v>
      </c>
      <c r="Z4" s="60">
        <f>'AEO 53'!AA29*10^3*cpi_2018to2012</f>
        <v>62221.655940000011</v>
      </c>
      <c r="AA4" s="60">
        <f>'AEO 53'!AB29*10^3*cpi_2018to2012</f>
        <v>62236.530376000002</v>
      </c>
      <c r="AB4" s="60">
        <f>'AEO 53'!AC29*10^3*cpi_2018to2012</f>
        <v>62252.526290000002</v>
      </c>
      <c r="AC4" s="60">
        <f>'AEO 53'!AD29*10^3*cpi_2018to2012</f>
        <v>62268.851244000005</v>
      </c>
      <c r="AD4" s="60">
        <f>'AEO 53'!AE29*10^3*cpi_2018to2012</f>
        <v>62381.741211999994</v>
      </c>
      <c r="AE4" s="60">
        <f>'AEO 53'!AF29*10^3*cpi_2018to2012</f>
        <v>62398.351334000006</v>
      </c>
      <c r="AF4" s="60">
        <f>'AEO 53'!AG29*10^3*cpi_2018to2012</f>
        <v>62414.676287999995</v>
      </c>
      <c r="AG4" s="60">
        <f>'AEO 53'!AH29*10^3*cpi_2018to2012</f>
        <v>62430.366012000006</v>
      </c>
      <c r="AH4" s="60">
        <f>'AEO 53'!AI29*10^3*cpi_2018to2012</f>
        <v>62446.501768000002</v>
      </c>
      <c r="AI4" s="60">
        <f>'AEO 53'!AJ29*10^3*cpi_2018to2012</f>
        <v>62456.648082000014</v>
      </c>
      <c r="AJ4" s="57"/>
    </row>
    <row r="5" spans="1:36" ht="14.25" x14ac:dyDescent="0.45">
      <c r="A5" s="8" t="s">
        <v>1249</v>
      </c>
      <c r="B5" s="60">
        <f>'AEO 53'!C47*10^3*cpi_2018to2012</f>
        <v>64029.370624000003</v>
      </c>
      <c r="C5" s="60">
        <f>'AEO 53'!D47*10^3*cpi_2018to2012</f>
        <v>64386.394562000001</v>
      </c>
      <c r="D5" s="60">
        <f>'AEO 53'!E47*10^3*cpi_2018to2012</f>
        <v>64702.179734000012</v>
      </c>
      <c r="E5" s="60">
        <f>'AEO 53'!F47*10^3*cpi_2018to2012</f>
        <v>64929.821488000001</v>
      </c>
      <c r="F5" s="60">
        <f>'AEO 53'!G47*10^3*cpi_2018to2012</f>
        <v>65328.232259999997</v>
      </c>
      <c r="G5" s="60">
        <f>'AEO 53'!H47*10^3*cpi_2018to2012</f>
        <v>65566.794485999999</v>
      </c>
      <c r="H5" s="60">
        <f>'AEO 53'!I47*10^3*cpi_2018to2012</f>
        <v>65769.229034000004</v>
      </c>
      <c r="I5" s="60">
        <f>'AEO 53'!J47*10^3*cpi_2018to2012</f>
        <v>66013.641774000018</v>
      </c>
      <c r="J5" s="60">
        <f>'AEO 53'!K47*10^3*cpi_2018to2012</f>
        <v>66422.798444</v>
      </c>
      <c r="K5" s="60">
        <f>'AEO 53'!L47*10^3*cpi_2018to2012</f>
        <v>66541.754629999996</v>
      </c>
      <c r="L5" s="60">
        <f>'AEO 53'!M47*10^3*cpi_2018to2012</f>
        <v>66675.69767400001</v>
      </c>
      <c r="M5" s="60">
        <f>'AEO 53'!N47*10^3*cpi_2018to2012</f>
        <v>66804.744420000003</v>
      </c>
      <c r="N5" s="60">
        <f>'AEO 53'!O47*10^3*cpi_2018to2012</f>
        <v>66900.31317400001</v>
      </c>
      <c r="O5" s="60">
        <f>'AEO 53'!P47*10^3*cpi_2018to2012</f>
        <v>66982.054021999997</v>
      </c>
      <c r="P5" s="60">
        <f>'AEO 53'!Q47*10^3*cpi_2018to2012</f>
        <v>67063.460345999993</v>
      </c>
      <c r="Q5" s="60">
        <f>'AEO 53'!R47*10^3*cpi_2018to2012</f>
        <v>67145.046728000001</v>
      </c>
      <c r="R5" s="60">
        <f>'AEO 53'!S47*10^3*cpi_2018to2012</f>
        <v>67227.450226000001</v>
      </c>
      <c r="S5" s="60">
        <f>'AEO 53'!T47*10^3*cpi_2018to2012</f>
        <v>67252.540440000012</v>
      </c>
      <c r="T5" s="60">
        <f>'AEO 53'!U47*10^3*cpi_2018to2012</f>
        <v>67266.493564000004</v>
      </c>
      <c r="U5" s="60">
        <f>'AEO 53'!V47*10^3*cpi_2018to2012</f>
        <v>67280.070120000004</v>
      </c>
      <c r="V5" s="60">
        <f>'AEO 53'!W47*10^3*cpi_2018to2012</f>
        <v>67294.979288000002</v>
      </c>
      <c r="W5" s="60">
        <f>'AEO 53'!X47*10^3*cpi_2018to2012</f>
        <v>67309.330002000017</v>
      </c>
      <c r="X5" s="60">
        <f>'AEO 53'!Y47*10^3*cpi_2018to2012</f>
        <v>67323.541788000002</v>
      </c>
      <c r="Y5" s="60">
        <f>'AEO 53'!Z47*10^3*cpi_2018to2012</f>
        <v>67337.830350000004</v>
      </c>
      <c r="Z5" s="60">
        <f>'AEO 53'!AA47*10^3*cpi_2018to2012</f>
        <v>67352.550320000009</v>
      </c>
      <c r="AA5" s="60">
        <f>'AEO 53'!AB47*10^3*cpi_2018to2012</f>
        <v>67366.804150000011</v>
      </c>
      <c r="AB5" s="60">
        <f>'AEO 53'!AC47*10^3*cpi_2018to2012</f>
        <v>67382.145640000017</v>
      </c>
      <c r="AC5" s="60">
        <f>'AEO 53'!AD47*10^3*cpi_2018to2012</f>
        <v>67397.814341999998</v>
      </c>
      <c r="AD5" s="60">
        <f>'AEO 53'!AE47*10^3*cpi_2018to2012</f>
        <v>67479.547878000012</v>
      </c>
      <c r="AE5" s="60">
        <f>'AEO 53'!AF47*10^3*cpi_2018to2012</f>
        <v>67496.109557999996</v>
      </c>
      <c r="AF5" s="60">
        <f>'AEO 53'!AG47*10^3*cpi_2018to2012</f>
        <v>67511.715193999989</v>
      </c>
      <c r="AG5" s="60">
        <f>'AEO 53'!AH47*10^3*cpi_2018to2012</f>
        <v>67526.687428000005</v>
      </c>
      <c r="AH5" s="60">
        <f>'AEO 53'!AI47*10^3*cpi_2018to2012</f>
        <v>67542.056338000009</v>
      </c>
      <c r="AI5" s="60">
        <f>'AEO 53'!AJ47*10^3*cpi_2018to2012</f>
        <v>67551.455913999991</v>
      </c>
      <c r="AJ5" s="57"/>
    </row>
    <row r="6" spans="1:36" ht="14.25" x14ac:dyDescent="0.45">
      <c r="A6" s="8" t="s">
        <v>1250</v>
      </c>
      <c r="B6" s="63">
        <f t="shared" ref="B6:D6" si="1">TREND($F6:$H6,$F$1:$H$1,B$1)</f>
        <v>54775.354912666604</v>
      </c>
      <c r="C6" s="63">
        <f t="shared" si="1"/>
        <v>54542.979552666598</v>
      </c>
      <c r="D6" s="63">
        <f t="shared" si="1"/>
        <v>54310.604192666593</v>
      </c>
      <c r="E6" s="60">
        <f t="array" ref="E6">INDEX('AEO 53'!$85:$85,MATCH('BNVP-LDVs-frgt'!E$1,'AEO 53'!$1:$1,0))*10^3*cpi_2018to2012</f>
        <v>53942.888892000003</v>
      </c>
      <c r="F6" s="60">
        <f t="array" ref="F6">INDEX('AEO 53'!$85:$85,MATCH('BNVP-LDVs-frgt'!F$1,'AEO 53'!$1:$1,0))*10^3*cpi_2018to2012</f>
        <v>53839.793347999999</v>
      </c>
      <c r="G6" s="60">
        <f t="array" ref="G6">INDEX('AEO 53'!$85:$85,MATCH('BNVP-LDVs-frgt'!G$1,'AEO 53'!$1:$1,0))*10^3*cpi_2018to2012</f>
        <v>53625.598362000004</v>
      </c>
      <c r="H6" s="60">
        <f t="array" ref="H6">INDEX('AEO 53'!$85:$85,MATCH('BNVP-LDVs-frgt'!H$1,'AEO 53'!$1:$1,0))*10^3*cpi_2018to2012</f>
        <v>53375.042628000003</v>
      </c>
      <c r="I6" s="60">
        <f t="array" ref="I6">INDEX('AEO 53'!$85:$85,MATCH('BNVP-LDVs-frgt'!I$1,'AEO 53'!$1:$1,0))*10^3*cpi_2018to2012</f>
        <v>53134.10583</v>
      </c>
      <c r="J6" s="60">
        <f t="array" ref="J6">INDEX('AEO 53'!$85:$85,MATCH('BNVP-LDVs-frgt'!J$1,'AEO 53'!$1:$1,0))*10^3*cpi_2018to2012</f>
        <v>53305.302600000003</v>
      </c>
      <c r="K6" s="60">
        <f t="array" ref="K6">INDEX('AEO 53'!$85:$85,MATCH('BNVP-LDVs-frgt'!K$1,'AEO 53'!$1:$1,0))*10^3*cpi_2018to2012</f>
        <v>53158.211666000003</v>
      </c>
      <c r="L6" s="60">
        <f t="array" ref="L6">INDEX('AEO 53'!$85:$85,MATCH('BNVP-LDVs-frgt'!L$1,'AEO 53'!$1:$1,0))*10^3*cpi_2018to2012</f>
        <v>53000.009233999997</v>
      </c>
      <c r="M6" s="60">
        <f t="array" ref="M6">INDEX('AEO 53'!$85:$85,MATCH('BNVP-LDVs-frgt'!M$1,'AEO 53'!$1:$1,0))*10^3*cpi_2018to2012</f>
        <v>52872.722851999999</v>
      </c>
      <c r="N6" s="60">
        <f t="array" ref="N6">INDEX('AEO 53'!$85:$85,MATCH('BNVP-LDVs-frgt'!N$1,'AEO 53'!$1:$1,0))*10^3*cpi_2018to2012</f>
        <v>52765.348874000003</v>
      </c>
      <c r="O6" s="60">
        <f t="array" ref="O6">INDEX('AEO 53'!$85:$85,MATCH('BNVP-LDVs-frgt'!O$1,'AEO 53'!$1:$1,0))*10^3*cpi_2018to2012</f>
        <v>52685.919532</v>
      </c>
      <c r="P6" s="60">
        <f t="array" ref="P6">INDEX('AEO 53'!$85:$85,MATCH('BNVP-LDVs-frgt'!P$1,'AEO 53'!$1:$1,0))*10^3*cpi_2018to2012</f>
        <v>52627.326648000002</v>
      </c>
      <c r="Q6" s="60">
        <f t="array" ref="Q6">INDEX('AEO 53'!$85:$85,MATCH('BNVP-LDVs-frgt'!Q$1,'AEO 53'!$1:$1,0))*10^3*cpi_2018to2012</f>
        <v>52600.901080000003</v>
      </c>
      <c r="R6" s="60">
        <f t="array" ref="R6">INDEX('AEO 53'!$85:$85,MATCH('BNVP-LDVs-frgt'!R$1,'AEO 53'!$1:$1,0))*10^3*cpi_2018to2012</f>
        <v>52585.117213999998</v>
      </c>
      <c r="S6" s="60">
        <f t="array" ref="S6">INDEX('AEO 53'!$85:$85,MATCH('BNVP-LDVs-frgt'!S$1,'AEO 53'!$1:$1,0))*10^3*cpi_2018to2012</f>
        <v>52518.819310000006</v>
      </c>
      <c r="T6" s="60">
        <f t="array" ref="T6">INDEX('AEO 53'!$85:$85,MATCH('BNVP-LDVs-frgt'!T$1,'AEO 53'!$1:$1,0))*10^3*cpi_2018to2012</f>
        <v>52451.834078</v>
      </c>
      <c r="U6" s="60">
        <f t="array" ref="U6">INDEX('AEO 53'!$85:$85,MATCH('BNVP-LDVs-frgt'!U$1,'AEO 53'!$1:$1,0))*10^3*cpi_2018to2012</f>
        <v>52393.987018</v>
      </c>
      <c r="V6" s="60">
        <f t="array" ref="V6">INDEX('AEO 53'!$85:$85,MATCH('BNVP-LDVs-frgt'!V$1,'AEO 53'!$1:$1,0))*10^3*cpi_2018to2012</f>
        <v>52346.565955999999</v>
      </c>
      <c r="W6" s="60">
        <f t="array" ref="W6">INDEX('AEO 53'!$85:$85,MATCH('BNVP-LDVs-frgt'!W$1,'AEO 53'!$1:$1,0))*10^3*cpi_2018to2012</f>
        <v>52307.365409999999</v>
      </c>
      <c r="X6" s="60">
        <f t="array" ref="X6">INDEX('AEO 53'!$85:$85,MATCH('BNVP-LDVs-frgt'!X$1,'AEO 53'!$1:$1,0))*10^3*cpi_2018to2012</f>
        <v>52274.981476000008</v>
      </c>
      <c r="Y6" s="60">
        <f t="array" ref="Y6">INDEX('AEO 53'!$85:$85,MATCH('BNVP-LDVs-frgt'!Y$1,'AEO 53'!$1:$1,0))*10^3*cpi_2018to2012</f>
        <v>52248.943444000004</v>
      </c>
      <c r="Z6" s="60">
        <f t="array" ref="Z6">INDEX('AEO 53'!$85:$85,MATCH('BNVP-LDVs-frgt'!Z$1,'AEO 53'!$1:$1,0))*10^3*cpi_2018to2012</f>
        <v>52266.456597999997</v>
      </c>
      <c r="AA6" s="60">
        <f t="array" ref="AA6">INDEX('AEO 53'!$85:$85,MATCH('BNVP-LDVs-frgt'!AA$1,'AEO 53'!$1:$1,0))*10^3*cpi_2018to2012</f>
        <v>52280.347570000005</v>
      </c>
      <c r="AB6" s="60">
        <f t="array" ref="AB6">INDEX('AEO 53'!$85:$85,MATCH('BNVP-LDVs-frgt'!AB$1,'AEO 53'!$1:$1,0))*10^3*cpi_2018to2012</f>
        <v>52295.280502000001</v>
      </c>
      <c r="AC6" s="60">
        <f t="array" ref="AC6">INDEX('AEO 53'!$85:$85,MATCH('BNVP-LDVs-frgt'!AC$1,'AEO 53'!$1:$1,0))*10^3*cpi_2018to2012</f>
        <v>52310.695112000001</v>
      </c>
      <c r="AD6" s="60">
        <f t="array" ref="AD6">INDEX('AEO 53'!$85:$85,MATCH('BNVP-LDVs-frgt'!AD$1,'AEO 53'!$1:$1,0))*10^3*cpi_2018to2012</f>
        <v>52349.842646000005</v>
      </c>
      <c r="AE6" s="60">
        <f t="array" ref="AE6">INDEX('AEO 53'!$85:$85,MATCH('BNVP-LDVs-frgt'!AE$1,'AEO 53'!$1:$1,0))*10^3*cpi_2018to2012</f>
        <v>52366.09448</v>
      </c>
      <c r="AF6" s="60">
        <f t="array" ref="AF6">INDEX('AEO 53'!$85:$85,MATCH('BNVP-LDVs-frgt'!AF$1,'AEO 53'!$1:$1,0))*10^3*cpi_2018to2012</f>
        <v>52383.506180000004</v>
      </c>
      <c r="AG6" s="60">
        <f t="array" ref="AG6">INDEX('AEO 53'!$85:$85,MATCH('BNVP-LDVs-frgt'!AG$1,'AEO 53'!$1:$1,0))*10^3*cpi_2018to2012</f>
        <v>52406.901837999998</v>
      </c>
      <c r="AH6" s="60">
        <f t="array" ref="AH6">INDEX('AEO 53'!$85:$85,MATCH('BNVP-LDVs-frgt'!AH$1,'AEO 53'!$1:$1,0))*10^3*cpi_2018to2012</f>
        <v>52430.791970000006</v>
      </c>
      <c r="AI6" s="60">
        <f t="array" ref="AI6">INDEX('AEO 53'!$85:$85,MATCH('BNVP-LDVs-frgt'!AI$1,'AEO 53'!$1:$1,0))*10^3*cpi_2018to2012</f>
        <v>52448.685347999999</v>
      </c>
      <c r="AJ6" s="57"/>
    </row>
    <row r="7" spans="1:36" ht="14.25" x14ac:dyDescent="0.45">
      <c r="A7" s="3" t="s">
        <v>1251</v>
      </c>
      <c r="B7" s="60">
        <f>'AEO 53'!C150*('AEO 53'!C29/'AEO 53'!C25)*10^3*cpi_2018to2012</f>
        <v>72501.771649563496</v>
      </c>
      <c r="C7" s="60">
        <f>'AEO 53'!D150*('AEO 53'!D29/'AEO 53'!D25)*10^3*cpi_2018to2012</f>
        <v>72822.822045620807</v>
      </c>
      <c r="D7" s="60">
        <f>'AEO 53'!E150*('AEO 53'!E29/'AEO 53'!E25)*10^3*cpi_2018to2012</f>
        <v>73153.555906227877</v>
      </c>
      <c r="E7" s="60">
        <f>'AEO 53'!F150*('AEO 53'!F29/'AEO 53'!F25)*10^3*cpi_2018to2012</f>
        <v>73598.709518967444</v>
      </c>
      <c r="F7" s="60">
        <f>'AEO 53'!G150*('AEO 53'!G29/'AEO 53'!G25)*10^3*cpi_2018to2012</f>
        <v>74015.869859880564</v>
      </c>
      <c r="G7" s="60">
        <f>'AEO 53'!H150*('AEO 53'!H29/'AEO 53'!H25)*10^3*cpi_2018to2012</f>
        <v>74251.44380145926</v>
      </c>
      <c r="H7" s="60">
        <f>'AEO 53'!I150*('AEO 53'!I29/'AEO 53'!I25)*10^3*cpi_2018to2012</f>
        <v>74510.144338096594</v>
      </c>
      <c r="I7" s="60">
        <f>'AEO 53'!J150*('AEO 53'!J29/'AEO 53'!J25)*10^3*cpi_2018to2012</f>
        <v>74814.693779002628</v>
      </c>
      <c r="J7" s="60">
        <f>'AEO 53'!K150*('AEO 53'!K29/'AEO 53'!K25)*10^3*cpi_2018to2012</f>
        <v>75142.993965436908</v>
      </c>
      <c r="K7" s="60">
        <f>'AEO 53'!L150*('AEO 53'!L29/'AEO 53'!L25)*10^3*cpi_2018to2012</f>
        <v>75216.366189343185</v>
      </c>
      <c r="L7" s="60">
        <f>'AEO 53'!M150*('AEO 53'!M29/'AEO 53'!M25)*10^3*cpi_2018to2012</f>
        <v>75287.409158399139</v>
      </c>
      <c r="M7" s="60">
        <f>'AEO 53'!N150*('AEO 53'!N29/'AEO 53'!N25)*10^3*cpi_2018to2012</f>
        <v>75360.878382783354</v>
      </c>
      <c r="N7" s="60">
        <f>'AEO 53'!O150*('AEO 53'!O29/'AEO 53'!O25)*10^3*cpi_2018to2012</f>
        <v>75431.251393797196</v>
      </c>
      <c r="O7" s="60">
        <f>'AEO 53'!P150*('AEO 53'!P29/'AEO 53'!P25)*10^3*cpi_2018to2012</f>
        <v>75504.09927912963</v>
      </c>
      <c r="P7" s="60">
        <f>'AEO 53'!Q150*('AEO 53'!Q29/'AEO 53'!Q25)*10^3*cpi_2018to2012</f>
        <v>75576.50808497121</v>
      </c>
      <c r="Q7" s="60">
        <f>'AEO 53'!R150*('AEO 53'!R29/'AEO 53'!R25)*10^3*cpi_2018to2012</f>
        <v>75645.4293697213</v>
      </c>
      <c r="R7" s="60">
        <f>'AEO 53'!S150*('AEO 53'!S29/'AEO 53'!S25)*10^3*cpi_2018to2012</f>
        <v>75707.689228455012</v>
      </c>
      <c r="S7" s="60">
        <f>'AEO 53'!T150*('AEO 53'!T29/'AEO 53'!T25)*10^3*cpi_2018to2012</f>
        <v>75730.896484649784</v>
      </c>
      <c r="T7" s="60">
        <f>'AEO 53'!U150*('AEO 53'!U29/'AEO 53'!U25)*10^3*cpi_2018to2012</f>
        <v>75744.193174308224</v>
      </c>
      <c r="U7" s="60">
        <f>'AEO 53'!V150*('AEO 53'!V29/'AEO 53'!V25)*10^3*cpi_2018to2012</f>
        <v>75757.131635888014</v>
      </c>
      <c r="V7" s="60">
        <f>'AEO 53'!W150*('AEO 53'!W29/'AEO 53'!W25)*10^3*cpi_2018to2012</f>
        <v>75771.323668632336</v>
      </c>
      <c r="W7" s="60">
        <f>'AEO 53'!X150*('AEO 53'!X29/'AEO 53'!X25)*10^3*cpi_2018to2012</f>
        <v>75756.674828071307</v>
      </c>
      <c r="X7" s="60">
        <f>'AEO 53'!Y150*('AEO 53'!Y29/'AEO 53'!Y25)*10^3*cpi_2018to2012</f>
        <v>75770.249249323984</v>
      </c>
      <c r="Y7" s="60">
        <f>'AEO 53'!Z150*('AEO 53'!Z29/'AEO 53'!Z25)*10^3*cpi_2018to2012</f>
        <v>75783.873361933933</v>
      </c>
      <c r="Z7" s="60">
        <f>'AEO 53'!AA150*('AEO 53'!AA29/'AEO 53'!AA25)*10^3*cpi_2018to2012</f>
        <v>75783.784810946832</v>
      </c>
      <c r="AA7" s="60">
        <f>'AEO 53'!AB150*('AEO 53'!AB29/'AEO 53'!AB25)*10^3*cpi_2018to2012</f>
        <v>75797.432559195542</v>
      </c>
      <c r="AB7" s="60">
        <f>'AEO 53'!AC150*('AEO 53'!AC29/'AEO 53'!AC25)*10^3*cpi_2018to2012</f>
        <v>75812.146063295804</v>
      </c>
      <c r="AC7" s="60">
        <f>'AEO 53'!AD150*('AEO 53'!AD29/'AEO 53'!AD25)*10^3*cpi_2018to2012</f>
        <v>75827.178291732707</v>
      </c>
      <c r="AD7" s="60">
        <f>'AEO 53'!AE150*('AEO 53'!AE29/'AEO 53'!AE25)*10^3*cpi_2018to2012</f>
        <v>75947.564327047759</v>
      </c>
      <c r="AE7" s="60">
        <f>'AEO 53'!AF150*('AEO 53'!AF29/'AEO 53'!AF25)*10^3*cpi_2018to2012</f>
        <v>75963.092997122178</v>
      </c>
      <c r="AF7" s="60">
        <f>'AEO 53'!AG150*('AEO 53'!AG29/'AEO 53'!AG25)*10^3*cpi_2018to2012</f>
        <v>75978.171181212179</v>
      </c>
      <c r="AG7" s="60">
        <f>'AEO 53'!AH150*('AEO 53'!AH29/'AEO 53'!AH25)*10^3*cpi_2018to2012</f>
        <v>75992.643679275396</v>
      </c>
      <c r="AH7" s="60">
        <f>'AEO 53'!AI150*('AEO 53'!AI29/'AEO 53'!AI25)*10^3*cpi_2018to2012</f>
        <v>76007.541905742313</v>
      </c>
      <c r="AI7" s="60">
        <f>'AEO 53'!AJ150*('AEO 53'!AJ29/'AEO 53'!AJ25)*10^3*cpi_2018to2012</f>
        <v>76017.091236945402</v>
      </c>
      <c r="AJ7" s="57"/>
    </row>
    <row r="8" spans="1:36" ht="14.25" x14ac:dyDescent="0.45">
      <c r="A8" s="3" t="s">
        <v>1252</v>
      </c>
      <c r="B8" s="60">
        <f>'Hydrogen Vehicle Calcs'!B56*10^3*cpi_2018to2012</f>
        <v>82293.84992932812</v>
      </c>
      <c r="C8" s="60">
        <f>'Hydrogen Vehicle Calcs'!C56*10^3*cpi_2018to2012</f>
        <v>81046.964825529853</v>
      </c>
      <c r="D8" s="60">
        <f>'Hydrogen Vehicle Calcs'!D56*10^3*cpi_2018to2012</f>
        <v>79758.605936989246</v>
      </c>
      <c r="E8" s="60">
        <f>'Hydrogen Vehicle Calcs'!E56*10^3*cpi_2018to2012</f>
        <v>79069.018946677024</v>
      </c>
      <c r="F8" s="60">
        <f>'Hydrogen Vehicle Calcs'!F56*10^3*cpi_2018to2012</f>
        <v>77417.947267062744</v>
      </c>
      <c r="G8" s="60">
        <f>'Hydrogen Vehicle Calcs'!G56*10^3*cpi_2018to2012</f>
        <v>75886.420121900243</v>
      </c>
      <c r="H8" s="60">
        <f>'Hydrogen Vehicle Calcs'!H56*10^3*cpi_2018to2012</f>
        <v>74566.012450953946</v>
      </c>
      <c r="I8" s="60">
        <f>'Hydrogen Vehicle Calcs'!I56*10^3*cpi_2018to2012</f>
        <v>73244.078592896432</v>
      </c>
      <c r="J8" s="60">
        <f>'Hydrogen Vehicle Calcs'!J56*10^3*cpi_2018to2012</f>
        <v>71990.074405713734</v>
      </c>
      <c r="K8" s="60">
        <f>'Hydrogen Vehicle Calcs'!K56*10^3*cpi_2018to2012</f>
        <v>70801.446433085104</v>
      </c>
      <c r="L8" s="60">
        <f>'Hydrogen Vehicle Calcs'!L56*10^3*cpi_2018to2012</f>
        <v>69719.824004805836</v>
      </c>
      <c r="M8" s="60">
        <f>'Hydrogen Vehicle Calcs'!M56*10^3*cpi_2018to2012</f>
        <v>68677.431300282289</v>
      </c>
      <c r="N8" s="60">
        <f>'Hydrogen Vehicle Calcs'!N56*10^3*cpi_2018to2012</f>
        <v>67700.766986798393</v>
      </c>
      <c r="O8" s="60">
        <f>'Hydrogen Vehicle Calcs'!O56*10^3*cpi_2018to2012</f>
        <v>66751.683524494059</v>
      </c>
      <c r="P8" s="60">
        <f>'Hydrogen Vehicle Calcs'!P56*10^3*cpi_2018to2012</f>
        <v>65862.312806162081</v>
      </c>
      <c r="Q8" s="60">
        <f>'Hydrogen Vehicle Calcs'!Q56*10^3*cpi_2018to2012</f>
        <v>65011.358497438945</v>
      </c>
      <c r="R8" s="60">
        <f>'Hydrogen Vehicle Calcs'!R56*10^3*cpi_2018to2012</f>
        <v>64190.79409476884</v>
      </c>
      <c r="S8" s="60">
        <f>'Hydrogen Vehicle Calcs'!S56*10^3*cpi_2018to2012</f>
        <v>63367.707788950342</v>
      </c>
      <c r="T8" s="60">
        <f>'Hydrogen Vehicle Calcs'!T56*10^3*cpi_2018to2012</f>
        <v>62565.405631852751</v>
      </c>
      <c r="U8" s="60">
        <f>'Hydrogen Vehicle Calcs'!U56*10^3*cpi_2018to2012</f>
        <v>61801.076707587512</v>
      </c>
      <c r="V8" s="60">
        <f>'Hydrogen Vehicle Calcs'!V56*10^3*cpi_2018to2012</f>
        <v>61067.336094287231</v>
      </c>
      <c r="W8" s="60">
        <f>'Hydrogen Vehicle Calcs'!W56*10^3*cpi_2018to2012</f>
        <v>60371.128385118711</v>
      </c>
      <c r="X8" s="60">
        <f>'Hydrogen Vehicle Calcs'!X56*10^3*cpi_2018to2012</f>
        <v>59708.210878341888</v>
      </c>
      <c r="Y8" s="60">
        <f>'Hydrogen Vehicle Calcs'!Y56*10^3*cpi_2018to2012</f>
        <v>59074.669230698863</v>
      </c>
      <c r="Z8" s="60">
        <f>'Hydrogen Vehicle Calcs'!Z56*10^3*cpi_2018to2012</f>
        <v>58466.294929669777</v>
      </c>
      <c r="AA8" s="60">
        <f>'Hydrogen Vehicle Calcs'!AA56*10^3*cpi_2018to2012</f>
        <v>57895.171312240898</v>
      </c>
      <c r="AB8" s="60">
        <f>'Hydrogen Vehicle Calcs'!AB56*10^3*cpi_2018to2012</f>
        <v>57343.91895740664</v>
      </c>
      <c r="AC8" s="60">
        <f>'Hydrogen Vehicle Calcs'!AC56*10^3*cpi_2018to2012</f>
        <v>56819.766128945797</v>
      </c>
      <c r="AD8" s="60">
        <f>'Hydrogen Vehicle Calcs'!AD56*10^3*cpi_2018to2012</f>
        <v>56329.968635801204</v>
      </c>
      <c r="AE8" s="60">
        <f>'Hydrogen Vehicle Calcs'!AE56*10^3*cpi_2018to2012</f>
        <v>55853.766839414107</v>
      </c>
      <c r="AF8" s="60">
        <f>'Hydrogen Vehicle Calcs'!AF56*10^3*cpi_2018to2012</f>
        <v>55398.205394174831</v>
      </c>
      <c r="AG8" s="60">
        <f>'Hydrogen Vehicle Calcs'!AG56*10^3*cpi_2018to2012</f>
        <v>54964.062043798614</v>
      </c>
      <c r="AH8" s="60">
        <f>'Hydrogen Vehicle Calcs'!AH56*10^3*cpi_2018to2012</f>
        <v>54547.359095637716</v>
      </c>
      <c r="AI8" s="60">
        <f>'Hydrogen Vehicle Calcs'!AI56*10^3*cpi_2018to2012</f>
        <v>54145.76341539924</v>
      </c>
      <c r="AJ8" s="5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1F497D"/>
  </sheetPr>
  <dimension ref="A1:AJ1000"/>
  <sheetViews>
    <sheetView workbookViewId="0">
      <selection activeCell="B2" sqref="B2:AI8"/>
    </sheetView>
  </sheetViews>
  <sheetFormatPr defaultColWidth="12.625" defaultRowHeight="15" customHeight="1" x14ac:dyDescent="0.35"/>
  <cols>
    <col min="1" max="1" width="21.375" customWidth="1"/>
    <col min="2" max="36" width="7.625" customWidth="1"/>
  </cols>
  <sheetData>
    <row r="1" spans="1:36" ht="14.25" x14ac:dyDescent="0.45">
      <c r="A1" s="1" t="s">
        <v>1245</v>
      </c>
      <c r="B1" s="8">
        <f>'AEO 53'!C1</f>
        <v>2017</v>
      </c>
      <c r="C1" s="8">
        <f>'AEO 53'!D1</f>
        <v>2018</v>
      </c>
      <c r="D1" s="8">
        <f>'AEO 53'!E1</f>
        <v>2019</v>
      </c>
      <c r="E1" s="8">
        <f>'AEO 53'!F1</f>
        <v>2020</v>
      </c>
      <c r="F1" s="8">
        <f>'AEO 53'!G1</f>
        <v>2021</v>
      </c>
      <c r="G1" s="8">
        <f>'AEO 53'!H1</f>
        <v>2022</v>
      </c>
      <c r="H1" s="8">
        <f>'AEO 53'!I1</f>
        <v>2023</v>
      </c>
      <c r="I1" s="8">
        <f>'AEO 53'!J1</f>
        <v>2024</v>
      </c>
      <c r="J1" s="8">
        <f>'AEO 53'!K1</f>
        <v>2025</v>
      </c>
      <c r="K1" s="8">
        <f>'AEO 53'!L1</f>
        <v>2026</v>
      </c>
      <c r="L1" s="8">
        <f>'AEO 53'!M1</f>
        <v>2027</v>
      </c>
      <c r="M1" s="8">
        <f>'AEO 53'!N1</f>
        <v>2028</v>
      </c>
      <c r="N1" s="8">
        <f>'AEO 53'!O1</f>
        <v>2029</v>
      </c>
      <c r="O1" s="8">
        <f>'AEO 53'!P1</f>
        <v>2030</v>
      </c>
      <c r="P1" s="8">
        <f>'AEO 53'!Q1</f>
        <v>2031</v>
      </c>
      <c r="Q1" s="8">
        <f>'AEO 53'!R1</f>
        <v>2032</v>
      </c>
      <c r="R1" s="8">
        <f>'AEO 53'!S1</f>
        <v>2033</v>
      </c>
      <c r="S1" s="8">
        <f>'AEO 53'!T1</f>
        <v>2034</v>
      </c>
      <c r="T1" s="8">
        <f>'AEO 53'!U1</f>
        <v>2035</v>
      </c>
      <c r="U1" s="8">
        <f>'AEO 53'!V1</f>
        <v>2036</v>
      </c>
      <c r="V1" s="8">
        <f>'AEO 53'!W1</f>
        <v>2037</v>
      </c>
      <c r="W1" s="8">
        <f>'AEO 53'!X1</f>
        <v>2038</v>
      </c>
      <c r="X1" s="8">
        <f>'AEO 53'!Y1</f>
        <v>2039</v>
      </c>
      <c r="Y1" s="8">
        <f>'AEO 53'!Z1</f>
        <v>2040</v>
      </c>
      <c r="Z1" s="8">
        <f>'AEO 53'!AA1</f>
        <v>2041</v>
      </c>
      <c r="AA1" s="8">
        <f>'AEO 53'!AB1</f>
        <v>2042</v>
      </c>
      <c r="AB1" s="8">
        <f>'AEO 53'!AC1</f>
        <v>2043</v>
      </c>
      <c r="AC1" s="8">
        <f>'AEO 53'!AD1</f>
        <v>2044</v>
      </c>
      <c r="AD1" s="8">
        <f>'AEO 53'!AE1</f>
        <v>2045</v>
      </c>
      <c r="AE1" s="8">
        <f>'AEO 53'!AF1</f>
        <v>2046</v>
      </c>
      <c r="AF1" s="8">
        <f>'AEO 53'!AG1</f>
        <v>2047</v>
      </c>
      <c r="AG1" s="8">
        <f>'AEO 53'!AH1</f>
        <v>2048</v>
      </c>
      <c r="AH1" s="8">
        <f>'AEO 53'!AI1</f>
        <v>2049</v>
      </c>
      <c r="AI1" s="8">
        <f>'AEO 53'!AJ1</f>
        <v>2050</v>
      </c>
    </row>
    <row r="2" spans="1:36" ht="14.25" x14ac:dyDescent="0.45">
      <c r="A2" s="8" t="s">
        <v>1246</v>
      </c>
      <c r="B2" s="60">
        <f>About!$B$77*cpi_2018to2012</f>
        <v>703780</v>
      </c>
      <c r="C2" s="60">
        <f>$B$2*('BNVP-LDVs-psgr'!C2/'BNVP-LDVs-psgr'!$B$2)</f>
        <v>744610.53395930887</v>
      </c>
      <c r="D2" s="60">
        <f>$B$2*('BNVP-LDVs-psgr'!D2/'BNVP-LDVs-psgr'!$B$2)</f>
        <v>704825.32016266976</v>
      </c>
      <c r="E2" s="60">
        <f>$B$2*('BNVP-LDVs-psgr'!E2/'BNVP-LDVs-psgr'!$B$2)</f>
        <v>691966.88228973071</v>
      </c>
      <c r="F2" s="60">
        <f>$B$2*('BNVP-LDVs-psgr'!F2/'BNVP-LDVs-psgr'!$B$2)</f>
        <v>686454.95283369452</v>
      </c>
      <c r="G2" s="60">
        <f>$B$2*('BNVP-LDVs-psgr'!G2/'BNVP-LDVs-psgr'!$B$2)</f>
        <v>674294.59573107283</v>
      </c>
      <c r="H2" s="60">
        <f>$B$2*('BNVP-LDVs-psgr'!H2/'BNVP-LDVs-psgr'!$B$2)</f>
        <v>662836.7380634119</v>
      </c>
      <c r="I2" s="60">
        <f>$B$2*('BNVP-LDVs-psgr'!I2/'BNVP-LDVs-psgr'!$B$2)</f>
        <v>652666.81160773116</v>
      </c>
      <c r="J2" s="60">
        <f>$B$2*('BNVP-LDVs-psgr'!J2/'BNVP-LDVs-psgr'!$B$2)</f>
        <v>645199.73501852422</v>
      </c>
      <c r="K2" s="60">
        <f>$B$2*('BNVP-LDVs-psgr'!K2/'BNVP-LDVs-psgr'!$B$2)</f>
        <v>641365.91858179332</v>
      </c>
      <c r="L2" s="60">
        <f>$B$2*('BNVP-LDVs-psgr'!L2/'BNVP-LDVs-psgr'!$B$2)</f>
        <v>637281.79804017826</v>
      </c>
      <c r="M2" s="60">
        <f>$B$2*('BNVP-LDVs-psgr'!M2/'BNVP-LDVs-psgr'!$B$2)</f>
        <v>634624.78526861756</v>
      </c>
      <c r="N2" s="60">
        <f>$B$2*('BNVP-LDVs-psgr'!N2/'BNVP-LDVs-psgr'!$B$2)</f>
        <v>631251.22193538118</v>
      </c>
      <c r="O2" s="60">
        <f>$B$2*('BNVP-LDVs-psgr'!O2/'BNVP-LDVs-psgr'!$B$2)</f>
        <v>629907.84859421256</v>
      </c>
      <c r="P2" s="60">
        <f>$B$2*('BNVP-LDVs-psgr'!P2/'BNVP-LDVs-psgr'!$B$2)</f>
        <v>627682.00004495459</v>
      </c>
      <c r="Q2" s="60">
        <f>$B$2*('BNVP-LDVs-psgr'!Q2/'BNVP-LDVs-psgr'!$B$2)</f>
        <v>626019.4893764127</v>
      </c>
      <c r="R2" s="60">
        <f>$B$2*('BNVP-LDVs-psgr'!R2/'BNVP-LDVs-psgr'!$B$2)</f>
        <v>624292.61048352264</v>
      </c>
      <c r="S2" s="60">
        <f>$B$2*('BNVP-LDVs-psgr'!S2/'BNVP-LDVs-psgr'!$B$2)</f>
        <v>621683.72329008067</v>
      </c>
      <c r="T2" s="60">
        <f>$B$2*('BNVP-LDVs-psgr'!T2/'BNVP-LDVs-psgr'!$B$2)</f>
        <v>619163.82855815417</v>
      </c>
      <c r="U2" s="60">
        <f>$B$2*('BNVP-LDVs-psgr'!U2/'BNVP-LDVs-psgr'!$B$2)</f>
        <v>616697.61402813229</v>
      </c>
      <c r="V2" s="60">
        <f>$B$2*('BNVP-LDVs-psgr'!V2/'BNVP-LDVs-psgr'!$B$2)</f>
        <v>614674.60716048523</v>
      </c>
      <c r="W2" s="60">
        <f>$B$2*('BNVP-LDVs-psgr'!W2/'BNVP-LDVs-psgr'!$B$2)</f>
        <v>612429.69382059737</v>
      </c>
      <c r="X2" s="60">
        <f>$B$2*('BNVP-LDVs-psgr'!X2/'BNVP-LDVs-psgr'!$B$2)</f>
        <v>610402.44601289299</v>
      </c>
      <c r="Y2" s="60">
        <f>$B$2*('BNVP-LDVs-psgr'!Y2/'BNVP-LDVs-psgr'!$B$2)</f>
        <v>608520.61383899394</v>
      </c>
      <c r="Z2" s="60">
        <f>$B$2*('BNVP-LDVs-psgr'!Z2/'BNVP-LDVs-psgr'!$B$2)</f>
        <v>608286.53966185299</v>
      </c>
      <c r="AA2" s="60">
        <f>$B$2*('BNVP-LDVs-psgr'!AA2/'BNVP-LDVs-psgr'!$B$2)</f>
        <v>607977.40633361565</v>
      </c>
      <c r="AB2" s="60">
        <f>$B$2*('BNVP-LDVs-psgr'!AB2/'BNVP-LDVs-psgr'!$B$2)</f>
        <v>607918.19212966238</v>
      </c>
      <c r="AC2" s="60">
        <f>$B$2*('BNVP-LDVs-psgr'!AC2/'BNVP-LDVs-psgr'!$B$2)</f>
        <v>607797.91725423397</v>
      </c>
      <c r="AD2" s="60">
        <f>$B$2*('BNVP-LDVs-psgr'!AD2/'BNVP-LDVs-psgr'!$B$2)</f>
        <v>607597.53911156883</v>
      </c>
      <c r="AE2" s="60">
        <f>$B$2*('BNVP-LDVs-psgr'!AE2/'BNVP-LDVs-psgr'!$B$2)</f>
        <v>607390.48211775289</v>
      </c>
      <c r="AF2" s="60">
        <f>$B$2*('BNVP-LDVs-psgr'!AF2/'BNVP-LDVs-psgr'!$B$2)</f>
        <v>607239.0860389563</v>
      </c>
      <c r="AG2" s="60">
        <f>$B$2*('BNVP-LDVs-psgr'!AG2/'BNVP-LDVs-psgr'!$B$2)</f>
        <v>606989.0427883307</v>
      </c>
      <c r="AH2" s="60">
        <f>$B$2*('BNVP-LDVs-psgr'!AH2/'BNVP-LDVs-psgr'!$B$2)</f>
        <v>606916.6707992974</v>
      </c>
      <c r="AI2" s="60">
        <f>$B$2*('BNVP-LDVs-psgr'!AI2/'BNVP-LDVs-psgr'!$B$2)</f>
        <v>606677.67806698754</v>
      </c>
      <c r="AJ2" s="57"/>
    </row>
    <row r="3" spans="1:36" ht="14.25" x14ac:dyDescent="0.45">
      <c r="A3" s="8" t="s">
        <v>1247</v>
      </c>
      <c r="B3" s="60">
        <f>B5*('BNVP-LDVs-frgt'!B3/'BNVP-LDVs-frgt'!B5)</f>
        <v>489601.85316835809</v>
      </c>
      <c r="C3" s="60">
        <f>C5*('BNVP-LDVs-frgt'!C3/'BNVP-LDVs-frgt'!C5)</f>
        <v>492070.62786401226</v>
      </c>
      <c r="D3" s="60">
        <f>D5*('BNVP-LDVs-frgt'!C3/'BNVP-LDVs-frgt'!C5)</f>
        <v>492070.62786401226</v>
      </c>
      <c r="E3" s="60">
        <f>E5*('BNVP-LDVs-frgt'!E3/'BNVP-LDVs-frgt'!E5)</f>
        <v>499362.4619482407</v>
      </c>
      <c r="F3" s="60">
        <f>F5*('BNVP-LDVs-frgt'!F3/'BNVP-LDVs-frgt'!F5)</f>
        <v>503566.28329797811</v>
      </c>
      <c r="G3" s="60">
        <f>G5*('BNVP-LDVs-frgt'!G3/'BNVP-LDVs-frgt'!G5)</f>
        <v>506994.87825089757</v>
      </c>
      <c r="H3" s="60">
        <f>H5*('BNVP-LDVs-frgt'!H3/'BNVP-LDVs-frgt'!H5)</f>
        <v>509918.17425585148</v>
      </c>
      <c r="I3" s="60">
        <f>I5*('BNVP-LDVs-frgt'!I3/'BNVP-LDVs-frgt'!I5)</f>
        <v>513659.35593568004</v>
      </c>
      <c r="J3" s="60">
        <f>J5*('BNVP-LDVs-frgt'!J3/'BNVP-LDVs-frgt'!J5)</f>
        <v>517730.09502871725</v>
      </c>
      <c r="K3" s="60">
        <f>K5*('BNVP-LDVs-frgt'!K3/'BNVP-LDVs-frgt'!K5)</f>
        <v>518402.14552209951</v>
      </c>
      <c r="L3" s="60">
        <f>L5*('BNVP-LDVs-frgt'!L3/'BNVP-LDVs-frgt'!L5)</f>
        <v>519000.51207786589</v>
      </c>
      <c r="M3" s="60">
        <f>M5*('BNVP-LDVs-frgt'!M3/'BNVP-LDVs-frgt'!M5)</f>
        <v>519640.51839262579</v>
      </c>
      <c r="N3" s="60">
        <f>N5*('BNVP-LDVs-frgt'!N3/'BNVP-LDVs-frgt'!N5)</f>
        <v>520231.74362789415</v>
      </c>
      <c r="O3" s="60">
        <f>O5*('BNVP-LDVs-frgt'!O3/'BNVP-LDVs-frgt'!O5)</f>
        <v>520841.68144941167</v>
      </c>
      <c r="P3" s="60">
        <f>P5*('BNVP-LDVs-frgt'!P3/'BNVP-LDVs-frgt'!P5)</f>
        <v>521443.40110505413</v>
      </c>
      <c r="Q3" s="60">
        <f>Q5*('BNVP-LDVs-frgt'!Q3/'BNVP-LDVs-frgt'!Q5)</f>
        <v>522191.41772154887</v>
      </c>
      <c r="R3" s="60">
        <f>R5*('BNVP-LDVs-frgt'!R3/'BNVP-LDVs-frgt'!R5)</f>
        <v>523104.11305941368</v>
      </c>
      <c r="S3" s="60">
        <f>S5*('BNVP-LDVs-frgt'!S3/'BNVP-LDVs-frgt'!S5)</f>
        <v>523335.68068278226</v>
      </c>
      <c r="T3" s="60">
        <f>T5*('BNVP-LDVs-frgt'!T3/'BNVP-LDVs-frgt'!T5)</f>
        <v>523465.00949393702</v>
      </c>
      <c r="U3" s="60">
        <f>U5*('BNVP-LDVs-frgt'!U3/'BNVP-LDVs-frgt'!U5)</f>
        <v>523588.33286981453</v>
      </c>
      <c r="V3" s="60">
        <f>V5*('BNVP-LDVs-frgt'!V3/'BNVP-LDVs-frgt'!V5)</f>
        <v>523751.16641917604</v>
      </c>
      <c r="W3" s="60">
        <f>W5*('BNVP-LDVs-frgt'!W3/'BNVP-LDVs-frgt'!W5)</f>
        <v>523857.86297569278</v>
      </c>
      <c r="X3" s="60">
        <f>X5*('BNVP-LDVs-frgt'!X3/'BNVP-LDVs-frgt'!X5)</f>
        <v>524053.37805602833</v>
      </c>
      <c r="Y3" s="60">
        <f>Y5*('BNVP-LDVs-frgt'!Y3/'BNVP-LDVs-frgt'!Y5)</f>
        <v>524236.104716898</v>
      </c>
      <c r="Z3" s="60">
        <f>Z5*('BNVP-LDVs-frgt'!Z3/'BNVP-LDVs-frgt'!Z5)</f>
        <v>525073.34562135115</v>
      </c>
      <c r="AA3" s="60">
        <f>AA5*('BNVP-LDVs-frgt'!AA3/'BNVP-LDVs-frgt'!AA5)</f>
        <v>525315.66696205537</v>
      </c>
      <c r="AB3" s="60">
        <f>AB5*('BNVP-LDVs-frgt'!AB3/'BNVP-LDVs-frgt'!AB5)</f>
        <v>525558.98273403361</v>
      </c>
      <c r="AC3" s="60">
        <f>AC5*('BNVP-LDVs-frgt'!AC3/'BNVP-LDVs-frgt'!AC5)</f>
        <v>525802.90857290372</v>
      </c>
      <c r="AD3" s="60">
        <f>AD5*('BNVP-LDVs-frgt'!AD3/'BNVP-LDVs-frgt'!AD5)</f>
        <v>526364.69392670959</v>
      </c>
      <c r="AE3" s="60">
        <f>AE5*('BNVP-LDVs-frgt'!AE3/'BNVP-LDVs-frgt'!AE5)</f>
        <v>526606.08776762593</v>
      </c>
      <c r="AF3" s="60">
        <f>AF5*('BNVP-LDVs-frgt'!AF3/'BNVP-LDVs-frgt'!AF5)</f>
        <v>526848.60826263018</v>
      </c>
      <c r="AG3" s="60">
        <f>AG5*('BNVP-LDVs-frgt'!AG3/'BNVP-LDVs-frgt'!AG5)</f>
        <v>527110.91761357198</v>
      </c>
      <c r="AH3" s="60">
        <f>AH5*('BNVP-LDVs-frgt'!AH3/'BNVP-LDVs-frgt'!AH5)</f>
        <v>527391.42454743211</v>
      </c>
      <c r="AI3" s="60">
        <f>AI5*('BNVP-LDVs-frgt'!AI3/'BNVP-LDVs-frgt'!AI5)</f>
        <v>527630.04322526464</v>
      </c>
      <c r="AJ3" s="57"/>
    </row>
    <row r="4" spans="1:36" ht="14.25" x14ac:dyDescent="0.45">
      <c r="A4" s="8" t="s">
        <v>1248</v>
      </c>
      <c r="B4" s="60">
        <f t="shared" ref="B4:AI4" si="0">B5</f>
        <v>480637.41599999997</v>
      </c>
      <c r="C4" s="60">
        <f t="shared" si="0"/>
        <v>483317.4214621518</v>
      </c>
      <c r="D4" s="60">
        <f t="shared" si="0"/>
        <v>483317.4214621518</v>
      </c>
      <c r="E4" s="60">
        <f t="shared" si="0"/>
        <v>487396.66370601609</v>
      </c>
      <c r="F4" s="60">
        <f t="shared" si="0"/>
        <v>490387.34004867659</v>
      </c>
      <c r="G4" s="60">
        <f t="shared" si="0"/>
        <v>492178.11092058127</v>
      </c>
      <c r="H4" s="60">
        <f t="shared" si="0"/>
        <v>493697.68884414417</v>
      </c>
      <c r="I4" s="60">
        <f t="shared" si="0"/>
        <v>495532.37668577436</v>
      </c>
      <c r="J4" s="60">
        <f t="shared" si="0"/>
        <v>498603.71727043786</v>
      </c>
      <c r="K4" s="60">
        <f t="shared" si="0"/>
        <v>499496.66363706707</v>
      </c>
      <c r="L4" s="60">
        <f t="shared" si="0"/>
        <v>500502.10907455842</v>
      </c>
      <c r="M4" s="60">
        <f t="shared" si="0"/>
        <v>501470.80037881731</v>
      </c>
      <c r="N4" s="60">
        <f t="shared" si="0"/>
        <v>502188.1886418169</v>
      </c>
      <c r="O4" s="60">
        <f t="shared" si="0"/>
        <v>502801.77752425446</v>
      </c>
      <c r="P4" s="60">
        <f t="shared" si="0"/>
        <v>503412.85529734683</v>
      </c>
      <c r="Q4" s="60">
        <f t="shared" si="0"/>
        <v>504025.28467847483</v>
      </c>
      <c r="R4" s="60">
        <f t="shared" si="0"/>
        <v>504643.84775292175</v>
      </c>
      <c r="S4" s="60">
        <f t="shared" si="0"/>
        <v>504832.18781477655</v>
      </c>
      <c r="T4" s="60">
        <f t="shared" si="0"/>
        <v>504936.92714610416</v>
      </c>
      <c r="U4" s="60">
        <f t="shared" si="0"/>
        <v>505038.83976417972</v>
      </c>
      <c r="V4" s="60">
        <f t="shared" si="0"/>
        <v>505150.75565390958</v>
      </c>
      <c r="W4" s="60">
        <f t="shared" si="0"/>
        <v>505258.47950044286</v>
      </c>
      <c r="X4" s="60">
        <f t="shared" si="0"/>
        <v>505365.16048189253</v>
      </c>
      <c r="Y4" s="60">
        <f t="shared" si="0"/>
        <v>505472.41778352001</v>
      </c>
      <c r="Z4" s="60">
        <f t="shared" si="0"/>
        <v>505582.91345566942</v>
      </c>
      <c r="AA4" s="60">
        <f t="shared" si="0"/>
        <v>505689.91004102613</v>
      </c>
      <c r="AB4" s="60">
        <f t="shared" si="0"/>
        <v>505805.07116223237</v>
      </c>
      <c r="AC4" s="60">
        <f t="shared" si="0"/>
        <v>505922.68850514787</v>
      </c>
      <c r="AD4" s="60">
        <f t="shared" si="0"/>
        <v>506536.22249994968</v>
      </c>
      <c r="AE4" s="60">
        <f t="shared" si="0"/>
        <v>506660.54299540719</v>
      </c>
      <c r="AF4" s="60">
        <f t="shared" si="0"/>
        <v>506777.68693246262</v>
      </c>
      <c r="AG4" s="60">
        <f t="shared" si="0"/>
        <v>506890.07622805284</v>
      </c>
      <c r="AH4" s="60">
        <f t="shared" si="0"/>
        <v>507005.44317789393</v>
      </c>
      <c r="AI4" s="60">
        <f t="shared" si="0"/>
        <v>507076.00123392511</v>
      </c>
      <c r="AJ4" s="57"/>
    </row>
    <row r="5" spans="1:36" ht="14.25" x14ac:dyDescent="0.45">
      <c r="A5" s="8" t="s">
        <v>1249</v>
      </c>
      <c r="B5" s="62">
        <f>486968*cpi_2013to2012</f>
        <v>480637.41599999997</v>
      </c>
      <c r="C5" s="60">
        <f>$B5*('BNVP-LDVs-frgt'!C$5/'BNVP-LDVs-frgt'!$B$5)</f>
        <v>483317.4214621518</v>
      </c>
      <c r="D5" s="60">
        <f>$B5*('BNVP-LDVs-frgt'!C$5/'BNVP-LDVs-frgt'!$B$5)</f>
        <v>483317.4214621518</v>
      </c>
      <c r="E5" s="60">
        <f>$B5*('BNVP-LDVs-frgt'!E$5/'BNVP-LDVs-frgt'!$B$5)</f>
        <v>487396.66370601609</v>
      </c>
      <c r="F5" s="60">
        <f>$B5*('BNVP-LDVs-frgt'!F$5/'BNVP-LDVs-frgt'!$B$5)</f>
        <v>490387.34004867659</v>
      </c>
      <c r="G5" s="60">
        <f>$B5*('BNVP-LDVs-frgt'!G$5/'BNVP-LDVs-frgt'!$B$5)</f>
        <v>492178.11092058127</v>
      </c>
      <c r="H5" s="60">
        <f>$B5*('BNVP-LDVs-frgt'!H$5/'BNVP-LDVs-frgt'!$B$5)</f>
        <v>493697.68884414417</v>
      </c>
      <c r="I5" s="60">
        <f>$B5*('BNVP-LDVs-frgt'!I$5/'BNVP-LDVs-frgt'!$B$5)</f>
        <v>495532.37668577436</v>
      </c>
      <c r="J5" s="60">
        <f>$B5*('BNVP-LDVs-frgt'!J$5/'BNVP-LDVs-frgt'!$B$5)</f>
        <v>498603.71727043786</v>
      </c>
      <c r="K5" s="60">
        <f>$B5*('BNVP-LDVs-frgt'!K$5/'BNVP-LDVs-frgt'!$B$5)</f>
        <v>499496.66363706707</v>
      </c>
      <c r="L5" s="60">
        <f>$B5*('BNVP-LDVs-frgt'!L$5/'BNVP-LDVs-frgt'!$B$5)</f>
        <v>500502.10907455842</v>
      </c>
      <c r="M5" s="60">
        <f>$B5*('BNVP-LDVs-frgt'!M$5/'BNVP-LDVs-frgt'!$B$5)</f>
        <v>501470.80037881731</v>
      </c>
      <c r="N5" s="60">
        <f>$B5*('BNVP-LDVs-frgt'!N$5/'BNVP-LDVs-frgt'!$B$5)</f>
        <v>502188.1886418169</v>
      </c>
      <c r="O5" s="60">
        <f>$B5*('BNVP-LDVs-frgt'!O$5/'BNVP-LDVs-frgt'!$B$5)</f>
        <v>502801.77752425446</v>
      </c>
      <c r="P5" s="60">
        <f>$B5*('BNVP-LDVs-frgt'!P$5/'BNVP-LDVs-frgt'!$B$5)</f>
        <v>503412.85529734683</v>
      </c>
      <c r="Q5" s="60">
        <f>$B5*('BNVP-LDVs-frgt'!Q$5/'BNVP-LDVs-frgt'!$B$5)</f>
        <v>504025.28467847483</v>
      </c>
      <c r="R5" s="60">
        <f>$B5*('BNVP-LDVs-frgt'!R$5/'BNVP-LDVs-frgt'!$B$5)</f>
        <v>504643.84775292175</v>
      </c>
      <c r="S5" s="60">
        <f>$B5*('BNVP-LDVs-frgt'!S$5/'BNVP-LDVs-frgt'!$B$5)</f>
        <v>504832.18781477655</v>
      </c>
      <c r="T5" s="60">
        <f>$B5*('BNVP-LDVs-frgt'!T$5/'BNVP-LDVs-frgt'!$B$5)</f>
        <v>504936.92714610416</v>
      </c>
      <c r="U5" s="60">
        <f>$B5*('BNVP-LDVs-frgt'!U$5/'BNVP-LDVs-frgt'!$B$5)</f>
        <v>505038.83976417972</v>
      </c>
      <c r="V5" s="60">
        <f>$B5*('BNVP-LDVs-frgt'!V$5/'BNVP-LDVs-frgt'!$B$5)</f>
        <v>505150.75565390958</v>
      </c>
      <c r="W5" s="60">
        <f>$B5*('BNVP-LDVs-frgt'!W$5/'BNVP-LDVs-frgt'!$B$5)</f>
        <v>505258.47950044286</v>
      </c>
      <c r="X5" s="60">
        <f>$B5*('BNVP-LDVs-frgt'!X$5/'BNVP-LDVs-frgt'!$B$5)</f>
        <v>505365.16048189253</v>
      </c>
      <c r="Y5" s="60">
        <f>$B5*('BNVP-LDVs-frgt'!Y$5/'BNVP-LDVs-frgt'!$B$5)</f>
        <v>505472.41778352001</v>
      </c>
      <c r="Z5" s="60">
        <f>$B5*('BNVP-LDVs-frgt'!Z$5/'BNVP-LDVs-frgt'!$B$5)</f>
        <v>505582.91345566942</v>
      </c>
      <c r="AA5" s="60">
        <f>$B5*('BNVP-LDVs-frgt'!AA$5/'BNVP-LDVs-frgt'!$B$5)</f>
        <v>505689.91004102613</v>
      </c>
      <c r="AB5" s="60">
        <f>$B5*('BNVP-LDVs-frgt'!AB$5/'BNVP-LDVs-frgt'!$B$5)</f>
        <v>505805.07116223237</v>
      </c>
      <c r="AC5" s="60">
        <f>$B5*('BNVP-LDVs-frgt'!AC$5/'BNVP-LDVs-frgt'!$B$5)</f>
        <v>505922.68850514787</v>
      </c>
      <c r="AD5" s="60">
        <f>$B5*('BNVP-LDVs-frgt'!AD$5/'BNVP-LDVs-frgt'!$B$5)</f>
        <v>506536.22249994968</v>
      </c>
      <c r="AE5" s="60">
        <f>$B5*('BNVP-LDVs-frgt'!AE$5/'BNVP-LDVs-frgt'!$B$5)</f>
        <v>506660.54299540719</v>
      </c>
      <c r="AF5" s="60">
        <f>$B5*('BNVP-LDVs-frgt'!AF$5/'BNVP-LDVs-frgt'!$B$5)</f>
        <v>506777.68693246262</v>
      </c>
      <c r="AG5" s="60">
        <f>$B5*('BNVP-LDVs-frgt'!AG$5/'BNVP-LDVs-frgt'!$B$5)</f>
        <v>506890.07622805284</v>
      </c>
      <c r="AH5" s="60">
        <f>$B5*('BNVP-LDVs-frgt'!AH$5/'BNVP-LDVs-frgt'!$B$5)</f>
        <v>507005.44317789393</v>
      </c>
      <c r="AI5" s="60">
        <f>$B5*('BNVP-LDVs-frgt'!AI$5/'BNVP-LDVs-frgt'!$B$5)</f>
        <v>507076.00123392511</v>
      </c>
      <c r="AJ5" s="57"/>
    </row>
    <row r="6" spans="1:36" ht="14.25" x14ac:dyDescent="0.45">
      <c r="A6" s="8" t="s">
        <v>1250</v>
      </c>
      <c r="B6" s="60">
        <f>B5*('BNVP-LDVs-psgr'!B6/'BNVP-LDVs-psgr'!B5)</f>
        <v>558260.24261483864</v>
      </c>
      <c r="C6" s="60">
        <f>C5*('BNVP-LDVs-psgr'!C6/'BNVP-LDVs-psgr'!C5)</f>
        <v>403526.89822477347</v>
      </c>
      <c r="D6" s="60">
        <f>D5*('BNVP-LDVs-psgr'!C6/'BNVP-LDVs-psgr'!C5)</f>
        <v>403526.89822477347</v>
      </c>
      <c r="E6" s="60">
        <f>E5*('BNVP-LDVs-psgr'!E6/'BNVP-LDVs-psgr'!E5)</f>
        <v>434605.81546311587</v>
      </c>
      <c r="F6" s="60">
        <f>F5*('BNVP-LDVs-psgr'!F6/'BNVP-LDVs-psgr'!F5)</f>
        <v>437195.65913317638</v>
      </c>
      <c r="G6" s="60">
        <f>G5*('BNVP-LDVs-psgr'!G6/'BNVP-LDVs-psgr'!G5)</f>
        <v>440515.31862694398</v>
      </c>
      <c r="H6" s="60">
        <f>H5*('BNVP-LDVs-psgr'!H6/'BNVP-LDVs-psgr'!H5)</f>
        <v>443615.32174359972</v>
      </c>
      <c r="I6" s="60">
        <f>I5*('BNVP-LDVs-psgr'!I6/'BNVP-LDVs-psgr'!I5)</f>
        <v>447098.27936420776</v>
      </c>
      <c r="J6" s="60">
        <f>J5*('BNVP-LDVs-psgr'!J6/'BNVP-LDVs-psgr'!J5)</f>
        <v>456085.55727463844</v>
      </c>
      <c r="K6" s="60">
        <f>K5*('BNVP-LDVs-psgr'!K6/'BNVP-LDVs-psgr'!K5)</f>
        <v>463443.85490087274</v>
      </c>
      <c r="L6" s="60">
        <f>L5*('BNVP-LDVs-psgr'!L6/'BNVP-LDVs-psgr'!L5)</f>
        <v>472511.08148409164</v>
      </c>
      <c r="M6" s="60">
        <f>M5*('BNVP-LDVs-psgr'!M6/'BNVP-LDVs-psgr'!M5)</f>
        <v>481925.55822893494</v>
      </c>
      <c r="N6" s="60">
        <f>N5*('BNVP-LDVs-psgr'!N6/'BNVP-LDVs-psgr'!N5)</f>
        <v>489222.03662978468</v>
      </c>
      <c r="O6" s="60">
        <f>O5*('BNVP-LDVs-psgr'!O6/'BNVP-LDVs-psgr'!O5)</f>
        <v>495011.69015081006</v>
      </c>
      <c r="P6" s="60">
        <f>P5*('BNVP-LDVs-psgr'!P6/'BNVP-LDVs-psgr'!P5)</f>
        <v>496428.24417810637</v>
      </c>
      <c r="Q6" s="60">
        <f>Q5*('BNVP-LDVs-psgr'!Q6/'BNVP-LDVs-psgr'!Q5)</f>
        <v>497721.04602512607</v>
      </c>
      <c r="R6" s="60">
        <f>R5*('BNVP-LDVs-psgr'!R6/'BNVP-LDVs-psgr'!R5)</f>
        <v>496794.48075505591</v>
      </c>
      <c r="S6" s="60">
        <f>S5*('BNVP-LDVs-psgr'!S6/'BNVP-LDVs-psgr'!S5)</f>
        <v>498834.34758688556</v>
      </c>
      <c r="T6" s="60">
        <f>T5*('BNVP-LDVs-psgr'!T6/'BNVP-LDVs-psgr'!T5)</f>
        <v>498384.53125154314</v>
      </c>
      <c r="U6" s="60">
        <f>U5*('BNVP-LDVs-psgr'!U6/'BNVP-LDVs-psgr'!U5)</f>
        <v>498091.97919823451</v>
      </c>
      <c r="V6" s="60">
        <f>V5*('BNVP-LDVs-psgr'!V6/'BNVP-LDVs-psgr'!V5)</f>
        <v>497764.42479221855</v>
      </c>
      <c r="W6" s="60">
        <f>W5*('BNVP-LDVs-psgr'!W6/'BNVP-LDVs-psgr'!W5)</f>
        <v>497346.18539001769</v>
      </c>
      <c r="X6" s="60">
        <f>X5*('BNVP-LDVs-psgr'!X6/'BNVP-LDVs-psgr'!X5)</f>
        <v>497521.80484151322</v>
      </c>
      <c r="Y6" s="60">
        <f>Y5*('BNVP-LDVs-psgr'!Y6/'BNVP-LDVs-psgr'!Y5)</f>
        <v>497775.16599344136</v>
      </c>
      <c r="Z6" s="60">
        <f>Z5*('BNVP-LDVs-psgr'!Z6/'BNVP-LDVs-psgr'!Z5)</f>
        <v>498032.34309630032</v>
      </c>
      <c r="AA6" s="60">
        <f>AA5*('BNVP-LDVs-psgr'!AA6/'BNVP-LDVs-psgr'!AA5)</f>
        <v>498923.28777408472</v>
      </c>
      <c r="AB6" s="60">
        <f>AB5*('BNVP-LDVs-psgr'!AB6/'BNVP-LDVs-psgr'!AB5)</f>
        <v>499628.48040278052</v>
      </c>
      <c r="AC6" s="60">
        <f>AC5*('BNVP-LDVs-psgr'!AC6/'BNVP-LDVs-psgr'!AC5)</f>
        <v>500321.62001223431</v>
      </c>
      <c r="AD6" s="60">
        <f>AD5*('BNVP-LDVs-psgr'!AD6/'BNVP-LDVs-psgr'!AD5)</f>
        <v>501519.34959610755</v>
      </c>
      <c r="AE6" s="60">
        <f>AE5*('BNVP-LDVs-psgr'!AE6/'BNVP-LDVs-psgr'!AE5)</f>
        <v>501963.83671756322</v>
      </c>
      <c r="AF6" s="60">
        <f>AF5*('BNVP-LDVs-psgr'!AF6/'BNVP-LDVs-psgr'!AF5)</f>
        <v>502385.98051336041</v>
      </c>
      <c r="AG6" s="60">
        <f>AG5*('BNVP-LDVs-psgr'!AG6/'BNVP-LDVs-psgr'!AG5)</f>
        <v>502991.44846872217</v>
      </c>
      <c r="AH6" s="60">
        <f>AH5*('BNVP-LDVs-psgr'!AH6/'BNVP-LDVs-psgr'!AH5)</f>
        <v>503508.11541550379</v>
      </c>
      <c r="AI6" s="60">
        <f>AI5*('BNVP-LDVs-psgr'!AI6/'BNVP-LDVs-psgr'!AI5)</f>
        <v>503748.45727361529</v>
      </c>
      <c r="AJ6" s="57"/>
    </row>
    <row r="7" spans="1:36" ht="14.25" x14ac:dyDescent="0.45">
      <c r="A7" s="3" t="s">
        <v>1251</v>
      </c>
      <c r="B7" s="60">
        <f>B$5*('BNVP-LDVs-psgr'!B7/'BNVP-LDVs-psgr'!B$4)</f>
        <v>614189.13186862669</v>
      </c>
      <c r="C7" s="60">
        <f>C$5*('BNVP-LDVs-psgr'!C7/'BNVP-LDVs-psgr'!C$4)</f>
        <v>571017.28514497052</v>
      </c>
      <c r="D7" s="60">
        <f>D$5*('BNVP-LDVs-psgr'!D7/'BNVP-LDVs-psgr'!D$4)</f>
        <v>564806.49456876179</v>
      </c>
      <c r="E7" s="60">
        <f>E$5*('BNVP-LDVs-psgr'!E7/'BNVP-LDVs-psgr'!E$4)</f>
        <v>568647.65489607339</v>
      </c>
      <c r="F7" s="60">
        <f>F$5*('BNVP-LDVs-psgr'!F7/'BNVP-LDVs-psgr'!F$4)</f>
        <v>568322.21390365355</v>
      </c>
      <c r="G7" s="60">
        <f>G$5*('BNVP-LDVs-psgr'!G7/'BNVP-LDVs-psgr'!G$4)</f>
        <v>571535.5483621587</v>
      </c>
      <c r="H7" s="60">
        <f>H$5*('BNVP-LDVs-psgr'!H7/'BNVP-LDVs-psgr'!H$4)</f>
        <v>574665.42002333771</v>
      </c>
      <c r="I7" s="60">
        <f>I$5*('BNVP-LDVs-psgr'!I7/'BNVP-LDVs-psgr'!I$4)</f>
        <v>576297.63183186541</v>
      </c>
      <c r="J7" s="60">
        <f>J$5*('BNVP-LDVs-psgr'!J7/'BNVP-LDVs-psgr'!J$4)</f>
        <v>579279.06248981203</v>
      </c>
      <c r="K7" s="60">
        <f>K$5*('BNVP-LDVs-psgr'!K7/'BNVP-LDVs-psgr'!K$4)</f>
        <v>581791.84509653994</v>
      </c>
      <c r="L7" s="60">
        <f>L$5*('BNVP-LDVs-psgr'!L7/'BNVP-LDVs-psgr'!L$4)</f>
        <v>585706.74976274336</v>
      </c>
      <c r="M7" s="60">
        <f>M$5*('BNVP-LDVs-psgr'!M7/'BNVP-LDVs-psgr'!M$4)</f>
        <v>588117.65022117284</v>
      </c>
      <c r="N7" s="60">
        <f>N$5*('BNVP-LDVs-psgr'!N7/'BNVP-LDVs-psgr'!N$4)</f>
        <v>591921.7270598039</v>
      </c>
      <c r="O7" s="60">
        <f>O$5*('BNVP-LDVs-psgr'!O7/'BNVP-LDVs-psgr'!O$4)</f>
        <v>593392.34620477445</v>
      </c>
      <c r="P7" s="60">
        <f>P$5*('BNVP-LDVs-psgr'!P7/'BNVP-LDVs-psgr'!P$4)</f>
        <v>595814.41159158701</v>
      </c>
      <c r="Q7" s="60">
        <f>Q$5*('BNVP-LDVs-psgr'!Q7/'BNVP-LDVs-psgr'!Q$4)</f>
        <v>597439.16339904896</v>
      </c>
      <c r="R7" s="60">
        <f>R$5*('BNVP-LDVs-psgr'!R7/'BNVP-LDVs-psgr'!R$4)</f>
        <v>598185.89716211078</v>
      </c>
      <c r="S7" s="60">
        <f>S$5*('BNVP-LDVs-psgr'!S7/'BNVP-LDVs-psgr'!S$4)</f>
        <v>599880.6045921254</v>
      </c>
      <c r="T7" s="60">
        <f>T$5*('BNVP-LDVs-psgr'!T7/'BNVP-LDVs-psgr'!T$4)</f>
        <v>600880.31286176667</v>
      </c>
      <c r="U7" s="60">
        <f>U$5*('BNVP-LDVs-psgr'!U7/'BNVP-LDVs-psgr'!U$4)</f>
        <v>601957.5044135924</v>
      </c>
      <c r="V7" s="60">
        <f>V$5*('BNVP-LDVs-psgr'!V7/'BNVP-LDVs-psgr'!V$4)</f>
        <v>602360.43878572609</v>
      </c>
      <c r="W7" s="60">
        <f>W$5*('BNVP-LDVs-psgr'!W7/'BNVP-LDVs-psgr'!W$4)</f>
        <v>603081.80202750245</v>
      </c>
      <c r="X7" s="60">
        <f>X$5*('BNVP-LDVs-psgr'!X7/'BNVP-LDVs-psgr'!X$4)</f>
        <v>603752.38497589319</v>
      </c>
      <c r="Y7" s="60">
        <f>Y$5*('BNVP-LDVs-psgr'!Y7/'BNVP-LDVs-psgr'!Y$4)</f>
        <v>604229.56185889372</v>
      </c>
      <c r="Z7" s="60">
        <f>Z$5*('BNVP-LDVs-psgr'!Z7/'BNVP-LDVs-psgr'!Z$4)</f>
        <v>603926.93833199644</v>
      </c>
      <c r="AA7" s="60">
        <f>AA$5*('BNVP-LDVs-psgr'!AA7/'BNVP-LDVs-psgr'!AA$4)</f>
        <v>604697.98513866041</v>
      </c>
      <c r="AB7" s="60">
        <f>AB$5*('BNVP-LDVs-psgr'!AB7/'BNVP-LDVs-psgr'!AB$4)</f>
        <v>604772.52617436915</v>
      </c>
      <c r="AC7" s="60">
        <f>AC$5*('BNVP-LDVs-psgr'!AC7/'BNVP-LDVs-psgr'!AC$4)</f>
        <v>604974.95125624107</v>
      </c>
      <c r="AD7" s="60">
        <f>AD$5*('BNVP-LDVs-psgr'!AD7/'BNVP-LDVs-psgr'!AD$4)</f>
        <v>605874.72742309771</v>
      </c>
      <c r="AE7" s="60">
        <f>AE$5*('BNVP-LDVs-psgr'!AE7/'BNVP-LDVs-psgr'!AE$4)</f>
        <v>605825.71408214024</v>
      </c>
      <c r="AF7" s="60">
        <f>AF$5*('BNVP-LDVs-psgr'!AF7/'BNVP-LDVs-psgr'!AF$4)</f>
        <v>605825.08684022271</v>
      </c>
      <c r="AG7" s="60">
        <f>AG$5*('BNVP-LDVs-psgr'!AG7/'BNVP-LDVs-psgr'!AG$4)</f>
        <v>606132.43968840293</v>
      </c>
      <c r="AH7" s="60">
        <f>AH$5*('BNVP-LDVs-psgr'!AH7/'BNVP-LDVs-psgr'!AH$4)</f>
        <v>606008.23857714015</v>
      </c>
      <c r="AI7" s="60">
        <f>AI$5*('BNVP-LDVs-psgr'!AI7/'BNVP-LDVs-psgr'!AI$4)</f>
        <v>605973.52819495951</v>
      </c>
      <c r="AJ7" s="57"/>
    </row>
    <row r="8" spans="1:36" ht="14.25" x14ac:dyDescent="0.45">
      <c r="A8" s="3" t="s">
        <v>1252</v>
      </c>
      <c r="B8" s="60">
        <f>B$5*('BNVP-LDVs-psgr'!B8/'BNVP-LDVs-psgr'!B$4)</f>
        <v>1115442.1704415989</v>
      </c>
      <c r="C8" s="60">
        <f>C$5*('BNVP-LDVs-psgr'!C8/'BNVP-LDVs-psgr'!C$4)</f>
        <v>1008092.6266542901</v>
      </c>
      <c r="D8" s="60">
        <f>D$5*('BNVP-LDVs-psgr'!D8/'BNVP-LDVs-psgr'!D$4)</f>
        <v>968812.15814394457</v>
      </c>
      <c r="E8" s="60">
        <f>E$5*('BNVP-LDVs-psgr'!E8/'BNVP-LDVs-psgr'!E$4)</f>
        <v>942924.51619140466</v>
      </c>
      <c r="F8" s="60">
        <f>F$5*('BNVP-LDVs-psgr'!F8/'BNVP-LDVs-psgr'!F$4)</f>
        <v>908133.95274099323</v>
      </c>
      <c r="G8" s="60">
        <f>G$5*('BNVP-LDVs-psgr'!G8/'BNVP-LDVs-psgr'!G$4)</f>
        <v>877366.92584221635</v>
      </c>
      <c r="H8" s="60">
        <f>H$5*('BNVP-LDVs-psgr'!H8/'BNVP-LDVs-psgr'!H$4)</f>
        <v>850381.74632989371</v>
      </c>
      <c r="I8" s="60">
        <f>I$5*('BNVP-LDVs-psgr'!I8/'BNVP-LDVs-psgr'!I$4)</f>
        <v>830344.51713426621</v>
      </c>
      <c r="J8" s="60">
        <f>J$5*('BNVP-LDVs-psgr'!J8/'BNVP-LDVs-psgr'!J$4)</f>
        <v>807501.44214763714</v>
      </c>
      <c r="K8" s="60">
        <f>K$5*('BNVP-LDVs-psgr'!K8/'BNVP-LDVs-psgr'!K$4)</f>
        <v>796202.86095919204</v>
      </c>
      <c r="L8" s="60">
        <f>L$5*('BNVP-LDVs-psgr'!L8/'BNVP-LDVs-psgr'!L$4)</f>
        <v>787630.87855513487</v>
      </c>
      <c r="M8" s="60">
        <f>M$5*('BNVP-LDVs-psgr'!M8/'BNVP-LDVs-psgr'!M$4)</f>
        <v>777562.52014030376</v>
      </c>
      <c r="N8" s="60">
        <f>N$5*('BNVP-LDVs-psgr'!N8/'BNVP-LDVs-psgr'!N$4)</f>
        <v>769749.69220193673</v>
      </c>
      <c r="O8" s="60">
        <f>O$5*('BNVP-LDVs-psgr'!O8/'BNVP-LDVs-psgr'!O$4)</f>
        <v>759557.87113902404</v>
      </c>
      <c r="P8" s="60">
        <f>P$5*('BNVP-LDVs-psgr'!P8/'BNVP-LDVs-psgr'!P$4)</f>
        <v>750951.24066097662</v>
      </c>
      <c r="Q8" s="60">
        <f>Q$5*('BNVP-LDVs-psgr'!Q8/'BNVP-LDVs-psgr'!Q$4)</f>
        <v>741882.03208426165</v>
      </c>
      <c r="R8" s="60">
        <f>R$5*('BNVP-LDVs-psgr'!R8/'BNVP-LDVs-psgr'!R$4)</f>
        <v>732202.74994479353</v>
      </c>
      <c r="S8" s="60">
        <f>S$5*('BNVP-LDVs-psgr'!S8/'BNVP-LDVs-psgr'!S$4)</f>
        <v>724247.00360403326</v>
      </c>
      <c r="T8" s="60">
        <f>T$5*('BNVP-LDVs-psgr'!T8/'BNVP-LDVs-psgr'!T$4)</f>
        <v>715875.37457472144</v>
      </c>
      <c r="U8" s="60">
        <f>U$5*('BNVP-LDVs-psgr'!U8/'BNVP-LDVs-psgr'!U$4)</f>
        <v>707995.10818878282</v>
      </c>
      <c r="V8" s="60">
        <f>V$5*('BNVP-LDVs-psgr'!V8/'BNVP-LDVs-psgr'!V$4)</f>
        <v>699729.91635104571</v>
      </c>
      <c r="W8" s="60">
        <f>W$5*('BNVP-LDVs-psgr'!W8/'BNVP-LDVs-psgr'!W$4)</f>
        <v>692181.36654451804</v>
      </c>
      <c r="X8" s="60">
        <f>X$5*('BNVP-LDVs-psgr'!X8/'BNVP-LDVs-psgr'!X$4)</f>
        <v>684961.36611435865</v>
      </c>
      <c r="Y8" s="60">
        <f>Y$5*('BNVP-LDVs-psgr'!Y8/'BNVP-LDVs-psgr'!Y$4)</f>
        <v>677874.58326838538</v>
      </c>
      <c r="Z8" s="60">
        <f>Z$5*('BNVP-LDVs-psgr'!Z8/'BNVP-LDVs-psgr'!Z$4)</f>
        <v>670288.27855852188</v>
      </c>
      <c r="AA8" s="60">
        <f>AA$5*('BNVP-LDVs-psgr'!AA8/'BNVP-LDVs-psgr'!AA$4)</f>
        <v>664202.87987239938</v>
      </c>
      <c r="AB8" s="60">
        <f>AB$5*('BNVP-LDVs-psgr'!AB8/'BNVP-LDVs-psgr'!AB$4)</f>
        <v>657659.62235077214</v>
      </c>
      <c r="AC8" s="60">
        <f>AC$5*('BNVP-LDVs-psgr'!AC8/'BNVP-LDVs-psgr'!AC$4)</f>
        <v>651527.18406006775</v>
      </c>
      <c r="AD8" s="60">
        <f>AD$5*('BNVP-LDVs-psgr'!AD8/'BNVP-LDVs-psgr'!AD$4)</f>
        <v>646411.11796425749</v>
      </c>
      <c r="AE8" s="60">
        <f>AE$5*('BNVP-LDVs-psgr'!AE8/'BNVP-LDVs-psgr'!AE$4)</f>
        <v>640551.41288608522</v>
      </c>
      <c r="AF8" s="60">
        <f>AF$5*('BNVP-LDVs-psgr'!AF8/'BNVP-LDVs-psgr'!AF$4)</f>
        <v>635003.11560223252</v>
      </c>
      <c r="AG8" s="60">
        <f>AG$5*('BNVP-LDVs-psgr'!AG8/'BNVP-LDVs-psgr'!AG$4)</f>
        <v>630024.11369156942</v>
      </c>
      <c r="AH8" s="60">
        <f>AH$5*('BNVP-LDVs-psgr'!AH8/'BNVP-LDVs-psgr'!AH$4)</f>
        <v>624839.06444235996</v>
      </c>
      <c r="AI8" s="60">
        <f>AI$5*('BNVP-LDVs-psgr'!AI8/'BNVP-LDVs-psgr'!AI$4)</f>
        <v>619974.7382647472</v>
      </c>
      <c r="AJ8" s="5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F497D"/>
  </sheetPr>
  <dimension ref="A1:AJ1000"/>
  <sheetViews>
    <sheetView workbookViewId="0">
      <selection activeCell="B2" sqref="B2:AI8"/>
    </sheetView>
  </sheetViews>
  <sheetFormatPr defaultColWidth="12.625" defaultRowHeight="15" customHeight="1" x14ac:dyDescent="0.35"/>
  <cols>
    <col min="1" max="1" width="21.375" customWidth="1"/>
    <col min="2" max="36" width="7.625" customWidth="1"/>
  </cols>
  <sheetData>
    <row r="1" spans="1:36" ht="14.25" x14ac:dyDescent="0.45">
      <c r="A1" s="1" t="s">
        <v>1245</v>
      </c>
      <c r="B1" s="8">
        <f>'AEO 53'!C1</f>
        <v>2017</v>
      </c>
      <c r="C1" s="8">
        <f>'AEO 53'!D1</f>
        <v>2018</v>
      </c>
      <c r="D1" s="8">
        <f>'AEO 53'!E1</f>
        <v>2019</v>
      </c>
      <c r="E1" s="8">
        <f>'AEO 53'!F1</f>
        <v>2020</v>
      </c>
      <c r="F1" s="8">
        <f>'AEO 53'!G1</f>
        <v>2021</v>
      </c>
      <c r="G1" s="8">
        <f>'AEO 53'!H1</f>
        <v>2022</v>
      </c>
      <c r="H1" s="8">
        <f>'AEO 53'!I1</f>
        <v>2023</v>
      </c>
      <c r="I1" s="8">
        <f>'AEO 53'!J1</f>
        <v>2024</v>
      </c>
      <c r="J1" s="8">
        <f>'AEO 53'!K1</f>
        <v>2025</v>
      </c>
      <c r="K1" s="8">
        <f>'AEO 53'!L1</f>
        <v>2026</v>
      </c>
      <c r="L1" s="8">
        <f>'AEO 53'!M1</f>
        <v>2027</v>
      </c>
      <c r="M1" s="8">
        <f>'AEO 53'!N1</f>
        <v>2028</v>
      </c>
      <c r="N1" s="8">
        <f>'AEO 53'!O1</f>
        <v>2029</v>
      </c>
      <c r="O1" s="8">
        <f>'AEO 53'!P1</f>
        <v>2030</v>
      </c>
      <c r="P1" s="8">
        <f>'AEO 53'!Q1</f>
        <v>2031</v>
      </c>
      <c r="Q1" s="8">
        <f>'AEO 53'!R1</f>
        <v>2032</v>
      </c>
      <c r="R1" s="8">
        <f>'AEO 53'!S1</f>
        <v>2033</v>
      </c>
      <c r="S1" s="8">
        <f>'AEO 53'!T1</f>
        <v>2034</v>
      </c>
      <c r="T1" s="8">
        <f>'AEO 53'!U1</f>
        <v>2035</v>
      </c>
      <c r="U1" s="8">
        <f>'AEO 53'!V1</f>
        <v>2036</v>
      </c>
      <c r="V1" s="8">
        <f>'AEO 53'!W1</f>
        <v>2037</v>
      </c>
      <c r="W1" s="8">
        <f>'AEO 53'!X1</f>
        <v>2038</v>
      </c>
      <c r="X1" s="8">
        <f>'AEO 53'!Y1</f>
        <v>2039</v>
      </c>
      <c r="Y1" s="8">
        <f>'AEO 53'!Z1</f>
        <v>2040</v>
      </c>
      <c r="Z1" s="8">
        <f>'AEO 53'!AA1</f>
        <v>2041</v>
      </c>
      <c r="AA1" s="8">
        <f>'AEO 53'!AB1</f>
        <v>2042</v>
      </c>
      <c r="AB1" s="8">
        <f>'AEO 53'!AC1</f>
        <v>2043</v>
      </c>
      <c r="AC1" s="8">
        <f>'AEO 53'!AD1</f>
        <v>2044</v>
      </c>
      <c r="AD1" s="8">
        <f>'AEO 53'!AE1</f>
        <v>2045</v>
      </c>
      <c r="AE1" s="8">
        <f>'AEO 53'!AF1</f>
        <v>2046</v>
      </c>
      <c r="AF1" s="8">
        <f>'AEO 53'!AG1</f>
        <v>2047</v>
      </c>
      <c r="AG1" s="8">
        <f>'AEO 53'!AH1</f>
        <v>2048</v>
      </c>
      <c r="AH1" s="8">
        <f>'AEO 53'!AI1</f>
        <v>2049</v>
      </c>
      <c r="AI1" s="8">
        <f>'AEO 53'!AJ1</f>
        <v>2050</v>
      </c>
    </row>
    <row r="2" spans="1:36" ht="14.25" x14ac:dyDescent="0.45">
      <c r="A2" s="8" t="s">
        <v>1246</v>
      </c>
      <c r="B2" s="60">
        <f>B5*('BNVP-LDVs-psgr'!B2/'BNVP-LDVs-psgr'!B5)</f>
        <v>206129.71515486477</v>
      </c>
      <c r="C2" s="60">
        <f>C5*('BNVP-LDVs-psgr'!C2/'BNVP-LDVs-psgr'!C5)</f>
        <v>157329.1504043185</v>
      </c>
      <c r="D2" s="60">
        <f>D5*('BNVP-LDVs-psgr'!C2/'BNVP-LDVs-psgr'!C5)</f>
        <v>157329.1504043185</v>
      </c>
      <c r="E2" s="60">
        <f>E5*('BNVP-LDVs-psgr'!E2/'BNVP-LDVs-psgr'!E5)</f>
        <v>150572.43487880466</v>
      </c>
      <c r="F2" s="60">
        <f>F5*('BNVP-LDVs-psgr'!F2/'BNVP-LDVs-psgr'!F5)</f>
        <v>150087.25272790974</v>
      </c>
      <c r="G2" s="60">
        <f>G5*('BNVP-LDVs-psgr'!G2/'BNVP-LDVs-psgr'!G5)</f>
        <v>148887.52262230893</v>
      </c>
      <c r="H2" s="60">
        <f>H5*('BNVP-LDVs-psgr'!H2/'BNVP-LDVs-psgr'!H5)</f>
        <v>147914.2648369378</v>
      </c>
      <c r="I2" s="60">
        <f>I5*('BNVP-LDVs-psgr'!I2/'BNVP-LDVs-psgr'!I5)</f>
        <v>147390.09551879432</v>
      </c>
      <c r="J2" s="60">
        <f>J5*('BNVP-LDVs-psgr'!J2/'BNVP-LDVs-psgr'!J5)</f>
        <v>147618.42378405164</v>
      </c>
      <c r="K2" s="60">
        <f>K5*('BNVP-LDVs-psgr'!K2/'BNVP-LDVs-psgr'!K5)</f>
        <v>149764.47179386183</v>
      </c>
      <c r="L2" s="60">
        <f>L5*('BNVP-LDVs-psgr'!L2/'BNVP-LDVs-psgr'!L5)</f>
        <v>152424.95309466898</v>
      </c>
      <c r="M2" s="60">
        <f>M5*('BNVP-LDVs-psgr'!M2/'BNVP-LDVs-psgr'!M5)</f>
        <v>155375.17468255447</v>
      </c>
      <c r="N2" s="60">
        <f>N5*('BNVP-LDVs-psgr'!N2/'BNVP-LDVs-psgr'!N5)</f>
        <v>157363.64068924758</v>
      </c>
      <c r="O2" s="60">
        <f>O5*('BNVP-LDVs-psgr'!O2/'BNVP-LDVs-psgr'!O5)</f>
        <v>159061.68110004379</v>
      </c>
      <c r="P2" s="60">
        <f>P5*('BNVP-LDVs-psgr'!P2/'BNVP-LDVs-psgr'!P5)</f>
        <v>159142.36341958749</v>
      </c>
      <c r="Q2" s="60">
        <f>Q5*('BNVP-LDVs-psgr'!Q2/'BNVP-LDVs-psgr'!Q5)</f>
        <v>159178.6566578084</v>
      </c>
      <c r="R2" s="60">
        <f>R5*('BNVP-LDVs-psgr'!R2/'BNVP-LDVs-psgr'!R5)</f>
        <v>158394.43349894031</v>
      </c>
      <c r="S2" s="60">
        <f>S5*('BNVP-LDVs-psgr'!S2/'BNVP-LDVs-psgr'!S5)</f>
        <v>158554.1199240963</v>
      </c>
      <c r="T2" s="60">
        <f>T5*('BNVP-LDVs-psgr'!T2/'BNVP-LDVs-psgr'!T5)</f>
        <v>157916.41874499767</v>
      </c>
      <c r="U2" s="60">
        <f>U5*('BNVP-LDVs-psgr'!U2/'BNVP-LDVs-psgr'!U5)</f>
        <v>157303.55731285547</v>
      </c>
      <c r="V2" s="60">
        <f>V5*('BNVP-LDVs-psgr'!V2/'BNVP-LDVs-psgr'!V5)</f>
        <v>156705.35432291892</v>
      </c>
      <c r="W2" s="60">
        <f>W5*('BNVP-LDVs-psgr'!W2/'BNVP-LDVs-psgr'!W5)</f>
        <v>156078.31862986783</v>
      </c>
      <c r="X2" s="60">
        <f>X5*('BNVP-LDVs-psgr'!X2/'BNVP-LDVs-psgr'!X5)</f>
        <v>155618.54083275169</v>
      </c>
      <c r="Y2" s="60">
        <f>Y5*('BNVP-LDVs-psgr'!Y2/'BNVP-LDVs-psgr'!Y5)</f>
        <v>155192.39178924495</v>
      </c>
      <c r="Z2" s="60">
        <f>Z5*('BNVP-LDVs-psgr'!Z2/'BNVP-LDVs-psgr'!Z5)</f>
        <v>155020.20971876237</v>
      </c>
      <c r="AA2" s="60">
        <f>AA5*('BNVP-LDVs-psgr'!AA2/'BNVP-LDVs-psgr'!AA5)</f>
        <v>155065.68722097145</v>
      </c>
      <c r="AB2" s="60">
        <f>AB5*('BNVP-LDVs-psgr'!AB2/'BNVP-LDVs-psgr'!AB5)</f>
        <v>155046.47759157137</v>
      </c>
      <c r="AC2" s="60">
        <f>AC5*('BNVP-LDVs-psgr'!AC2/'BNVP-LDVs-psgr'!AC5)</f>
        <v>155007.61594163798</v>
      </c>
      <c r="AD2" s="60">
        <f>AD5*('BNVP-LDVs-psgr'!AD2/'BNVP-LDVs-psgr'!AD5)</f>
        <v>155094.10646379733</v>
      </c>
      <c r="AE2" s="60">
        <f>AE5*('BNVP-LDVs-psgr'!AE2/'BNVP-LDVs-psgr'!AE5)</f>
        <v>154941.23559973243</v>
      </c>
      <c r="AF2" s="60">
        <f>AF5*('BNVP-LDVs-psgr'!AF2/'BNVP-LDVs-psgr'!AF5)</f>
        <v>154774.06172469756</v>
      </c>
      <c r="AG2" s="60">
        <f>AG5*('BNVP-LDVs-psgr'!AG2/'BNVP-LDVs-psgr'!AG5)</f>
        <v>154655.1480544036</v>
      </c>
      <c r="AH2" s="60">
        <f>AH5*('BNVP-LDVs-psgr'!AH2/'BNVP-LDVs-psgr'!AH5)</f>
        <v>154507.76433657968</v>
      </c>
      <c r="AI2" s="60">
        <f>AI5*('BNVP-LDVs-psgr'!AI2/'BNVP-LDVs-psgr'!AI5)</f>
        <v>154254.67795205268</v>
      </c>
      <c r="AJ2" s="57"/>
    </row>
    <row r="3" spans="1:36" ht="14.25" x14ac:dyDescent="0.45">
      <c r="A3" s="8" t="s">
        <v>1247</v>
      </c>
      <c r="B3" s="60">
        <f>B5*('BNVP-LDVs-frgt'!B3/'BNVP-LDVs-frgt'!B5)</f>
        <v>135407.27428151103</v>
      </c>
      <c r="C3" s="60">
        <f>C5*('BNVP-LDVs-frgt'!C3/'BNVP-LDVs-frgt'!C5)</f>
        <v>136090.05366682258</v>
      </c>
      <c r="D3" s="60">
        <f>D5*('BNVP-LDVs-frgt'!C3/'BNVP-LDVs-frgt'!C5)</f>
        <v>136090.05366682258</v>
      </c>
      <c r="E3" s="60">
        <f>E5*('BNVP-LDVs-frgt'!E3/'BNVP-LDVs-frgt'!E5)</f>
        <v>138106.7277693997</v>
      </c>
      <c r="F3" s="60">
        <f>F5*('BNVP-LDVs-frgt'!F3/'BNVP-LDVs-frgt'!F5)</f>
        <v>139269.3622383069</v>
      </c>
      <c r="G3" s="60">
        <f>G5*('BNVP-LDVs-frgt'!G3/'BNVP-LDVs-frgt'!G5)</f>
        <v>140217.59536729901</v>
      </c>
      <c r="H3" s="60">
        <f>H5*('BNVP-LDVs-frgt'!H3/'BNVP-LDVs-frgt'!H5)</f>
        <v>141026.07993774593</v>
      </c>
      <c r="I3" s="60">
        <f>I5*('BNVP-LDVs-frgt'!I3/'BNVP-LDVs-frgt'!I5)</f>
        <v>142060.76395819901</v>
      </c>
      <c r="J3" s="60">
        <f>J5*('BNVP-LDVs-frgt'!J3/'BNVP-LDVs-frgt'!J5)</f>
        <v>143186.59238660944</v>
      </c>
      <c r="K3" s="60">
        <f>K5*('BNVP-LDVs-frgt'!K3/'BNVP-LDVs-frgt'!K5)</f>
        <v>143372.45876946632</v>
      </c>
      <c r="L3" s="60">
        <f>L5*('BNVP-LDVs-frgt'!L3/'BNVP-LDVs-frgt'!L5)</f>
        <v>143537.94667318484</v>
      </c>
      <c r="M3" s="60">
        <f>M5*('BNVP-LDVs-frgt'!M3/'BNVP-LDVs-frgt'!M5)</f>
        <v>143714.95072258497</v>
      </c>
      <c r="N3" s="60">
        <f>N5*('BNVP-LDVs-frgt'!N3/'BNVP-LDVs-frgt'!N5)</f>
        <v>143878.4635791562</v>
      </c>
      <c r="O3" s="60">
        <f>O5*('BNVP-LDVs-frgt'!O3/'BNVP-LDVs-frgt'!O5)</f>
        <v>144047.15170269663</v>
      </c>
      <c r="P3" s="60">
        <f>P5*('BNVP-LDVs-frgt'!P3/'BNVP-LDVs-frgt'!P5)</f>
        <v>144213.56696016531</v>
      </c>
      <c r="Q3" s="60">
        <f>Q5*('BNVP-LDVs-frgt'!Q3/'BNVP-LDVs-frgt'!Q5)</f>
        <v>144420.44299729913</v>
      </c>
      <c r="R3" s="60">
        <f>R5*('BNVP-LDVs-frgt'!R3/'BNVP-LDVs-frgt'!R5)</f>
        <v>144672.86358588544</v>
      </c>
      <c r="S3" s="60">
        <f>S5*('BNVP-LDVs-frgt'!S3/'BNVP-LDVs-frgt'!S5)</f>
        <v>144736.9073399874</v>
      </c>
      <c r="T3" s="60">
        <f>T5*('BNVP-LDVs-frgt'!T3/'BNVP-LDVs-frgt'!T5)</f>
        <v>144772.6753046943</v>
      </c>
      <c r="U3" s="60">
        <f>U5*('BNVP-LDVs-frgt'!U3/'BNVP-LDVs-frgt'!U5)</f>
        <v>144806.78236959752</v>
      </c>
      <c r="V3" s="60">
        <f>V5*('BNVP-LDVs-frgt'!V3/'BNVP-LDVs-frgt'!V5)</f>
        <v>144851.81660902684</v>
      </c>
      <c r="W3" s="60">
        <f>W5*('BNVP-LDVs-frgt'!W3/'BNVP-LDVs-frgt'!W5)</f>
        <v>144881.32525937134</v>
      </c>
      <c r="X3" s="60">
        <f>X5*('BNVP-LDVs-frgt'!X3/'BNVP-LDVs-frgt'!X5)</f>
        <v>144935.39810231066</v>
      </c>
      <c r="Y3" s="60">
        <f>Y5*('BNVP-LDVs-frgt'!Y3/'BNVP-LDVs-frgt'!Y5)</f>
        <v>144985.93410197407</v>
      </c>
      <c r="Z3" s="60">
        <f>Z5*('BNVP-LDVs-frgt'!Z3/'BNVP-LDVs-frgt'!Z5)</f>
        <v>145217.48655230762</v>
      </c>
      <c r="AA3" s="60">
        <f>AA5*('BNVP-LDVs-frgt'!AA3/'BNVP-LDVs-frgt'!AA5)</f>
        <v>145284.50442005601</v>
      </c>
      <c r="AB3" s="60">
        <f>AB5*('BNVP-LDVs-frgt'!AB3/'BNVP-LDVs-frgt'!AB5)</f>
        <v>145351.79731378195</v>
      </c>
      <c r="AC3" s="60">
        <f>AC5*('BNVP-LDVs-frgt'!AC3/'BNVP-LDVs-frgt'!AC5)</f>
        <v>145419.25893132787</v>
      </c>
      <c r="AD3" s="60">
        <f>AD5*('BNVP-LDVs-frgt'!AD3/'BNVP-LDVs-frgt'!AD5)</f>
        <v>145574.62971474684</v>
      </c>
      <c r="AE3" s="60">
        <f>AE5*('BNVP-LDVs-frgt'!AE3/'BNVP-LDVs-frgt'!AE5)</f>
        <v>145641.39106749764</v>
      </c>
      <c r="AF3" s="60">
        <f>AF5*('BNVP-LDVs-frgt'!AF3/'BNVP-LDVs-frgt'!AF5)</f>
        <v>145708.46401457372</v>
      </c>
      <c r="AG3" s="60">
        <f>AG5*('BNVP-LDVs-frgt'!AG3/'BNVP-LDVs-frgt'!AG5)</f>
        <v>145781.00988832756</v>
      </c>
      <c r="AH3" s="60">
        <f>AH5*('BNVP-LDVs-frgt'!AH3/'BNVP-LDVs-frgt'!AH5)</f>
        <v>145858.58859658867</v>
      </c>
      <c r="AI3" s="60">
        <f>AI5*('BNVP-LDVs-frgt'!AI3/'BNVP-LDVs-frgt'!AI5)</f>
        <v>145924.5824333131</v>
      </c>
      <c r="AJ3" s="57"/>
    </row>
    <row r="4" spans="1:36" ht="14.25" x14ac:dyDescent="0.45">
      <c r="A4" s="8" t="s">
        <v>1248</v>
      </c>
      <c r="B4" s="60">
        <f t="shared" ref="B4:AI4" si="0">B5</f>
        <v>132928.01486984815</v>
      </c>
      <c r="C4" s="60">
        <f t="shared" si="0"/>
        <v>133669.21352410395</v>
      </c>
      <c r="D4" s="60">
        <f t="shared" si="0"/>
        <v>133669.21352410395</v>
      </c>
      <c r="E4" s="60">
        <f t="shared" si="0"/>
        <v>134797.39363576239</v>
      </c>
      <c r="F4" s="60">
        <f t="shared" si="0"/>
        <v>135624.51332331516</v>
      </c>
      <c r="G4" s="60">
        <f t="shared" si="0"/>
        <v>136119.7798364179</v>
      </c>
      <c r="H4" s="60">
        <f t="shared" si="0"/>
        <v>136540.04357389451</v>
      </c>
      <c r="I4" s="60">
        <f t="shared" si="0"/>
        <v>137047.45603196614</v>
      </c>
      <c r="J4" s="60">
        <f t="shared" si="0"/>
        <v>137896.88471420697</v>
      </c>
      <c r="K4" s="60">
        <f t="shared" si="0"/>
        <v>138143.84340687201</v>
      </c>
      <c r="L4" s="60">
        <f t="shared" si="0"/>
        <v>138421.91552863471</v>
      </c>
      <c r="M4" s="60">
        <f t="shared" si="0"/>
        <v>138689.82270317068</v>
      </c>
      <c r="N4" s="60">
        <f t="shared" si="0"/>
        <v>138888.22797607907</v>
      </c>
      <c r="O4" s="60">
        <f t="shared" si="0"/>
        <v>139057.92585929303</v>
      </c>
      <c r="P4" s="60">
        <f t="shared" si="0"/>
        <v>139226.92925479283</v>
      </c>
      <c r="Q4" s="60">
        <f t="shared" si="0"/>
        <v>139396.3064592536</v>
      </c>
      <c r="R4" s="60">
        <f t="shared" si="0"/>
        <v>139567.38003534407</v>
      </c>
      <c r="S4" s="60">
        <f t="shared" si="0"/>
        <v>139619.46851141649</v>
      </c>
      <c r="T4" s="60">
        <f t="shared" si="0"/>
        <v>139648.43585962683</v>
      </c>
      <c r="U4" s="60">
        <f t="shared" si="0"/>
        <v>139676.62143478182</v>
      </c>
      <c r="V4" s="60">
        <f t="shared" si="0"/>
        <v>139707.57357574909</v>
      </c>
      <c r="W4" s="60">
        <f t="shared" si="0"/>
        <v>139737.36633968534</v>
      </c>
      <c r="X4" s="60">
        <f t="shared" si="0"/>
        <v>139766.87068249431</v>
      </c>
      <c r="Y4" s="60">
        <f t="shared" si="0"/>
        <v>139796.53441592623</v>
      </c>
      <c r="Z4" s="60">
        <f t="shared" si="0"/>
        <v>139827.09377285844</v>
      </c>
      <c r="AA4" s="60">
        <f t="shared" si="0"/>
        <v>139856.68540100861</v>
      </c>
      <c r="AB4" s="60">
        <f t="shared" si="0"/>
        <v>139888.5350629836</v>
      </c>
      <c r="AC4" s="60">
        <f t="shared" si="0"/>
        <v>139921.06403261342</v>
      </c>
      <c r="AD4" s="60">
        <f t="shared" si="0"/>
        <v>140090.74673576813</v>
      </c>
      <c r="AE4" s="60">
        <f t="shared" si="0"/>
        <v>140125.12957014324</v>
      </c>
      <c r="AF4" s="60">
        <f t="shared" si="0"/>
        <v>140157.52761176138</v>
      </c>
      <c r="AG4" s="60">
        <f t="shared" si="0"/>
        <v>140188.61068074041</v>
      </c>
      <c r="AH4" s="60">
        <f t="shared" si="0"/>
        <v>140220.51726793786</v>
      </c>
      <c r="AI4" s="60">
        <f t="shared" si="0"/>
        <v>140240.03123420241</v>
      </c>
      <c r="AJ4" s="57"/>
    </row>
    <row r="5" spans="1:36" ht="14.25" x14ac:dyDescent="0.45">
      <c r="A5" s="8" t="s">
        <v>1249</v>
      </c>
      <c r="B5" s="62">
        <f>AVERAGE('Conventional Daycab Trucks'!C1:C247,'Conventional Sleeper Trucks'!C1:C214)*cpi_2014to2012</f>
        <v>132928.01486984815</v>
      </c>
      <c r="C5" s="61">
        <f>$B5*('BNVP-LDVs-frgt'!C$5/'BNVP-LDVs-frgt'!$B$5)</f>
        <v>133669.21352410395</v>
      </c>
      <c r="D5" s="61">
        <f>$B5*('BNVP-LDVs-frgt'!C$5/'BNVP-LDVs-frgt'!$B$5)</f>
        <v>133669.21352410395</v>
      </c>
      <c r="E5" s="61">
        <f>$B5*('BNVP-LDVs-frgt'!E$5/'BNVP-LDVs-frgt'!$B$5)</f>
        <v>134797.39363576239</v>
      </c>
      <c r="F5" s="61">
        <f>$B5*('BNVP-LDVs-frgt'!F$5/'BNVP-LDVs-frgt'!$B$5)</f>
        <v>135624.51332331516</v>
      </c>
      <c r="G5" s="61">
        <f>$B5*('BNVP-LDVs-frgt'!G$5/'BNVP-LDVs-frgt'!$B$5)</f>
        <v>136119.7798364179</v>
      </c>
      <c r="H5" s="61">
        <f>$B5*('BNVP-LDVs-frgt'!H$5/'BNVP-LDVs-frgt'!$B$5)</f>
        <v>136540.04357389451</v>
      </c>
      <c r="I5" s="61">
        <f>$B5*('BNVP-LDVs-frgt'!I$5/'BNVP-LDVs-frgt'!$B$5)</f>
        <v>137047.45603196614</v>
      </c>
      <c r="J5" s="61">
        <f>$B5*('BNVP-LDVs-frgt'!J$5/'BNVP-LDVs-frgt'!$B$5)</f>
        <v>137896.88471420697</v>
      </c>
      <c r="K5" s="61">
        <f>$B5*('BNVP-LDVs-frgt'!K$5/'BNVP-LDVs-frgt'!$B$5)</f>
        <v>138143.84340687201</v>
      </c>
      <c r="L5" s="61">
        <f>$B5*('BNVP-LDVs-frgt'!L$5/'BNVP-LDVs-frgt'!$B$5)</f>
        <v>138421.91552863471</v>
      </c>
      <c r="M5" s="61">
        <f>$B5*('BNVP-LDVs-frgt'!M$5/'BNVP-LDVs-frgt'!$B$5)</f>
        <v>138689.82270317068</v>
      </c>
      <c r="N5" s="61">
        <f>$B5*('BNVP-LDVs-frgt'!N$5/'BNVP-LDVs-frgt'!$B$5)</f>
        <v>138888.22797607907</v>
      </c>
      <c r="O5" s="61">
        <f>$B5*('BNVP-LDVs-frgt'!O$5/'BNVP-LDVs-frgt'!$B$5)</f>
        <v>139057.92585929303</v>
      </c>
      <c r="P5" s="61">
        <f>$B5*('BNVP-LDVs-frgt'!P$5/'BNVP-LDVs-frgt'!$B$5)</f>
        <v>139226.92925479283</v>
      </c>
      <c r="Q5" s="61">
        <f>$B5*('BNVP-LDVs-frgt'!Q$5/'BNVP-LDVs-frgt'!$B$5)</f>
        <v>139396.3064592536</v>
      </c>
      <c r="R5" s="61">
        <f>$B5*('BNVP-LDVs-frgt'!R$5/'BNVP-LDVs-frgt'!$B$5)</f>
        <v>139567.38003534407</v>
      </c>
      <c r="S5" s="61">
        <f>$B5*('BNVP-LDVs-frgt'!S$5/'BNVP-LDVs-frgt'!$B$5)</f>
        <v>139619.46851141649</v>
      </c>
      <c r="T5" s="61">
        <f>$B5*('BNVP-LDVs-frgt'!T$5/'BNVP-LDVs-frgt'!$B$5)</f>
        <v>139648.43585962683</v>
      </c>
      <c r="U5" s="61">
        <f>$B5*('BNVP-LDVs-frgt'!U$5/'BNVP-LDVs-frgt'!$B$5)</f>
        <v>139676.62143478182</v>
      </c>
      <c r="V5" s="61">
        <f>$B5*('BNVP-LDVs-frgt'!V$5/'BNVP-LDVs-frgt'!$B$5)</f>
        <v>139707.57357574909</v>
      </c>
      <c r="W5" s="61">
        <f>$B5*('BNVP-LDVs-frgt'!W$5/'BNVP-LDVs-frgt'!$B$5)</f>
        <v>139737.36633968534</v>
      </c>
      <c r="X5" s="61">
        <f>$B5*('BNVP-LDVs-frgt'!X$5/'BNVP-LDVs-frgt'!$B$5)</f>
        <v>139766.87068249431</v>
      </c>
      <c r="Y5" s="61">
        <f>$B5*('BNVP-LDVs-frgt'!Y$5/'BNVP-LDVs-frgt'!$B$5)</f>
        <v>139796.53441592623</v>
      </c>
      <c r="Z5" s="61">
        <f>$B5*('BNVP-LDVs-frgt'!Z$5/'BNVP-LDVs-frgt'!$B$5)</f>
        <v>139827.09377285844</v>
      </c>
      <c r="AA5" s="61">
        <f>$B5*('BNVP-LDVs-frgt'!AA$5/'BNVP-LDVs-frgt'!$B$5)</f>
        <v>139856.68540100861</v>
      </c>
      <c r="AB5" s="61">
        <f>$B5*('BNVP-LDVs-frgt'!AB$5/'BNVP-LDVs-frgt'!$B$5)</f>
        <v>139888.5350629836</v>
      </c>
      <c r="AC5" s="61">
        <f>$B5*('BNVP-LDVs-frgt'!AC$5/'BNVP-LDVs-frgt'!$B$5)</f>
        <v>139921.06403261342</v>
      </c>
      <c r="AD5" s="61">
        <f>$B5*('BNVP-LDVs-frgt'!AD$5/'BNVP-LDVs-frgt'!$B$5)</f>
        <v>140090.74673576813</v>
      </c>
      <c r="AE5" s="61">
        <f>$B5*('BNVP-LDVs-frgt'!AE$5/'BNVP-LDVs-frgt'!$B$5)</f>
        <v>140125.12957014324</v>
      </c>
      <c r="AF5" s="61">
        <f>$B5*('BNVP-LDVs-frgt'!AF$5/'BNVP-LDVs-frgt'!$B$5)</f>
        <v>140157.52761176138</v>
      </c>
      <c r="AG5" s="61">
        <f>$B5*('BNVP-LDVs-frgt'!AG$5/'BNVP-LDVs-frgt'!$B$5)</f>
        <v>140188.61068074041</v>
      </c>
      <c r="AH5" s="61">
        <f>$B5*('BNVP-LDVs-frgt'!AH$5/'BNVP-LDVs-frgt'!$B$5)</f>
        <v>140220.51726793786</v>
      </c>
      <c r="AI5" s="61">
        <f>$B5*('BNVP-LDVs-frgt'!AI$5/'BNVP-LDVs-frgt'!$B$5)</f>
        <v>140240.03123420241</v>
      </c>
    </row>
    <row r="6" spans="1:36" ht="14.25" x14ac:dyDescent="0.45">
      <c r="A6" s="8" t="s">
        <v>1250</v>
      </c>
      <c r="B6" s="60">
        <f>B5*('BNVP-LDVs-psgr'!B6/'BNVP-LDVs-psgr'!B5)</f>
        <v>154395.85717053353</v>
      </c>
      <c r="C6" s="60">
        <f>C5*('BNVP-LDVs-psgr'!C6/'BNVP-LDVs-psgr'!C5)</f>
        <v>111601.85982609057</v>
      </c>
      <c r="D6" s="60">
        <f>D5*('BNVP-LDVs-psgr'!C6/'BNVP-LDVs-psgr'!C5)</f>
        <v>111601.85982609057</v>
      </c>
      <c r="E6" s="60">
        <f>E5*('BNVP-LDVs-psgr'!E6/'BNVP-LDVs-psgr'!E5)</f>
        <v>120197.23470801022</v>
      </c>
      <c r="F6" s="60">
        <f>F5*('BNVP-LDVs-psgr'!F6/'BNVP-LDVs-psgr'!F5)</f>
        <v>120913.49766720604</v>
      </c>
      <c r="G6" s="60">
        <f>G5*('BNVP-LDVs-psgr'!G6/'BNVP-LDVs-psgr'!G5)</f>
        <v>121831.60294128726</v>
      </c>
      <c r="H6" s="60">
        <f>H5*('BNVP-LDVs-psgr'!H6/'BNVP-LDVs-psgr'!H5)</f>
        <v>122688.95870817035</v>
      </c>
      <c r="I6" s="60">
        <f>I5*('BNVP-LDVs-psgr'!I6/'BNVP-LDVs-psgr'!I5)</f>
        <v>123652.22670806166</v>
      </c>
      <c r="J6" s="60">
        <f>J5*('BNVP-LDVs-psgr'!J6/'BNVP-LDVs-psgr'!J5)</f>
        <v>126137.80309464324</v>
      </c>
      <c r="K6" s="60">
        <f>K5*('BNVP-LDVs-psgr'!K6/'BNVP-LDVs-psgr'!K5)</f>
        <v>128172.85875971623</v>
      </c>
      <c r="L6" s="60">
        <f>L5*('BNVP-LDVs-psgr'!L6/'BNVP-LDVs-psgr'!L5)</f>
        <v>130680.54623880003</v>
      </c>
      <c r="M6" s="60">
        <f>M5*('BNVP-LDVs-psgr'!M6/'BNVP-LDVs-psgr'!M5)</f>
        <v>133284.27134023985</v>
      </c>
      <c r="N6" s="60">
        <f>N5*('BNVP-LDVs-psgr'!N6/'BNVP-LDVs-psgr'!N5)</f>
        <v>135302.22990334447</v>
      </c>
      <c r="O6" s="60">
        <f>O5*('BNVP-LDVs-psgr'!O6/'BNVP-LDVs-psgr'!O5)</f>
        <v>136903.45178852149</v>
      </c>
      <c r="P6" s="60">
        <f>P5*('BNVP-LDVs-psgr'!P6/'BNVP-LDVs-psgr'!P5)</f>
        <v>137295.22260896961</v>
      </c>
      <c r="Q6" s="60">
        <f>Q5*('BNVP-LDVs-psgr'!Q6/'BNVP-LDVs-psgr'!Q5)</f>
        <v>137652.76777175488</v>
      </c>
      <c r="R6" s="60">
        <f>R5*('BNVP-LDVs-psgr'!R6/'BNVP-LDVs-psgr'!R5)</f>
        <v>137396.51123013394</v>
      </c>
      <c r="S6" s="60">
        <f>S5*('BNVP-LDVs-psgr'!S6/'BNVP-LDVs-psgr'!S5)</f>
        <v>137960.66924099086</v>
      </c>
      <c r="T6" s="60">
        <f>T5*('BNVP-LDVs-psgr'!T6/'BNVP-LDVs-psgr'!T5)</f>
        <v>137836.26529214578</v>
      </c>
      <c r="U6" s="60">
        <f>U5*('BNVP-LDVs-psgr'!U6/'BNVP-LDVs-psgr'!U5)</f>
        <v>137755.35531219444</v>
      </c>
      <c r="V6" s="60">
        <f>V5*('BNVP-LDVs-psgr'!V6/'BNVP-LDVs-psgr'!V5)</f>
        <v>137664.76486812139</v>
      </c>
      <c r="W6" s="60">
        <f>W5*('BNVP-LDVs-psgr'!W6/'BNVP-LDVs-psgr'!W5)</f>
        <v>137549.09402847348</v>
      </c>
      <c r="X6" s="60">
        <f>X5*('BNVP-LDVs-psgr'!X6/'BNVP-LDVs-psgr'!X5)</f>
        <v>137597.66441497009</v>
      </c>
      <c r="Y6" s="60">
        <f>Y5*('BNVP-LDVs-psgr'!Y6/'BNVP-LDVs-psgr'!Y5)</f>
        <v>137667.73552023532</v>
      </c>
      <c r="Z6" s="60">
        <f>Z5*('BNVP-LDVs-psgr'!Z6/'BNVP-LDVs-psgr'!Z5)</f>
        <v>137738.86198816099</v>
      </c>
      <c r="AA6" s="60">
        <f>AA5*('BNVP-LDVs-psgr'!AA6/'BNVP-LDVs-psgr'!AA5)</f>
        <v>137985.2670815521</v>
      </c>
      <c r="AB6" s="60">
        <f>AB5*('BNVP-LDVs-psgr'!AB6/'BNVP-LDVs-psgr'!AB5)</f>
        <v>138180.29945546406</v>
      </c>
      <c r="AC6" s="60">
        <f>AC5*('BNVP-LDVs-psgr'!AC6/'BNVP-LDVs-psgr'!AC5)</f>
        <v>138371.99837287076</v>
      </c>
      <c r="AD6" s="60">
        <f>AD5*('BNVP-LDVs-psgr'!AD6/'BNVP-LDVs-psgr'!AD5)</f>
        <v>138703.24977077515</v>
      </c>
      <c r="AE6" s="60">
        <f>AE5*('BNVP-LDVs-psgr'!AE6/'BNVP-LDVs-psgr'!AE5)</f>
        <v>138826.17983972825</v>
      </c>
      <c r="AF6" s="60">
        <f>AF5*('BNVP-LDVs-psgr'!AF6/'BNVP-LDVs-psgr'!AF5)</f>
        <v>138942.93050227952</v>
      </c>
      <c r="AG6" s="60">
        <f>AG5*('BNVP-LDVs-psgr'!AG6/'BNVP-LDVs-psgr'!AG5)</f>
        <v>139110.38241237708</v>
      </c>
      <c r="AH6" s="60">
        <f>AH5*('BNVP-LDVs-psgr'!AH6/'BNVP-LDVs-psgr'!AH5)</f>
        <v>139253.27497400099</v>
      </c>
      <c r="AI6" s="60">
        <f>AI5*('BNVP-LDVs-psgr'!AI6/'BNVP-LDVs-psgr'!AI5)</f>
        <v>139319.74538397195</v>
      </c>
      <c r="AJ6" s="57"/>
    </row>
    <row r="7" spans="1:36" ht="14.25" x14ac:dyDescent="0.45">
      <c r="A7" s="3" t="s">
        <v>1251</v>
      </c>
      <c r="B7" s="60">
        <f>B$5*('BNVP-LDVs-frgt'!B7/'BNVP-LDVs-frgt'!B$5)</f>
        <v>150517.12184581585</v>
      </c>
      <c r="C7" s="60">
        <f>C$5*('BNVP-LDVs-frgt'!C7/'BNVP-LDVs-frgt'!C$5)</f>
        <v>151183.63771822207</v>
      </c>
      <c r="D7" s="60">
        <f>D$5*('BNVP-LDVs-frgt'!D7/'BNVP-LDVs-frgt'!D$5)</f>
        <v>151129.03961933541</v>
      </c>
      <c r="E7" s="60">
        <f>E$5*('BNVP-LDVs-frgt'!E7/'BNVP-LDVs-frgt'!E$5)</f>
        <v>152794.41696826348</v>
      </c>
      <c r="F7" s="60">
        <f>F$5*('BNVP-LDVs-frgt'!F7/'BNVP-LDVs-frgt'!F$5)</f>
        <v>153660.4616515018</v>
      </c>
      <c r="G7" s="60">
        <f>G$5*('BNVP-LDVs-frgt'!G7/'BNVP-LDVs-frgt'!G$5)</f>
        <v>154149.52434419963</v>
      </c>
      <c r="H7" s="60">
        <f>H$5*('BNVP-LDVs-frgt'!H7/'BNVP-LDVs-frgt'!H$5)</f>
        <v>154686.59894677394</v>
      </c>
      <c r="I7" s="60">
        <f>I$5*('BNVP-LDVs-frgt'!I7/'BNVP-LDVs-frgt'!I$5)</f>
        <v>155318.85805247547</v>
      </c>
      <c r="J7" s="60">
        <f>J$5*('BNVP-LDVs-frgt'!J7/'BNVP-LDVs-frgt'!J$5)</f>
        <v>156000.42483407602</v>
      </c>
      <c r="K7" s="60">
        <f>K$5*('BNVP-LDVs-frgt'!K7/'BNVP-LDVs-frgt'!K$5)</f>
        <v>156152.74905615408</v>
      </c>
      <c r="L7" s="60">
        <f>L$5*('BNVP-LDVs-frgt'!L7/'BNVP-LDVs-frgt'!L$5)</f>
        <v>156300.23763452107</v>
      </c>
      <c r="M7" s="60">
        <f>M$5*('BNVP-LDVs-frgt'!M7/'BNVP-LDVs-frgt'!M$5)</f>
        <v>156452.76323419891</v>
      </c>
      <c r="N7" s="60">
        <f>N$5*('BNVP-LDVs-frgt'!N7/'BNVP-LDVs-frgt'!N$5)</f>
        <v>156598.8609478469</v>
      </c>
      <c r="O7" s="60">
        <f>O$5*('BNVP-LDVs-frgt'!O7/'BNVP-LDVs-frgt'!O$5)</f>
        <v>156750.09661813904</v>
      </c>
      <c r="P7" s="60">
        <f>P$5*('BNVP-LDVs-frgt'!P7/'BNVP-LDVs-frgt'!P$5)</f>
        <v>156900.42073855153</v>
      </c>
      <c r="Q7" s="60">
        <f>Q$5*('BNVP-LDVs-frgt'!Q7/'BNVP-LDVs-frgt'!Q$5)</f>
        <v>157043.50459951759</v>
      </c>
      <c r="R7" s="60">
        <f>R$5*('BNVP-LDVs-frgt'!R7/'BNVP-LDVs-frgt'!R$5)</f>
        <v>157172.75902364973</v>
      </c>
      <c r="S7" s="60">
        <f>S$5*('BNVP-LDVs-frgt'!S7/'BNVP-LDVs-frgt'!S$5)</f>
        <v>157220.93838987622</v>
      </c>
      <c r="T7" s="60">
        <f>T$5*('BNVP-LDVs-frgt'!T7/'BNVP-LDVs-frgt'!T$5)</f>
        <v>157248.54294921228</v>
      </c>
      <c r="U7" s="60">
        <f>U$5*('BNVP-LDVs-frgt'!U7/'BNVP-LDVs-frgt'!U$5)</f>
        <v>157275.40381004085</v>
      </c>
      <c r="V7" s="60">
        <f>V$5*('BNVP-LDVs-frgt'!V7/'BNVP-LDVs-frgt'!V$5)</f>
        <v>157304.86714415273</v>
      </c>
      <c r="W7" s="60">
        <f>W$5*('BNVP-LDVs-frgt'!W7/'BNVP-LDVs-frgt'!W$5)</f>
        <v>157274.45545531454</v>
      </c>
      <c r="X7" s="60">
        <f>X$5*('BNVP-LDVs-frgt'!X7/'BNVP-LDVs-frgt'!X$5)</f>
        <v>157302.6365986327</v>
      </c>
      <c r="Y7" s="60">
        <f>Y$5*('BNVP-LDVs-frgt'!Y7/'BNVP-LDVs-frgt'!Y$5)</f>
        <v>157330.92090356888</v>
      </c>
      <c r="Z7" s="60">
        <f>Z$5*('BNVP-LDVs-frgt'!Z7/'BNVP-LDVs-frgt'!Z$5)</f>
        <v>157330.73706751343</v>
      </c>
      <c r="AA7" s="60">
        <f>AA$5*('BNVP-LDVs-frgt'!AA7/'BNVP-LDVs-frgt'!AA$5)</f>
        <v>157359.07044115846</v>
      </c>
      <c r="AB7" s="60">
        <f>AB$5*('BNVP-LDVs-frgt'!AB7/'BNVP-LDVs-frgt'!AB$5)</f>
        <v>157389.61637457568</v>
      </c>
      <c r="AC7" s="60">
        <f>AC$5*('BNVP-LDVs-frgt'!AC7/'BNVP-LDVs-frgt'!AC$5)</f>
        <v>157420.82399485545</v>
      </c>
      <c r="AD7" s="60">
        <f>AD$5*('BNVP-LDVs-frgt'!AD7/'BNVP-LDVs-frgt'!AD$5)</f>
        <v>157670.75112261772</v>
      </c>
      <c r="AE7" s="60">
        <f>AE$5*('BNVP-LDVs-frgt'!AE7/'BNVP-LDVs-frgt'!AE$5)</f>
        <v>157702.9893793184</v>
      </c>
      <c r="AF7" s="60">
        <f>AF$5*('BNVP-LDVs-frgt'!AF7/'BNVP-LDVs-frgt'!AF$5)</f>
        <v>157734.29240571699</v>
      </c>
      <c r="AG7" s="60">
        <f>AG$5*('BNVP-LDVs-frgt'!AG7/'BNVP-LDVs-frgt'!AG$5)</f>
        <v>157764.3379991533</v>
      </c>
      <c r="AH7" s="60">
        <f>AH$5*('BNVP-LDVs-frgt'!AH7/'BNVP-LDVs-frgt'!AH$5)</f>
        <v>157795.26742497814</v>
      </c>
      <c r="AI7" s="60">
        <f>AI$5*('BNVP-LDVs-frgt'!AI7/'BNVP-LDVs-frgt'!AI$5)</f>
        <v>157815.09229015786</v>
      </c>
      <c r="AJ7" s="57"/>
    </row>
    <row r="8" spans="1:36" ht="14.25" x14ac:dyDescent="0.45">
      <c r="A8" s="3" t="s">
        <v>1252</v>
      </c>
      <c r="B8" s="60">
        <f>B$5*('BNVP-LDVs-frgt'!B8/'BNVP-LDVs-frgt'!B$5)</f>
        <v>170845.9414873973</v>
      </c>
      <c r="C8" s="60">
        <f>C$5*('BNVP-LDVs-frgt'!C8/'BNVP-LDVs-frgt'!C$5)</f>
        <v>168257.34878371449</v>
      </c>
      <c r="D8" s="60">
        <f>D$5*('BNVP-LDVs-frgt'!D8/'BNVP-LDVs-frgt'!D$5)</f>
        <v>164774.51256211611</v>
      </c>
      <c r="E8" s="60">
        <f>E$5*('BNVP-LDVs-frgt'!E8/'BNVP-LDVs-frgt'!E$5)</f>
        <v>164151.03918495431</v>
      </c>
      <c r="F8" s="60">
        <f>F$5*('BNVP-LDVs-frgt'!F8/'BNVP-LDVs-frgt'!F$5)</f>
        <v>160723.33595064067</v>
      </c>
      <c r="G8" s="60">
        <f>G$5*('BNVP-LDVs-frgt'!G8/'BNVP-LDVs-frgt'!G$5)</f>
        <v>157543.81284832506</v>
      </c>
      <c r="H8" s="60">
        <f>H$5*('BNVP-LDVs-frgt'!H8/'BNVP-LDVs-frgt'!H$5)</f>
        <v>154802.58380285293</v>
      </c>
      <c r="I8" s="60">
        <f>I$5*('BNVP-LDVs-frgt'!I8/'BNVP-LDVs-frgt'!I$5)</f>
        <v>152058.18632044259</v>
      </c>
      <c r="J8" s="60">
        <f>J$5*('BNVP-LDVs-frgt'!J8/'BNVP-LDVs-frgt'!J$5)</f>
        <v>149454.81406149062</v>
      </c>
      <c r="K8" s="60">
        <f>K$5*('BNVP-LDVs-frgt'!K8/'BNVP-LDVs-frgt'!K$5)</f>
        <v>146987.16592938369</v>
      </c>
      <c r="L8" s="60">
        <f>L$5*('BNVP-LDVs-frgt'!L8/'BNVP-LDVs-frgt'!L$5)</f>
        <v>144741.66639020853</v>
      </c>
      <c r="M8" s="60">
        <f>M$5*('BNVP-LDVs-frgt'!M8/'BNVP-LDVs-frgt'!M$5)</f>
        <v>142577.60962099844</v>
      </c>
      <c r="N8" s="60">
        <f>N$5*('BNVP-LDVs-frgt'!N8/'BNVP-LDVs-frgt'!N$5)</f>
        <v>140550.00811374618</v>
      </c>
      <c r="O8" s="60">
        <f>O$5*('BNVP-LDVs-frgt'!O8/'BNVP-LDVs-frgt'!O$5)</f>
        <v>138579.66576365865</v>
      </c>
      <c r="P8" s="60">
        <f>P$5*('BNVP-LDVs-frgt'!P8/'BNVP-LDVs-frgt'!P$5)</f>
        <v>136733.28990646839</v>
      </c>
      <c r="Q8" s="60">
        <f>Q$5*('BNVP-LDVs-frgt'!Q8/'BNVP-LDVs-frgt'!Q$5)</f>
        <v>134966.66834044116</v>
      </c>
      <c r="R8" s="60">
        <f>R$5*('BNVP-LDVs-frgt'!R8/'BNVP-LDVs-frgt'!R$5)</f>
        <v>133263.13766292867</v>
      </c>
      <c r="S8" s="60">
        <f>S$5*('BNVP-LDVs-frgt'!S8/'BNVP-LDVs-frgt'!S$5)</f>
        <v>131554.37139468736</v>
      </c>
      <c r="T8" s="60">
        <f>T$5*('BNVP-LDVs-frgt'!T8/'BNVP-LDVs-frgt'!T$5)</f>
        <v>129888.75400645706</v>
      </c>
      <c r="U8" s="60">
        <f>U$5*('BNVP-LDVs-frgt'!U8/'BNVP-LDVs-frgt'!U$5)</f>
        <v>128301.97085335042</v>
      </c>
      <c r="V8" s="60">
        <f>V$5*('BNVP-LDVs-frgt'!V8/'BNVP-LDVs-frgt'!V$5)</f>
        <v>126778.69048678012</v>
      </c>
      <c r="W8" s="60">
        <f>W$5*('BNVP-LDVs-frgt'!W8/'BNVP-LDVs-frgt'!W$5)</f>
        <v>125333.3302120351</v>
      </c>
      <c r="X8" s="60">
        <f>X$5*('BNVP-LDVs-frgt'!X8/'BNVP-LDVs-frgt'!X$5)</f>
        <v>123957.0819787707</v>
      </c>
      <c r="Y8" s="60">
        <f>Y$5*('BNVP-LDVs-frgt'!Y8/'BNVP-LDVs-frgt'!Y$5)</f>
        <v>122641.81942444855</v>
      </c>
      <c r="Z8" s="60">
        <f>Z$5*('BNVP-LDVs-frgt'!Z8/'BNVP-LDVs-frgt'!Z$5)</f>
        <v>121378.80547716924</v>
      </c>
      <c r="AA8" s="60">
        <f>AA$5*('BNVP-LDVs-frgt'!AA8/'BNVP-LDVs-frgt'!AA$5)</f>
        <v>120193.12571848597</v>
      </c>
      <c r="AB8" s="60">
        <f>AB$5*('BNVP-LDVs-frgt'!AB8/'BNVP-LDVs-frgt'!AB$5)</f>
        <v>119048.69964485249</v>
      </c>
      <c r="AC8" s="60">
        <f>AC$5*('BNVP-LDVs-frgt'!AC8/'BNVP-LDVs-frgt'!AC$5)</f>
        <v>117960.53347522282</v>
      </c>
      <c r="AD8" s="60">
        <f>AD$5*('BNVP-LDVs-frgt'!AD8/'BNVP-LDVs-frgt'!AD$5)</f>
        <v>116943.69061361997</v>
      </c>
      <c r="AE8" s="60">
        <f>AE$5*('BNVP-LDVs-frgt'!AE8/'BNVP-LDVs-frgt'!AE$5)</f>
        <v>115955.07306429386</v>
      </c>
      <c r="AF8" s="60">
        <f>AF$5*('BNVP-LDVs-frgt'!AF8/'BNVP-LDVs-frgt'!AF$5)</f>
        <v>115009.30586438641</v>
      </c>
      <c r="AG8" s="60">
        <f>AG$5*('BNVP-LDVs-frgt'!AG8/'BNVP-LDVs-frgt'!AG$5)</f>
        <v>114108.00364679404</v>
      </c>
      <c r="AH8" s="60">
        <f>AH$5*('BNVP-LDVs-frgt'!AH8/'BNVP-LDVs-frgt'!AH$5)</f>
        <v>113242.90853263589</v>
      </c>
      <c r="AI8" s="60">
        <f>AI$5*('BNVP-LDVs-frgt'!AI8/'BNVP-LDVs-frgt'!AI$5)</f>
        <v>112409.17682429397</v>
      </c>
      <c r="AJ8" s="5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F497D"/>
  </sheetPr>
  <dimension ref="A1:AJ1000"/>
  <sheetViews>
    <sheetView workbookViewId="0">
      <selection activeCell="B2" sqref="B2:AI8"/>
    </sheetView>
  </sheetViews>
  <sheetFormatPr defaultColWidth="12.625" defaultRowHeight="15" customHeight="1" x14ac:dyDescent="0.35"/>
  <cols>
    <col min="1" max="1" width="21.375" customWidth="1"/>
    <col min="2" max="35" width="8.75" customWidth="1"/>
    <col min="36" max="36" width="7.625" customWidth="1"/>
  </cols>
  <sheetData>
    <row r="1" spans="1:36" ht="14.25" x14ac:dyDescent="0.45">
      <c r="A1" s="1" t="s">
        <v>1245</v>
      </c>
      <c r="B1" s="8">
        <f>'AEO 53'!C1</f>
        <v>2017</v>
      </c>
      <c r="C1" s="8">
        <f>'AEO 53'!D1</f>
        <v>2018</v>
      </c>
      <c r="D1" s="8">
        <f>'AEO 53'!E1</f>
        <v>2019</v>
      </c>
      <c r="E1" s="8">
        <f>'AEO 53'!F1</f>
        <v>2020</v>
      </c>
      <c r="F1" s="8">
        <f>'AEO 53'!G1</f>
        <v>2021</v>
      </c>
      <c r="G1" s="8">
        <f>'AEO 53'!H1</f>
        <v>2022</v>
      </c>
      <c r="H1" s="8">
        <f>'AEO 53'!I1</f>
        <v>2023</v>
      </c>
      <c r="I1" s="8">
        <f>'AEO 53'!J1</f>
        <v>2024</v>
      </c>
      <c r="J1" s="8">
        <f>'AEO 53'!K1</f>
        <v>2025</v>
      </c>
      <c r="K1" s="8">
        <f>'AEO 53'!L1</f>
        <v>2026</v>
      </c>
      <c r="L1" s="8">
        <f>'AEO 53'!M1</f>
        <v>2027</v>
      </c>
      <c r="M1" s="8">
        <f>'AEO 53'!N1</f>
        <v>2028</v>
      </c>
      <c r="N1" s="8">
        <f>'AEO 53'!O1</f>
        <v>2029</v>
      </c>
      <c r="O1" s="8">
        <f>'AEO 53'!P1</f>
        <v>2030</v>
      </c>
      <c r="P1" s="8">
        <f>'AEO 53'!Q1</f>
        <v>2031</v>
      </c>
      <c r="Q1" s="8">
        <f>'AEO 53'!R1</f>
        <v>2032</v>
      </c>
      <c r="R1" s="8">
        <f>'AEO 53'!S1</f>
        <v>2033</v>
      </c>
      <c r="S1" s="8">
        <f>'AEO 53'!T1</f>
        <v>2034</v>
      </c>
      <c r="T1" s="8">
        <f>'AEO 53'!U1</f>
        <v>2035</v>
      </c>
      <c r="U1" s="8">
        <f>'AEO 53'!V1</f>
        <v>2036</v>
      </c>
      <c r="V1" s="8">
        <f>'AEO 53'!W1</f>
        <v>2037</v>
      </c>
      <c r="W1" s="8">
        <f>'AEO 53'!X1</f>
        <v>2038</v>
      </c>
      <c r="X1" s="8">
        <f>'AEO 53'!Y1</f>
        <v>2039</v>
      </c>
      <c r="Y1" s="8">
        <f>'AEO 53'!Z1</f>
        <v>2040</v>
      </c>
      <c r="Z1" s="8">
        <f>'AEO 53'!AA1</f>
        <v>2041</v>
      </c>
      <c r="AA1" s="8">
        <f>'AEO 53'!AB1</f>
        <v>2042</v>
      </c>
      <c r="AB1" s="8">
        <f>'AEO 53'!AC1</f>
        <v>2043</v>
      </c>
      <c r="AC1" s="8">
        <f>'AEO 53'!AD1</f>
        <v>2044</v>
      </c>
      <c r="AD1" s="8">
        <f>'AEO 53'!AE1</f>
        <v>2045</v>
      </c>
      <c r="AE1" s="8">
        <f>'AEO 53'!AF1</f>
        <v>2046</v>
      </c>
      <c r="AF1" s="8">
        <f>'AEO 53'!AG1</f>
        <v>2047</v>
      </c>
      <c r="AG1" s="8">
        <f>'AEO 53'!AH1</f>
        <v>2048</v>
      </c>
      <c r="AH1" s="8">
        <f>'AEO 53'!AI1</f>
        <v>2049</v>
      </c>
      <c r="AI1" s="8">
        <f>'AEO 53'!AJ1</f>
        <v>2050</v>
      </c>
    </row>
    <row r="2" spans="1:36" ht="14.25" x14ac:dyDescent="0.45">
      <c r="A2" s="8" t="s">
        <v>1246</v>
      </c>
      <c r="B2" s="60">
        <f>B$5*('BNVP-HDVs-psgr'!B$2/'BNVP-HDVs-psgr'!B$5)</f>
        <v>94933107.191416278</v>
      </c>
      <c r="C2" s="60">
        <f>C$5*('BNVP-HDVs-psgr'!C$2/'BNVP-HDVs-psgr'!C$5)</f>
        <v>99883804.737784773</v>
      </c>
      <c r="D2" s="60">
        <f>D$5*('BNVP-HDVs-psgr'!D$2/'BNVP-HDVs-psgr'!D$5)</f>
        <v>94546922.777246073</v>
      </c>
      <c r="E2" s="60">
        <f>E$5*('BNVP-HDVs-psgr'!E$2/'BNVP-HDVs-psgr'!E$5)</f>
        <v>92045192.090558395</v>
      </c>
      <c r="F2" s="60">
        <f>F$5*('BNVP-HDVs-psgr'!F$2/'BNVP-HDVs-psgr'!F$5)</f>
        <v>90755121.800181225</v>
      </c>
      <c r="G2" s="60">
        <f>G$5*('BNVP-HDVs-psgr'!G$2/'BNVP-HDVs-psgr'!G$5)</f>
        <v>88823060.838949233</v>
      </c>
      <c r="H2" s="60">
        <f>H$5*('BNVP-HDVs-psgr'!H$2/'BNVP-HDVs-psgr'!H$5)</f>
        <v>87044999.714412302</v>
      </c>
      <c r="I2" s="60">
        <f>I$5*('BNVP-HDVs-psgr'!I$2/'BNVP-HDVs-psgr'!I$5)</f>
        <v>85392129.643630326</v>
      </c>
      <c r="J2" s="60">
        <f>J$5*('BNVP-HDVs-psgr'!J$2/'BNVP-HDVs-psgr'!J$5)</f>
        <v>83895181.760840923</v>
      </c>
      <c r="K2" s="60">
        <f>K$5*('BNVP-HDVs-psgr'!K$2/'BNVP-HDVs-psgr'!K$5)</f>
        <v>83247583.848260134</v>
      </c>
      <c r="L2" s="60">
        <f>L$5*('BNVP-HDVs-psgr'!L$2/'BNVP-HDVs-psgr'!L$5)</f>
        <v>82551306.958528712</v>
      </c>
      <c r="M2" s="60">
        <f>M$5*('BNVP-HDVs-psgr'!M$2/'BNVP-HDVs-psgr'!M$5)</f>
        <v>82048327.06876263</v>
      </c>
      <c r="N2" s="60">
        <f>N$5*('BNVP-HDVs-psgr'!N$2/'BNVP-HDVs-psgr'!N$5)</f>
        <v>81495586.344825178</v>
      </c>
      <c r="O2" s="60">
        <f>O$5*('BNVP-HDVs-psgr'!O$2/'BNVP-HDVs-psgr'!O$5)</f>
        <v>81222913.964780957</v>
      </c>
      <c r="P2" s="60">
        <f>P$5*('BNVP-HDVs-psgr'!P$2/'BNVP-HDVs-psgr'!P$5)</f>
        <v>80837658.212385282</v>
      </c>
      <c r="Q2" s="60">
        <f>Q$5*('BNVP-HDVs-psgr'!Q$2/'BNVP-HDVs-psgr'!Q$5)</f>
        <v>80525583.659548134</v>
      </c>
      <c r="R2" s="60">
        <f>R$5*('BNVP-HDVs-psgr'!R$2/'BNVP-HDVs-psgr'!R$5)</f>
        <v>80205022.003620997</v>
      </c>
      <c r="S2" s="60">
        <f>S$5*('BNVP-HDVs-psgr'!S$2/'BNVP-HDVs-psgr'!S$5)</f>
        <v>79840051.868407831</v>
      </c>
      <c r="T2" s="60">
        <f>T$5*('BNVP-HDVs-psgr'!T$2/'BNVP-HDVs-psgr'!T$5)</f>
        <v>79499938.956214204</v>
      </c>
      <c r="U2" s="60">
        <f>U$5*('BNVP-HDVs-psgr'!U$2/'BNVP-HDVs-psgr'!U$5)</f>
        <v>79167301.261080235</v>
      </c>
      <c r="V2" s="60">
        <f>V$5*('BNVP-HDVs-psgr'!V$2/'BNVP-HDVs-psgr'!V$5)</f>
        <v>78890119.932582214</v>
      </c>
      <c r="W2" s="60">
        <f>W$5*('BNVP-HDVs-psgr'!W$2/'BNVP-HDVs-psgr'!W$5)</f>
        <v>78585239.22638543</v>
      </c>
      <c r="X2" s="60">
        <f>X$5*('BNVP-HDVs-psgr'!X$2/'BNVP-HDVs-psgr'!X$5)</f>
        <v>78308574.362545252</v>
      </c>
      <c r="Y2" s="60">
        <f>Y$5*('BNVP-HDVs-psgr'!Y$2/'BNVP-HDVs-psgr'!Y$5)</f>
        <v>78050588.734842703</v>
      </c>
      <c r="Z2" s="60">
        <f>Z$5*('BNVP-HDVs-psgr'!Z$2/'BNVP-HDVs-psgr'!Z$5)</f>
        <v>78003514.2376993</v>
      </c>
      <c r="AA2" s="60">
        <f>AA$5*('BNVP-HDVs-psgr'!AA$2/'BNVP-HDVs-psgr'!AA$5)</f>
        <v>77947376.56672816</v>
      </c>
      <c r="AB2" s="60">
        <f>AB$5*('BNVP-HDVs-psgr'!AB$2/'BNVP-HDVs-psgr'!AB$5)</f>
        <v>77922039.609401822</v>
      </c>
      <c r="AC2" s="60">
        <f>AC$5*('BNVP-HDVs-psgr'!AC$2/'BNVP-HDVs-psgr'!AC$5)</f>
        <v>77888511.157863483</v>
      </c>
      <c r="AD2" s="60">
        <f>AD$5*('BNVP-HDVs-psgr'!AD$2/'BNVP-HDVs-psgr'!AD$5)</f>
        <v>77768522.833995923</v>
      </c>
      <c r="AE2" s="60">
        <f>AE$5*('BNVP-HDVs-psgr'!AE$2/'BNVP-HDVs-psgr'!AE$5)</f>
        <v>77722945.145525724</v>
      </c>
      <c r="AF2" s="60">
        <f>AF$5*('BNVP-HDVs-psgr'!AF$2/'BNVP-HDVs-psgr'!AF$5)</f>
        <v>77685610.659963846</v>
      </c>
      <c r="AG2" s="60">
        <f>AG$5*('BNVP-HDVs-psgr'!AG$2/'BNVP-HDVs-psgr'!AG$5)</f>
        <v>77636404.392875835</v>
      </c>
      <c r="AH2" s="60">
        <f>AH$5*('BNVP-HDVs-psgr'!AH$2/'BNVP-HDVs-psgr'!AH$5)</f>
        <v>77609483.98670648</v>
      </c>
      <c r="AI2" s="60">
        <f>AI$5*('BNVP-HDVs-psgr'!AI$2/'BNVP-HDVs-psgr'!AI$5)</f>
        <v>77568127.918293178</v>
      </c>
    </row>
    <row r="3" spans="1:36" ht="14.25" x14ac:dyDescent="0.45">
      <c r="A3" s="8" t="s">
        <v>1247</v>
      </c>
      <c r="B3" s="61">
        <v>0</v>
      </c>
      <c r="C3" s="61">
        <v>0</v>
      </c>
      <c r="D3" s="61">
        <v>0</v>
      </c>
      <c r="E3" s="61">
        <v>0</v>
      </c>
      <c r="F3" s="61">
        <v>0</v>
      </c>
      <c r="G3" s="61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  <c r="P3" s="61">
        <v>0</v>
      </c>
      <c r="Q3" s="61">
        <v>0</v>
      </c>
      <c r="R3" s="61">
        <v>0</v>
      </c>
      <c r="S3" s="61">
        <v>0</v>
      </c>
      <c r="T3" s="61">
        <v>0</v>
      </c>
      <c r="U3" s="61">
        <v>0</v>
      </c>
      <c r="V3" s="61">
        <v>0</v>
      </c>
      <c r="W3" s="61">
        <v>0</v>
      </c>
      <c r="X3" s="61">
        <v>0</v>
      </c>
      <c r="Y3" s="61">
        <v>0</v>
      </c>
      <c r="Z3" s="61">
        <v>0</v>
      </c>
      <c r="AA3" s="61">
        <v>0</v>
      </c>
      <c r="AB3" s="61">
        <v>0</v>
      </c>
      <c r="AC3" s="61">
        <v>0</v>
      </c>
      <c r="AD3" s="61">
        <v>0</v>
      </c>
      <c r="AE3" s="61">
        <v>0</v>
      </c>
      <c r="AF3" s="61">
        <v>0</v>
      </c>
      <c r="AG3" s="61">
        <v>0</v>
      </c>
      <c r="AH3" s="61">
        <v>0</v>
      </c>
      <c r="AI3" s="61">
        <v>0</v>
      </c>
    </row>
    <row r="4" spans="1:36" ht="14.25" x14ac:dyDescent="0.45">
      <c r="A4" s="8" t="s">
        <v>1248</v>
      </c>
      <c r="B4" s="61">
        <v>0</v>
      </c>
      <c r="C4" s="61">
        <v>0</v>
      </c>
      <c r="D4" s="61">
        <v>0</v>
      </c>
      <c r="E4" s="61">
        <v>0</v>
      </c>
      <c r="F4" s="61">
        <v>0</v>
      </c>
      <c r="G4" s="61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  <c r="P4" s="61">
        <v>0</v>
      </c>
      <c r="Q4" s="61">
        <v>0</v>
      </c>
      <c r="R4" s="61">
        <v>0</v>
      </c>
      <c r="S4" s="61">
        <v>0</v>
      </c>
      <c r="T4" s="61">
        <v>0</v>
      </c>
      <c r="U4" s="61">
        <v>0</v>
      </c>
      <c r="V4" s="61">
        <v>0</v>
      </c>
      <c r="W4" s="61">
        <v>0</v>
      </c>
      <c r="X4" s="61">
        <v>0</v>
      </c>
      <c r="Y4" s="61">
        <v>0</v>
      </c>
      <c r="Z4" s="61">
        <v>0</v>
      </c>
      <c r="AA4" s="61">
        <v>0</v>
      </c>
      <c r="AB4" s="61">
        <v>0</v>
      </c>
      <c r="AC4" s="61">
        <v>0</v>
      </c>
      <c r="AD4" s="61">
        <v>0</v>
      </c>
      <c r="AE4" s="61">
        <v>0</v>
      </c>
      <c r="AF4" s="61">
        <v>0</v>
      </c>
      <c r="AG4" s="61">
        <v>0</v>
      </c>
      <c r="AH4" s="61">
        <v>0</v>
      </c>
      <c r="AI4" s="61">
        <v>0</v>
      </c>
    </row>
    <row r="5" spans="1:36" ht="14.25" x14ac:dyDescent="0.45">
      <c r="A5" s="8" t="s">
        <v>1249</v>
      </c>
      <c r="B5" s="62">
        <f>AVERAGE('Passenger Aircraft'!C5:C10)</f>
        <v>64833333.333333336</v>
      </c>
      <c r="C5" s="61">
        <f t="shared" ref="C5:AI5" si="0">$B5</f>
        <v>64833333.333333336</v>
      </c>
      <c r="D5" s="61">
        <f t="shared" si="0"/>
        <v>64833333.333333336</v>
      </c>
      <c r="E5" s="61">
        <f t="shared" si="0"/>
        <v>64833333.333333336</v>
      </c>
      <c r="F5" s="61">
        <f t="shared" si="0"/>
        <v>64833333.333333336</v>
      </c>
      <c r="G5" s="61">
        <f t="shared" si="0"/>
        <v>64833333.333333336</v>
      </c>
      <c r="H5" s="61">
        <f t="shared" si="0"/>
        <v>64833333.333333336</v>
      </c>
      <c r="I5" s="61">
        <f t="shared" si="0"/>
        <v>64833333.333333336</v>
      </c>
      <c r="J5" s="61">
        <f t="shared" si="0"/>
        <v>64833333.333333336</v>
      </c>
      <c r="K5" s="61">
        <f t="shared" si="0"/>
        <v>64833333.333333336</v>
      </c>
      <c r="L5" s="61">
        <f t="shared" si="0"/>
        <v>64833333.333333336</v>
      </c>
      <c r="M5" s="61">
        <f t="shared" si="0"/>
        <v>64833333.333333336</v>
      </c>
      <c r="N5" s="61">
        <f t="shared" si="0"/>
        <v>64833333.333333336</v>
      </c>
      <c r="O5" s="61">
        <f t="shared" si="0"/>
        <v>64833333.333333336</v>
      </c>
      <c r="P5" s="61">
        <f t="shared" si="0"/>
        <v>64833333.333333336</v>
      </c>
      <c r="Q5" s="61">
        <f t="shared" si="0"/>
        <v>64833333.333333336</v>
      </c>
      <c r="R5" s="61">
        <f t="shared" si="0"/>
        <v>64833333.333333336</v>
      </c>
      <c r="S5" s="61">
        <f t="shared" si="0"/>
        <v>64833333.333333336</v>
      </c>
      <c r="T5" s="61">
        <f t="shared" si="0"/>
        <v>64833333.333333336</v>
      </c>
      <c r="U5" s="61">
        <f t="shared" si="0"/>
        <v>64833333.333333336</v>
      </c>
      <c r="V5" s="61">
        <f t="shared" si="0"/>
        <v>64833333.333333336</v>
      </c>
      <c r="W5" s="61">
        <f t="shared" si="0"/>
        <v>64833333.333333336</v>
      </c>
      <c r="X5" s="61">
        <f t="shared" si="0"/>
        <v>64833333.333333336</v>
      </c>
      <c r="Y5" s="61">
        <f t="shared" si="0"/>
        <v>64833333.333333336</v>
      </c>
      <c r="Z5" s="61">
        <f t="shared" si="0"/>
        <v>64833333.333333336</v>
      </c>
      <c r="AA5" s="61">
        <f t="shared" si="0"/>
        <v>64833333.333333336</v>
      </c>
      <c r="AB5" s="61">
        <f t="shared" si="0"/>
        <v>64833333.333333336</v>
      </c>
      <c r="AC5" s="61">
        <f t="shared" si="0"/>
        <v>64833333.333333336</v>
      </c>
      <c r="AD5" s="61">
        <f t="shared" si="0"/>
        <v>64833333.333333336</v>
      </c>
      <c r="AE5" s="61">
        <f t="shared" si="0"/>
        <v>64833333.333333336</v>
      </c>
      <c r="AF5" s="61">
        <f t="shared" si="0"/>
        <v>64833333.333333336</v>
      </c>
      <c r="AG5" s="61">
        <f t="shared" si="0"/>
        <v>64833333.333333336</v>
      </c>
      <c r="AH5" s="61">
        <f t="shared" si="0"/>
        <v>64833333.333333336</v>
      </c>
      <c r="AI5" s="61">
        <f t="shared" si="0"/>
        <v>64833333.333333336</v>
      </c>
    </row>
    <row r="6" spans="1:36" ht="14.25" x14ac:dyDescent="0.45">
      <c r="A6" s="8" t="s">
        <v>1250</v>
      </c>
      <c r="B6" s="61">
        <v>0</v>
      </c>
      <c r="C6" s="61">
        <v>0</v>
      </c>
      <c r="D6" s="61">
        <v>0</v>
      </c>
      <c r="E6" s="61">
        <v>0</v>
      </c>
      <c r="F6" s="61">
        <v>0</v>
      </c>
      <c r="G6" s="61">
        <v>0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</row>
    <row r="7" spans="1:36" ht="14.25" x14ac:dyDescent="0.45">
      <c r="A7" s="3" t="s">
        <v>1251</v>
      </c>
      <c r="B7" s="61">
        <v>0</v>
      </c>
      <c r="C7" s="61">
        <v>0</v>
      </c>
      <c r="D7" s="61">
        <v>0</v>
      </c>
      <c r="E7" s="61">
        <v>0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0</v>
      </c>
      <c r="R7" s="61">
        <v>0</v>
      </c>
      <c r="S7" s="61">
        <v>0</v>
      </c>
      <c r="T7" s="61">
        <v>0</v>
      </c>
      <c r="U7" s="61">
        <v>0</v>
      </c>
      <c r="V7" s="61">
        <v>0</v>
      </c>
      <c r="W7" s="61">
        <v>0</v>
      </c>
      <c r="X7" s="61">
        <v>0</v>
      </c>
      <c r="Y7" s="61">
        <v>0</v>
      </c>
      <c r="Z7" s="61">
        <v>0</v>
      </c>
      <c r="AA7" s="61">
        <v>0</v>
      </c>
      <c r="AB7" s="61">
        <v>0</v>
      </c>
      <c r="AC7" s="61">
        <v>0</v>
      </c>
      <c r="AD7" s="61">
        <v>0</v>
      </c>
      <c r="AE7" s="61">
        <v>0</v>
      </c>
      <c r="AF7" s="61">
        <v>0</v>
      </c>
      <c r="AG7" s="61">
        <v>0</v>
      </c>
      <c r="AH7" s="61">
        <v>0</v>
      </c>
      <c r="AI7" s="61">
        <v>0</v>
      </c>
      <c r="AJ7" s="57"/>
    </row>
    <row r="8" spans="1:36" ht="14.25" x14ac:dyDescent="0.45">
      <c r="A8" s="3" t="s">
        <v>1252</v>
      </c>
      <c r="B8" s="60">
        <f>B$5*('BNVP-HDVs-psgr'!B$8/'BNVP-HDVs-psgr'!B$5)</f>
        <v>150462347.79669544</v>
      </c>
      <c r="C8" s="60">
        <f>C$5*('BNVP-HDVs-psgr'!C$8/'BNVP-HDVs-psgr'!C$5)</f>
        <v>135227911.08383682</v>
      </c>
      <c r="D8" s="60">
        <f>D$5*('BNVP-HDVs-psgr'!D$8/'BNVP-HDVs-psgr'!D$5)</f>
        <v>129958736.84071435</v>
      </c>
      <c r="E8" s="60">
        <f>E$5*('BNVP-HDVs-psgr'!E$8/'BNVP-HDVs-psgr'!E$5)</f>
        <v>125427488.57075286</v>
      </c>
      <c r="F8" s="60">
        <f>F$5*('BNVP-HDVs-psgr'!F$8/'BNVP-HDVs-psgr'!F$5)</f>
        <v>120062951.18371151</v>
      </c>
      <c r="G8" s="60">
        <f>G$5*('BNVP-HDVs-psgr'!G$8/'BNVP-HDVs-psgr'!G$5)</f>
        <v>115573246.95398541</v>
      </c>
      <c r="H8" s="60">
        <f>H$5*('BNVP-HDVs-psgr'!H$8/'BNVP-HDVs-psgr'!H$5)</f>
        <v>111673772.16098963</v>
      </c>
      <c r="I8" s="60">
        <f>I$5*('BNVP-HDVs-psgr'!I$8/'BNVP-HDVs-psgr'!I$5)</f>
        <v>108638719.47363929</v>
      </c>
      <c r="J8" s="60">
        <f>J$5*('BNVP-HDVs-psgr'!J$8/'BNVP-HDVs-psgr'!J$5)</f>
        <v>104999237.57589912</v>
      </c>
      <c r="K8" s="60">
        <f>K$5*('BNVP-HDVs-psgr'!K$8/'BNVP-HDVs-psgr'!K$5)</f>
        <v>103345005.56950319</v>
      </c>
      <c r="L8" s="60">
        <f>L$5*('BNVP-HDVs-psgr'!L$8/'BNVP-HDVs-psgr'!L$5)</f>
        <v>102027013.20761922</v>
      </c>
      <c r="M8" s="60">
        <f>M$5*('BNVP-HDVs-psgr'!M$8/'BNVP-HDVs-psgr'!M$5)</f>
        <v>100528226.20515731</v>
      </c>
      <c r="N8" s="60">
        <f>N$5*('BNVP-HDVs-psgr'!N$8/'BNVP-HDVs-psgr'!N$5)</f>
        <v>99375970.017792851</v>
      </c>
      <c r="O8" s="60">
        <f>O$5*('BNVP-HDVs-psgr'!O$8/'BNVP-HDVs-psgr'!O$5)</f>
        <v>97940522.183491886</v>
      </c>
      <c r="P8" s="60">
        <f>P$5*('BNVP-HDVs-psgr'!P$8/'BNVP-HDVs-psgr'!P$5)</f>
        <v>96713207.838317826</v>
      </c>
      <c r="Q8" s="60">
        <f>Q$5*('BNVP-HDVs-psgr'!Q$8/'BNVP-HDVs-psgr'!Q$5)</f>
        <v>95429111.479620501</v>
      </c>
      <c r="R8" s="60">
        <f>R$5*('BNVP-HDVs-psgr'!R$8/'BNVP-HDVs-psgr'!R$5)</f>
        <v>94068609.30958268</v>
      </c>
      <c r="S8" s="60">
        <f>S$5*('BNVP-HDVs-psgr'!S$8/'BNVP-HDVs-psgr'!S$5)</f>
        <v>93011793.886558041</v>
      </c>
      <c r="T8" s="60">
        <f>T$5*('BNVP-HDVs-psgr'!T$8/'BNVP-HDVs-psgr'!T$5)</f>
        <v>91917592.653108209</v>
      </c>
      <c r="U8" s="60">
        <f>U$5*('BNVP-HDVs-psgr'!U$8/'BNVP-HDVs-psgr'!U$5)</f>
        <v>90887431.289454594</v>
      </c>
      <c r="V8" s="60">
        <f>V$5*('BNVP-HDVs-psgr'!V$8/'BNVP-HDVs-psgr'!V$5)</f>
        <v>89806503.112852857</v>
      </c>
      <c r="W8" s="60">
        <f>W$5*('BNVP-HDVs-psgr'!W$8/'BNVP-HDVs-psgr'!W$5)</f>
        <v>88818747.40365161</v>
      </c>
      <c r="X8" s="60">
        <f>X$5*('BNVP-HDVs-psgr'!X$8/'BNVP-HDVs-psgr'!X$5)</f>
        <v>87873743.665673137</v>
      </c>
      <c r="Y8" s="60">
        <f>Y$5*('BNVP-HDVs-psgr'!Y$8/'BNVP-HDVs-psgr'!Y$5)</f>
        <v>86946126.571946308</v>
      </c>
      <c r="Z8" s="60">
        <f>Z$5*('BNVP-HDVs-psgr'!Z$8/'BNVP-HDVs-psgr'!Z$5)</f>
        <v>85954295.995054901</v>
      </c>
      <c r="AA8" s="60">
        <f>AA$5*('BNVP-HDVs-psgr'!AA$8/'BNVP-HDVs-psgr'!AA$5)</f>
        <v>85155914.438224822</v>
      </c>
      <c r="AB8" s="60">
        <f>AB$5*('BNVP-HDVs-psgr'!AB$8/'BNVP-HDVs-psgr'!AB$5)</f>
        <v>84297821.328220516</v>
      </c>
      <c r="AC8" s="60">
        <f>AC$5*('BNVP-HDVs-psgr'!AC$8/'BNVP-HDVs-psgr'!AC$5)</f>
        <v>83492359.721409455</v>
      </c>
      <c r="AD8" s="60">
        <f>AD$5*('BNVP-HDVs-psgr'!AD$8/'BNVP-HDVs-psgr'!AD$5)</f>
        <v>82736407.821956947</v>
      </c>
      <c r="AE8" s="60">
        <f>AE$5*('BNVP-HDVs-psgr'!AE$8/'BNVP-HDVs-psgr'!AE$5)</f>
        <v>81966286.585607782</v>
      </c>
      <c r="AF8" s="60">
        <f>AF$5*('BNVP-HDVs-psgr'!AF$8/'BNVP-HDVs-psgr'!AF$5)</f>
        <v>81237532.202224433</v>
      </c>
      <c r="AG8" s="60">
        <f>AG$5*('BNVP-HDVs-psgr'!AG$8/'BNVP-HDVs-psgr'!AG$5)</f>
        <v>80582685.056604475</v>
      </c>
      <c r="AH8" s="60">
        <f>AH$5*('BNVP-HDVs-psgr'!AH$8/'BNVP-HDVs-psgr'!AH$5)</f>
        <v>79901310.508151129</v>
      </c>
      <c r="AI8" s="60">
        <f>AI$5*('BNVP-HDVs-psgr'!AI$8/'BNVP-HDVs-psgr'!AI$5)</f>
        <v>79268253.213233039</v>
      </c>
      <c r="AJ8" s="5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F497D"/>
  </sheetPr>
  <dimension ref="A1:AJ1000"/>
  <sheetViews>
    <sheetView workbookViewId="0">
      <selection activeCell="B2" sqref="B2:AI8"/>
    </sheetView>
  </sheetViews>
  <sheetFormatPr defaultColWidth="12.625" defaultRowHeight="15" customHeight="1" x14ac:dyDescent="0.35"/>
  <cols>
    <col min="1" max="1" width="21.375" customWidth="1"/>
    <col min="2" max="2" width="20" customWidth="1"/>
    <col min="3" max="3" width="18.5" customWidth="1"/>
    <col min="4" max="35" width="8.875" customWidth="1"/>
    <col min="36" max="36" width="7.625" customWidth="1"/>
  </cols>
  <sheetData>
    <row r="1" spans="1:36" ht="14.25" x14ac:dyDescent="0.45">
      <c r="A1" s="1" t="s">
        <v>1245</v>
      </c>
      <c r="B1" s="8">
        <f>'AEO 53'!C1</f>
        <v>2017</v>
      </c>
      <c r="C1" s="8">
        <f>'AEO 53'!D1</f>
        <v>2018</v>
      </c>
      <c r="D1" s="8">
        <f>'AEO 53'!E1</f>
        <v>2019</v>
      </c>
      <c r="E1" s="8">
        <f>'AEO 53'!F1</f>
        <v>2020</v>
      </c>
      <c r="F1" s="8">
        <f>'AEO 53'!G1</f>
        <v>2021</v>
      </c>
      <c r="G1" s="8">
        <f>'AEO 53'!H1</f>
        <v>2022</v>
      </c>
      <c r="H1" s="8">
        <f>'AEO 53'!I1</f>
        <v>2023</v>
      </c>
      <c r="I1" s="8">
        <f>'AEO 53'!J1</f>
        <v>2024</v>
      </c>
      <c r="J1" s="8">
        <f>'AEO 53'!K1</f>
        <v>2025</v>
      </c>
      <c r="K1" s="8">
        <f>'AEO 53'!L1</f>
        <v>2026</v>
      </c>
      <c r="L1" s="8">
        <f>'AEO 53'!M1</f>
        <v>2027</v>
      </c>
      <c r="M1" s="8">
        <f>'AEO 53'!N1</f>
        <v>2028</v>
      </c>
      <c r="N1" s="8">
        <f>'AEO 53'!O1</f>
        <v>2029</v>
      </c>
      <c r="O1" s="8">
        <f>'AEO 53'!P1</f>
        <v>2030</v>
      </c>
      <c r="P1" s="8">
        <f>'AEO 53'!Q1</f>
        <v>2031</v>
      </c>
      <c r="Q1" s="8">
        <f>'AEO 53'!R1</f>
        <v>2032</v>
      </c>
      <c r="R1" s="8">
        <f>'AEO 53'!S1</f>
        <v>2033</v>
      </c>
      <c r="S1" s="8">
        <f>'AEO 53'!T1</f>
        <v>2034</v>
      </c>
      <c r="T1" s="8">
        <f>'AEO 53'!U1</f>
        <v>2035</v>
      </c>
      <c r="U1" s="8">
        <f>'AEO 53'!V1</f>
        <v>2036</v>
      </c>
      <c r="V1" s="8">
        <f>'AEO 53'!W1</f>
        <v>2037</v>
      </c>
      <c r="W1" s="8">
        <f>'AEO 53'!X1</f>
        <v>2038</v>
      </c>
      <c r="X1" s="8">
        <f>'AEO 53'!Y1</f>
        <v>2039</v>
      </c>
      <c r="Y1" s="8">
        <f>'AEO 53'!Z1</f>
        <v>2040</v>
      </c>
      <c r="Z1" s="8">
        <f>'AEO 53'!AA1</f>
        <v>2041</v>
      </c>
      <c r="AA1" s="8">
        <f>'AEO 53'!AB1</f>
        <v>2042</v>
      </c>
      <c r="AB1" s="8">
        <f>'AEO 53'!AC1</f>
        <v>2043</v>
      </c>
      <c r="AC1" s="8">
        <f>'AEO 53'!AD1</f>
        <v>2044</v>
      </c>
      <c r="AD1" s="8">
        <f>'AEO 53'!AE1</f>
        <v>2045</v>
      </c>
      <c r="AE1" s="8">
        <f>'AEO 53'!AF1</f>
        <v>2046</v>
      </c>
      <c r="AF1" s="8">
        <f>'AEO 53'!AG1</f>
        <v>2047</v>
      </c>
      <c r="AG1" s="8">
        <f>'AEO 53'!AH1</f>
        <v>2048</v>
      </c>
      <c r="AH1" s="8">
        <f>'AEO 53'!AI1</f>
        <v>2049</v>
      </c>
      <c r="AI1" s="8">
        <f>'AEO 53'!AJ1</f>
        <v>2050</v>
      </c>
    </row>
    <row r="2" spans="1:36" ht="14.25" x14ac:dyDescent="0.45">
      <c r="A2" s="8" t="s">
        <v>1246</v>
      </c>
      <c r="B2" s="60">
        <f>B$5*('BNVP-HDVs-psgr'!B$2/'BNVP-HDVs-psgr'!B$5)</f>
        <v>94933107.191416278</v>
      </c>
      <c r="C2" s="60">
        <f>C$5*('BNVP-HDVs-psgr'!C$2/'BNVP-HDVs-psgr'!C$5)</f>
        <v>99883804.737784773</v>
      </c>
      <c r="D2" s="60">
        <f>D$5*('BNVP-HDVs-psgr'!D$2/'BNVP-HDVs-psgr'!D$5)</f>
        <v>94546922.777246073</v>
      </c>
      <c r="E2" s="60">
        <f>E$5*('BNVP-HDVs-psgr'!E$2/'BNVP-HDVs-psgr'!E$5)</f>
        <v>92045192.090558395</v>
      </c>
      <c r="F2" s="60">
        <f>F$5*('BNVP-HDVs-psgr'!F$2/'BNVP-HDVs-psgr'!F$5)</f>
        <v>90755121.800181225</v>
      </c>
      <c r="G2" s="60">
        <f>G$5*('BNVP-HDVs-psgr'!G$2/'BNVP-HDVs-psgr'!G$5)</f>
        <v>88823060.838949233</v>
      </c>
      <c r="H2" s="60">
        <f>H$5*('BNVP-HDVs-psgr'!H$2/'BNVP-HDVs-psgr'!H$5)</f>
        <v>87044999.714412302</v>
      </c>
      <c r="I2" s="60">
        <f>I$5*('BNVP-HDVs-psgr'!I$2/'BNVP-HDVs-psgr'!I$5)</f>
        <v>85392129.643630326</v>
      </c>
      <c r="J2" s="60">
        <f>J$5*('BNVP-HDVs-psgr'!J$2/'BNVP-HDVs-psgr'!J$5)</f>
        <v>83895181.760840923</v>
      </c>
      <c r="K2" s="60">
        <f>K$5*('BNVP-HDVs-psgr'!K$2/'BNVP-HDVs-psgr'!K$5)</f>
        <v>83247583.848260134</v>
      </c>
      <c r="L2" s="60">
        <f>L$5*('BNVP-HDVs-psgr'!L$2/'BNVP-HDVs-psgr'!L$5)</f>
        <v>82551306.958528712</v>
      </c>
      <c r="M2" s="60">
        <f>M$5*('BNVP-HDVs-psgr'!M$2/'BNVP-HDVs-psgr'!M$5)</f>
        <v>82048327.06876263</v>
      </c>
      <c r="N2" s="60">
        <f>N$5*('BNVP-HDVs-psgr'!N$2/'BNVP-HDVs-psgr'!N$5)</f>
        <v>81495586.344825178</v>
      </c>
      <c r="O2" s="60">
        <f>O$5*('BNVP-HDVs-psgr'!O$2/'BNVP-HDVs-psgr'!O$5)</f>
        <v>81222913.964780957</v>
      </c>
      <c r="P2" s="60">
        <f>P$5*('BNVP-HDVs-psgr'!P$2/'BNVP-HDVs-psgr'!P$5)</f>
        <v>80837658.212385282</v>
      </c>
      <c r="Q2" s="60">
        <f>Q$5*('BNVP-HDVs-psgr'!Q$2/'BNVP-HDVs-psgr'!Q$5)</f>
        <v>80525583.659548134</v>
      </c>
      <c r="R2" s="60">
        <f>R$5*('BNVP-HDVs-psgr'!R$2/'BNVP-HDVs-psgr'!R$5)</f>
        <v>80205022.003620997</v>
      </c>
      <c r="S2" s="60">
        <f>S$5*('BNVP-HDVs-psgr'!S$2/'BNVP-HDVs-psgr'!S$5)</f>
        <v>79840051.868407831</v>
      </c>
      <c r="T2" s="60">
        <f>T$5*('BNVP-HDVs-psgr'!T$2/'BNVP-HDVs-psgr'!T$5)</f>
        <v>79499938.956214204</v>
      </c>
      <c r="U2" s="60">
        <f>U$5*('BNVP-HDVs-psgr'!U$2/'BNVP-HDVs-psgr'!U$5)</f>
        <v>79167301.261080235</v>
      </c>
      <c r="V2" s="60">
        <f>V$5*('BNVP-HDVs-psgr'!V$2/'BNVP-HDVs-psgr'!V$5)</f>
        <v>78890119.932582214</v>
      </c>
      <c r="W2" s="60">
        <f>W$5*('BNVP-HDVs-psgr'!W$2/'BNVP-HDVs-psgr'!W$5)</f>
        <v>78585239.22638543</v>
      </c>
      <c r="X2" s="60">
        <f>X$5*('BNVP-HDVs-psgr'!X$2/'BNVP-HDVs-psgr'!X$5)</f>
        <v>78308574.362545252</v>
      </c>
      <c r="Y2" s="60">
        <f>Y$5*('BNVP-HDVs-psgr'!Y$2/'BNVP-HDVs-psgr'!Y$5)</f>
        <v>78050588.734842703</v>
      </c>
      <c r="Z2" s="60">
        <f>Z$5*('BNVP-HDVs-psgr'!Z$2/'BNVP-HDVs-psgr'!Z$5)</f>
        <v>78003514.2376993</v>
      </c>
      <c r="AA2" s="60">
        <f>AA$5*('BNVP-HDVs-psgr'!AA$2/'BNVP-HDVs-psgr'!AA$5)</f>
        <v>77947376.56672816</v>
      </c>
      <c r="AB2" s="60">
        <f>AB$5*('BNVP-HDVs-psgr'!AB$2/'BNVP-HDVs-psgr'!AB$5)</f>
        <v>77922039.609401822</v>
      </c>
      <c r="AC2" s="60">
        <f>AC$5*('BNVP-HDVs-psgr'!AC$2/'BNVP-HDVs-psgr'!AC$5)</f>
        <v>77888511.157863483</v>
      </c>
      <c r="AD2" s="60">
        <f>AD$5*('BNVP-HDVs-psgr'!AD$2/'BNVP-HDVs-psgr'!AD$5)</f>
        <v>77768522.833995923</v>
      </c>
      <c r="AE2" s="60">
        <f>AE$5*('BNVP-HDVs-psgr'!AE$2/'BNVP-HDVs-psgr'!AE$5)</f>
        <v>77722945.145525724</v>
      </c>
      <c r="AF2" s="60">
        <f>AF$5*('BNVP-HDVs-psgr'!AF$2/'BNVP-HDVs-psgr'!AF$5)</f>
        <v>77685610.659963846</v>
      </c>
      <c r="AG2" s="60">
        <f>AG$5*('BNVP-HDVs-psgr'!AG$2/'BNVP-HDVs-psgr'!AG$5)</f>
        <v>77636404.392875835</v>
      </c>
      <c r="AH2" s="60">
        <f>AH$5*('BNVP-HDVs-psgr'!AH$2/'BNVP-HDVs-psgr'!AH$5)</f>
        <v>77609483.98670648</v>
      </c>
      <c r="AI2" s="60">
        <f>AI$5*('BNVP-HDVs-psgr'!AI$2/'BNVP-HDVs-psgr'!AI$5)</f>
        <v>77568127.918293178</v>
      </c>
    </row>
    <row r="3" spans="1:36" ht="14.25" x14ac:dyDescent="0.45">
      <c r="A3" s="8" t="s">
        <v>1247</v>
      </c>
      <c r="B3" s="61">
        <v>0</v>
      </c>
      <c r="C3" s="61">
        <v>0</v>
      </c>
      <c r="D3" s="61">
        <v>0</v>
      </c>
      <c r="E3" s="61">
        <v>0</v>
      </c>
      <c r="F3" s="61">
        <v>0</v>
      </c>
      <c r="G3" s="61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  <c r="P3" s="61">
        <v>0</v>
      </c>
      <c r="Q3" s="61">
        <v>0</v>
      </c>
      <c r="R3" s="61">
        <v>0</v>
      </c>
      <c r="S3" s="61">
        <v>0</v>
      </c>
      <c r="T3" s="61">
        <v>0</v>
      </c>
      <c r="U3" s="61">
        <v>0</v>
      </c>
      <c r="V3" s="61">
        <v>0</v>
      </c>
      <c r="W3" s="61">
        <v>0</v>
      </c>
      <c r="X3" s="61">
        <v>0</v>
      </c>
      <c r="Y3" s="61">
        <v>0</v>
      </c>
      <c r="Z3" s="61">
        <v>0</v>
      </c>
      <c r="AA3" s="61">
        <v>0</v>
      </c>
      <c r="AB3" s="61">
        <v>0</v>
      </c>
      <c r="AC3" s="61">
        <v>0</v>
      </c>
      <c r="AD3" s="61">
        <v>0</v>
      </c>
      <c r="AE3" s="61">
        <v>0</v>
      </c>
      <c r="AF3" s="61">
        <v>0</v>
      </c>
      <c r="AG3" s="61">
        <v>0</v>
      </c>
      <c r="AH3" s="61">
        <v>0</v>
      </c>
      <c r="AI3" s="61">
        <v>0</v>
      </c>
    </row>
    <row r="4" spans="1:36" ht="14.25" x14ac:dyDescent="0.45">
      <c r="A4" s="8" t="s">
        <v>1248</v>
      </c>
      <c r="B4" s="61">
        <v>0</v>
      </c>
      <c r="C4" s="61">
        <v>0</v>
      </c>
      <c r="D4" s="61">
        <v>0</v>
      </c>
      <c r="E4" s="61">
        <v>0</v>
      </c>
      <c r="F4" s="61">
        <v>0</v>
      </c>
      <c r="G4" s="61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  <c r="P4" s="61">
        <v>0</v>
      </c>
      <c r="Q4" s="61">
        <v>0</v>
      </c>
      <c r="R4" s="61">
        <v>0</v>
      </c>
      <c r="S4" s="61">
        <v>0</v>
      </c>
      <c r="T4" s="61">
        <v>0</v>
      </c>
      <c r="U4" s="61">
        <v>0</v>
      </c>
      <c r="V4" s="61">
        <v>0</v>
      </c>
      <c r="W4" s="61">
        <v>0</v>
      </c>
      <c r="X4" s="61">
        <v>0</v>
      </c>
      <c r="Y4" s="61">
        <v>0</v>
      </c>
      <c r="Z4" s="61">
        <v>0</v>
      </c>
      <c r="AA4" s="61">
        <v>0</v>
      </c>
      <c r="AB4" s="61">
        <v>0</v>
      </c>
      <c r="AC4" s="61">
        <v>0</v>
      </c>
      <c r="AD4" s="61">
        <v>0</v>
      </c>
      <c r="AE4" s="61">
        <v>0</v>
      </c>
      <c r="AF4" s="61">
        <v>0</v>
      </c>
      <c r="AG4" s="61">
        <v>0</v>
      </c>
      <c r="AH4" s="61">
        <v>0</v>
      </c>
      <c r="AI4" s="61">
        <v>0</v>
      </c>
    </row>
    <row r="5" spans="1:36" ht="14.25" x14ac:dyDescent="0.45">
      <c r="A5" s="8" t="s">
        <v>1249</v>
      </c>
      <c r="B5" s="62">
        <f>AVERAGE('Passenger Aircraft'!C5:C10)</f>
        <v>64833333.333333336</v>
      </c>
      <c r="C5" s="61">
        <f t="shared" ref="C5:AI5" si="0">$B5</f>
        <v>64833333.333333336</v>
      </c>
      <c r="D5" s="61">
        <f t="shared" si="0"/>
        <v>64833333.333333336</v>
      </c>
      <c r="E5" s="61">
        <f t="shared" si="0"/>
        <v>64833333.333333336</v>
      </c>
      <c r="F5" s="61">
        <f t="shared" si="0"/>
        <v>64833333.333333336</v>
      </c>
      <c r="G5" s="61">
        <f t="shared" si="0"/>
        <v>64833333.333333336</v>
      </c>
      <c r="H5" s="61">
        <f t="shared" si="0"/>
        <v>64833333.333333336</v>
      </c>
      <c r="I5" s="61">
        <f t="shared" si="0"/>
        <v>64833333.333333336</v>
      </c>
      <c r="J5" s="61">
        <f t="shared" si="0"/>
        <v>64833333.333333336</v>
      </c>
      <c r="K5" s="61">
        <f t="shared" si="0"/>
        <v>64833333.333333336</v>
      </c>
      <c r="L5" s="61">
        <f t="shared" si="0"/>
        <v>64833333.333333336</v>
      </c>
      <c r="M5" s="61">
        <f t="shared" si="0"/>
        <v>64833333.333333336</v>
      </c>
      <c r="N5" s="61">
        <f t="shared" si="0"/>
        <v>64833333.333333336</v>
      </c>
      <c r="O5" s="61">
        <f t="shared" si="0"/>
        <v>64833333.333333336</v>
      </c>
      <c r="P5" s="61">
        <f t="shared" si="0"/>
        <v>64833333.333333336</v>
      </c>
      <c r="Q5" s="61">
        <f t="shared" si="0"/>
        <v>64833333.333333336</v>
      </c>
      <c r="R5" s="61">
        <f t="shared" si="0"/>
        <v>64833333.333333336</v>
      </c>
      <c r="S5" s="61">
        <f t="shared" si="0"/>
        <v>64833333.333333336</v>
      </c>
      <c r="T5" s="61">
        <f t="shared" si="0"/>
        <v>64833333.333333336</v>
      </c>
      <c r="U5" s="61">
        <f t="shared" si="0"/>
        <v>64833333.333333336</v>
      </c>
      <c r="V5" s="61">
        <f t="shared" si="0"/>
        <v>64833333.333333336</v>
      </c>
      <c r="W5" s="61">
        <f t="shared" si="0"/>
        <v>64833333.333333336</v>
      </c>
      <c r="X5" s="61">
        <f t="shared" si="0"/>
        <v>64833333.333333336</v>
      </c>
      <c r="Y5" s="61">
        <f t="shared" si="0"/>
        <v>64833333.333333336</v>
      </c>
      <c r="Z5" s="61">
        <f t="shared" si="0"/>
        <v>64833333.333333336</v>
      </c>
      <c r="AA5" s="61">
        <f t="shared" si="0"/>
        <v>64833333.333333336</v>
      </c>
      <c r="AB5" s="61">
        <f t="shared" si="0"/>
        <v>64833333.333333336</v>
      </c>
      <c r="AC5" s="61">
        <f t="shared" si="0"/>
        <v>64833333.333333336</v>
      </c>
      <c r="AD5" s="61">
        <f t="shared" si="0"/>
        <v>64833333.333333336</v>
      </c>
      <c r="AE5" s="61">
        <f t="shared" si="0"/>
        <v>64833333.333333336</v>
      </c>
      <c r="AF5" s="61">
        <f t="shared" si="0"/>
        <v>64833333.333333336</v>
      </c>
      <c r="AG5" s="61">
        <f t="shared" si="0"/>
        <v>64833333.333333336</v>
      </c>
      <c r="AH5" s="61">
        <f t="shared" si="0"/>
        <v>64833333.333333336</v>
      </c>
      <c r="AI5" s="61">
        <f t="shared" si="0"/>
        <v>64833333.333333336</v>
      </c>
    </row>
    <row r="6" spans="1:36" ht="14.25" x14ac:dyDescent="0.45">
      <c r="A6" s="8" t="s">
        <v>1250</v>
      </c>
      <c r="B6" s="61">
        <v>0</v>
      </c>
      <c r="C6" s="61">
        <v>0</v>
      </c>
      <c r="D6" s="61">
        <v>0</v>
      </c>
      <c r="E6" s="61">
        <v>0</v>
      </c>
      <c r="F6" s="61">
        <v>0</v>
      </c>
      <c r="G6" s="61">
        <v>0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</row>
    <row r="7" spans="1:36" ht="14.25" x14ac:dyDescent="0.45">
      <c r="A7" s="3" t="s">
        <v>1251</v>
      </c>
      <c r="B7" s="61">
        <v>0</v>
      </c>
      <c r="C7" s="61">
        <v>0</v>
      </c>
      <c r="D7" s="61">
        <v>0</v>
      </c>
      <c r="E7" s="61">
        <v>0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0</v>
      </c>
      <c r="R7" s="61">
        <v>0</v>
      </c>
      <c r="S7" s="61">
        <v>0</v>
      </c>
      <c r="T7" s="61">
        <v>0</v>
      </c>
      <c r="U7" s="61">
        <v>0</v>
      </c>
      <c r="V7" s="61">
        <v>0</v>
      </c>
      <c r="W7" s="61">
        <v>0</v>
      </c>
      <c r="X7" s="61">
        <v>0</v>
      </c>
      <c r="Y7" s="61">
        <v>0</v>
      </c>
      <c r="Z7" s="61">
        <v>0</v>
      </c>
      <c r="AA7" s="61">
        <v>0</v>
      </c>
      <c r="AB7" s="61">
        <v>0</v>
      </c>
      <c r="AC7" s="61">
        <v>0</v>
      </c>
      <c r="AD7" s="61">
        <v>0</v>
      </c>
      <c r="AE7" s="61">
        <v>0</v>
      </c>
      <c r="AF7" s="61">
        <v>0</v>
      </c>
      <c r="AG7" s="61">
        <v>0</v>
      </c>
      <c r="AH7" s="61">
        <v>0</v>
      </c>
      <c r="AI7" s="61">
        <v>0</v>
      </c>
      <c r="AJ7" s="57"/>
    </row>
    <row r="8" spans="1:36" ht="14.25" x14ac:dyDescent="0.45">
      <c r="A8" s="3" t="s">
        <v>1252</v>
      </c>
      <c r="B8" s="60">
        <f>B$5*('BNVP-HDVs-psgr'!B$8/'BNVP-HDVs-psgr'!B$5)</f>
        <v>150462347.79669544</v>
      </c>
      <c r="C8" s="60">
        <f>C$5*('BNVP-HDVs-psgr'!C$8/'BNVP-HDVs-psgr'!C$5)</f>
        <v>135227911.08383682</v>
      </c>
      <c r="D8" s="60">
        <f>D$5*('BNVP-HDVs-psgr'!D$8/'BNVP-HDVs-psgr'!D$5)</f>
        <v>129958736.84071435</v>
      </c>
      <c r="E8" s="60">
        <f>E$5*('BNVP-HDVs-psgr'!E$8/'BNVP-HDVs-psgr'!E$5)</f>
        <v>125427488.57075286</v>
      </c>
      <c r="F8" s="60">
        <f>F$5*('BNVP-HDVs-psgr'!F$8/'BNVP-HDVs-psgr'!F$5)</f>
        <v>120062951.18371151</v>
      </c>
      <c r="G8" s="60">
        <f>G$5*('BNVP-HDVs-psgr'!G$8/'BNVP-HDVs-psgr'!G$5)</f>
        <v>115573246.95398541</v>
      </c>
      <c r="H8" s="60">
        <f>H$5*('BNVP-HDVs-psgr'!H$8/'BNVP-HDVs-psgr'!H$5)</f>
        <v>111673772.16098963</v>
      </c>
      <c r="I8" s="60">
        <f>I$5*('BNVP-HDVs-psgr'!I$8/'BNVP-HDVs-psgr'!I$5)</f>
        <v>108638719.47363929</v>
      </c>
      <c r="J8" s="60">
        <f>J$5*('BNVP-HDVs-psgr'!J$8/'BNVP-HDVs-psgr'!J$5)</f>
        <v>104999237.57589912</v>
      </c>
      <c r="K8" s="60">
        <f>K$5*('BNVP-HDVs-psgr'!K$8/'BNVP-HDVs-psgr'!K$5)</f>
        <v>103345005.56950319</v>
      </c>
      <c r="L8" s="60">
        <f>L$5*('BNVP-HDVs-psgr'!L$8/'BNVP-HDVs-psgr'!L$5)</f>
        <v>102027013.20761922</v>
      </c>
      <c r="M8" s="60">
        <f>M$5*('BNVP-HDVs-psgr'!M$8/'BNVP-HDVs-psgr'!M$5)</f>
        <v>100528226.20515731</v>
      </c>
      <c r="N8" s="60">
        <f>N$5*('BNVP-HDVs-psgr'!N$8/'BNVP-HDVs-psgr'!N$5)</f>
        <v>99375970.017792851</v>
      </c>
      <c r="O8" s="60">
        <f>O$5*('BNVP-HDVs-psgr'!O$8/'BNVP-HDVs-psgr'!O$5)</f>
        <v>97940522.183491886</v>
      </c>
      <c r="P8" s="60">
        <f>P$5*('BNVP-HDVs-psgr'!P$8/'BNVP-HDVs-psgr'!P$5)</f>
        <v>96713207.838317826</v>
      </c>
      <c r="Q8" s="60">
        <f>Q$5*('BNVP-HDVs-psgr'!Q$8/'BNVP-HDVs-psgr'!Q$5)</f>
        <v>95429111.479620501</v>
      </c>
      <c r="R8" s="60">
        <f>R$5*('BNVP-HDVs-psgr'!R$8/'BNVP-HDVs-psgr'!R$5)</f>
        <v>94068609.30958268</v>
      </c>
      <c r="S8" s="60">
        <f>S$5*('BNVP-HDVs-psgr'!S$8/'BNVP-HDVs-psgr'!S$5)</f>
        <v>93011793.886558041</v>
      </c>
      <c r="T8" s="60">
        <f>T$5*('BNVP-HDVs-psgr'!T$8/'BNVP-HDVs-psgr'!T$5)</f>
        <v>91917592.653108209</v>
      </c>
      <c r="U8" s="60">
        <f>U$5*('BNVP-HDVs-psgr'!U$8/'BNVP-HDVs-psgr'!U$5)</f>
        <v>90887431.289454594</v>
      </c>
      <c r="V8" s="60">
        <f>V$5*('BNVP-HDVs-psgr'!V$8/'BNVP-HDVs-psgr'!V$5)</f>
        <v>89806503.112852857</v>
      </c>
      <c r="W8" s="60">
        <f>W$5*('BNVP-HDVs-psgr'!W$8/'BNVP-HDVs-psgr'!W$5)</f>
        <v>88818747.40365161</v>
      </c>
      <c r="X8" s="60">
        <f>X$5*('BNVP-HDVs-psgr'!X$8/'BNVP-HDVs-psgr'!X$5)</f>
        <v>87873743.665673137</v>
      </c>
      <c r="Y8" s="60">
        <f>Y$5*('BNVP-HDVs-psgr'!Y$8/'BNVP-HDVs-psgr'!Y$5)</f>
        <v>86946126.571946308</v>
      </c>
      <c r="Z8" s="60">
        <f>Z$5*('BNVP-HDVs-psgr'!Z$8/'BNVP-HDVs-psgr'!Z$5)</f>
        <v>85954295.995054901</v>
      </c>
      <c r="AA8" s="60">
        <f>AA$5*('BNVP-HDVs-psgr'!AA$8/'BNVP-HDVs-psgr'!AA$5)</f>
        <v>85155914.438224822</v>
      </c>
      <c r="AB8" s="60">
        <f>AB$5*('BNVP-HDVs-psgr'!AB$8/'BNVP-HDVs-psgr'!AB$5)</f>
        <v>84297821.328220516</v>
      </c>
      <c r="AC8" s="60">
        <f>AC$5*('BNVP-HDVs-psgr'!AC$8/'BNVP-HDVs-psgr'!AC$5)</f>
        <v>83492359.721409455</v>
      </c>
      <c r="AD8" s="60">
        <f>AD$5*('BNVP-HDVs-psgr'!AD$8/'BNVP-HDVs-psgr'!AD$5)</f>
        <v>82736407.821956947</v>
      </c>
      <c r="AE8" s="60">
        <f>AE$5*('BNVP-HDVs-psgr'!AE$8/'BNVP-HDVs-psgr'!AE$5)</f>
        <v>81966286.585607782</v>
      </c>
      <c r="AF8" s="60">
        <f>AF$5*('BNVP-HDVs-psgr'!AF$8/'BNVP-HDVs-psgr'!AF$5)</f>
        <v>81237532.202224433</v>
      </c>
      <c r="AG8" s="60">
        <f>AG$5*('BNVP-HDVs-psgr'!AG$8/'BNVP-HDVs-psgr'!AG$5)</f>
        <v>80582685.056604475</v>
      </c>
      <c r="AH8" s="60">
        <f>AH$5*('BNVP-HDVs-psgr'!AH$8/'BNVP-HDVs-psgr'!AH$5)</f>
        <v>79901310.508151129</v>
      </c>
      <c r="AI8" s="60">
        <f>AI$5*('BNVP-HDVs-psgr'!AI$8/'BNVP-HDVs-psgr'!AI$5)</f>
        <v>79268253.213233039</v>
      </c>
      <c r="AJ8" s="5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F497D"/>
  </sheetPr>
  <dimension ref="A1:AJ1000"/>
  <sheetViews>
    <sheetView workbookViewId="0">
      <selection activeCell="B2" sqref="B2:AI8"/>
    </sheetView>
  </sheetViews>
  <sheetFormatPr defaultColWidth="12.625" defaultRowHeight="15" customHeight="1" x14ac:dyDescent="0.35"/>
  <cols>
    <col min="1" max="1" width="21.375" customWidth="1"/>
    <col min="2" max="36" width="7.625" customWidth="1"/>
  </cols>
  <sheetData>
    <row r="1" spans="1:36" ht="14.25" x14ac:dyDescent="0.45">
      <c r="A1" s="1" t="s">
        <v>1245</v>
      </c>
      <c r="B1" s="8">
        <f>'AEO 53'!C1</f>
        <v>2017</v>
      </c>
      <c r="C1" s="8">
        <f>'AEO 53'!D1</f>
        <v>2018</v>
      </c>
      <c r="D1" s="8">
        <f>'AEO 53'!E1</f>
        <v>2019</v>
      </c>
      <c r="E1" s="8">
        <f>'AEO 53'!F1</f>
        <v>2020</v>
      </c>
      <c r="F1" s="8">
        <f>'AEO 53'!G1</f>
        <v>2021</v>
      </c>
      <c r="G1" s="8">
        <f>'AEO 53'!H1</f>
        <v>2022</v>
      </c>
      <c r="H1" s="8">
        <f>'AEO 53'!I1</f>
        <v>2023</v>
      </c>
      <c r="I1" s="8">
        <f>'AEO 53'!J1</f>
        <v>2024</v>
      </c>
      <c r="J1" s="8">
        <f>'AEO 53'!K1</f>
        <v>2025</v>
      </c>
      <c r="K1" s="8">
        <f>'AEO 53'!L1</f>
        <v>2026</v>
      </c>
      <c r="L1" s="8">
        <f>'AEO 53'!M1</f>
        <v>2027</v>
      </c>
      <c r="M1" s="8">
        <f>'AEO 53'!N1</f>
        <v>2028</v>
      </c>
      <c r="N1" s="8">
        <f>'AEO 53'!O1</f>
        <v>2029</v>
      </c>
      <c r="O1" s="8">
        <f>'AEO 53'!P1</f>
        <v>2030</v>
      </c>
      <c r="P1" s="8">
        <f>'AEO 53'!Q1</f>
        <v>2031</v>
      </c>
      <c r="Q1" s="8">
        <f>'AEO 53'!R1</f>
        <v>2032</v>
      </c>
      <c r="R1" s="8">
        <f>'AEO 53'!S1</f>
        <v>2033</v>
      </c>
      <c r="S1" s="8">
        <f>'AEO 53'!T1</f>
        <v>2034</v>
      </c>
      <c r="T1" s="8">
        <f>'AEO 53'!U1</f>
        <v>2035</v>
      </c>
      <c r="U1" s="8">
        <f>'AEO 53'!V1</f>
        <v>2036</v>
      </c>
      <c r="V1" s="8">
        <f>'AEO 53'!W1</f>
        <v>2037</v>
      </c>
      <c r="W1" s="8">
        <f>'AEO 53'!X1</f>
        <v>2038</v>
      </c>
      <c r="X1" s="8">
        <f>'AEO 53'!Y1</f>
        <v>2039</v>
      </c>
      <c r="Y1" s="8">
        <f>'AEO 53'!Z1</f>
        <v>2040</v>
      </c>
      <c r="Z1" s="8">
        <f>'AEO 53'!AA1</f>
        <v>2041</v>
      </c>
      <c r="AA1" s="8">
        <f>'AEO 53'!AB1</f>
        <v>2042</v>
      </c>
      <c r="AB1" s="8">
        <f>'AEO 53'!AC1</f>
        <v>2043</v>
      </c>
      <c r="AC1" s="8">
        <f>'AEO 53'!AD1</f>
        <v>2044</v>
      </c>
      <c r="AD1" s="8">
        <f>'AEO 53'!AE1</f>
        <v>2045</v>
      </c>
      <c r="AE1" s="8">
        <f>'AEO 53'!AF1</f>
        <v>2046</v>
      </c>
      <c r="AF1" s="8">
        <f>'AEO 53'!AG1</f>
        <v>2047</v>
      </c>
      <c r="AG1" s="8">
        <f>'AEO 53'!AH1</f>
        <v>2048</v>
      </c>
      <c r="AH1" s="8">
        <f>'AEO 53'!AI1</f>
        <v>2049</v>
      </c>
      <c r="AI1" s="8">
        <f>'AEO 53'!AJ1</f>
        <v>2050</v>
      </c>
    </row>
    <row r="2" spans="1:36" ht="14.25" x14ac:dyDescent="0.45">
      <c r="A2" s="8" t="s">
        <v>1246</v>
      </c>
      <c r="B2" s="60">
        <f>B$5*('BNVP-HDVs-psgr'!B$2/'BNVP-HDVs-psgr'!B$5)</f>
        <v>3660659.6603373885</v>
      </c>
      <c r="C2" s="60">
        <f>C$5*('BNVP-HDVs-psgr'!C$2/'BNVP-HDVs-psgr'!C$5)</f>
        <v>3851560.5940019833</v>
      </c>
      <c r="D2" s="60">
        <f>D$5*('BNVP-HDVs-psgr'!D$2/'BNVP-HDVs-psgr'!D$5)</f>
        <v>3645768.2304850668</v>
      </c>
      <c r="E2" s="60">
        <f>E$5*('BNVP-HDVs-psgr'!E$2/'BNVP-HDVs-psgr'!E$5)</f>
        <v>3549300.4662169046</v>
      </c>
      <c r="F2" s="60">
        <f>F$5*('BNVP-HDVs-psgr'!F$2/'BNVP-HDVs-psgr'!F$5)</f>
        <v>3499554.8251997898</v>
      </c>
      <c r="G2" s="60">
        <f>G$5*('BNVP-HDVs-psgr'!G$2/'BNVP-HDVs-psgr'!G$5)</f>
        <v>3425053.7598566539</v>
      </c>
      <c r="H2" s="60">
        <f>H$5*('BNVP-HDVs-psgr'!H$2/'BNVP-HDVs-psgr'!H$5)</f>
        <v>3356490.9915583148</v>
      </c>
      <c r="I2" s="60">
        <f>I$5*('BNVP-HDVs-psgr'!I$2/'BNVP-HDVs-psgr'!I$5)</f>
        <v>3292755.641785231</v>
      </c>
      <c r="J2" s="60">
        <f>J$5*('BNVP-HDVs-psgr'!J$2/'BNVP-HDVs-psgr'!J$5)</f>
        <v>3235032.7157136598</v>
      </c>
      <c r="K2" s="60">
        <f>K$5*('BNVP-HDVs-psgr'!K$2/'BNVP-HDVs-psgr'!K$5)</f>
        <v>3210061.0738403653</v>
      </c>
      <c r="L2" s="60">
        <f>L$5*('BNVP-HDVs-psgr'!L$2/'BNVP-HDVs-psgr'!L$5)</f>
        <v>3183212.3505859398</v>
      </c>
      <c r="M2" s="60">
        <f>M$5*('BNVP-HDVs-psgr'!M$2/'BNVP-HDVs-psgr'!M$5)</f>
        <v>3163817.2391553707</v>
      </c>
      <c r="N2" s="60">
        <f>N$5*('BNVP-HDVs-psgr'!N$2/'BNVP-HDVs-psgr'!N$5)</f>
        <v>3142503.3294919734</v>
      </c>
      <c r="O2" s="60">
        <f>O$5*('BNVP-HDVs-psgr'!O$2/'BNVP-HDVs-psgr'!O$5)</f>
        <v>3131988.9703643038</v>
      </c>
      <c r="P2" s="60">
        <f>P$5*('BNVP-HDVs-psgr'!P$2/'BNVP-HDVs-psgr'!P$5)</f>
        <v>3117133.3500919775</v>
      </c>
      <c r="Q2" s="60">
        <f>Q$5*('BNVP-HDVs-psgr'!Q$2/'BNVP-HDVs-psgr'!Q$5)</f>
        <v>3105099.6269748639</v>
      </c>
      <c r="R2" s="60">
        <f>R$5*('BNVP-HDVs-psgr'!R$2/'BNVP-HDVs-psgr'!R$5)</f>
        <v>3092738.6376717607</v>
      </c>
      <c r="S2" s="60">
        <f>S$5*('BNVP-HDVs-psgr'!S$2/'BNVP-HDVs-psgr'!S$5)</f>
        <v>3078665.2391416901</v>
      </c>
      <c r="T2" s="60">
        <f>T$5*('BNVP-HDVs-psgr'!T$2/'BNVP-HDVs-psgr'!T$5)</f>
        <v>3065550.3453553035</v>
      </c>
      <c r="U2" s="60">
        <f>U$5*('BNVP-HDVs-psgr'!U$2/'BNVP-HDVs-psgr'!U$5)</f>
        <v>3052723.6990133766</v>
      </c>
      <c r="V2" s="60">
        <f>V$5*('BNVP-HDVs-psgr'!V$2/'BNVP-HDVs-psgr'!V$5)</f>
        <v>3042035.4729787484</v>
      </c>
      <c r="W2" s="60">
        <f>W$5*('BNVP-HDVs-psgr'!W$2/'BNVP-HDVs-psgr'!W$5)</f>
        <v>3030279.1475469959</v>
      </c>
      <c r="X2" s="60">
        <f>X$5*('BNVP-HDVs-psgr'!X$2/'BNVP-HDVs-psgr'!X$5)</f>
        <v>3019610.8366020019</v>
      </c>
      <c r="Y2" s="60">
        <f>Y$5*('BNVP-HDVs-psgr'!Y$2/'BNVP-HDVs-psgr'!Y$5)</f>
        <v>3009662.8046854511</v>
      </c>
      <c r="Z2" s="60">
        <f>Z$5*('BNVP-HDVs-psgr'!Z$2/'BNVP-HDVs-psgr'!Z$5)</f>
        <v>3007847.5927133407</v>
      </c>
      <c r="AA2" s="60">
        <f>AA$5*('BNVP-HDVs-psgr'!AA$2/'BNVP-HDVs-psgr'!AA$5)</f>
        <v>3005682.9010306485</v>
      </c>
      <c r="AB2" s="60">
        <f>AB$5*('BNVP-HDVs-psgr'!AB$2/'BNVP-HDVs-psgr'!AB$5)</f>
        <v>3004705.8975347746</v>
      </c>
      <c r="AC2" s="60">
        <f>AC$5*('BNVP-HDVs-psgr'!AC$2/'BNVP-HDVs-psgr'!AC$5)</f>
        <v>3003413.0266528334</v>
      </c>
      <c r="AD2" s="60">
        <f>AD$5*('BNVP-HDVs-psgr'!AD$2/'BNVP-HDVs-psgr'!AD$5)</f>
        <v>2998786.2275319765</v>
      </c>
      <c r="AE2" s="60">
        <f>AE$5*('BNVP-HDVs-psgr'!AE$2/'BNVP-HDVs-psgr'!AE$5)</f>
        <v>2997028.7331179585</v>
      </c>
      <c r="AF2" s="60">
        <f>AF$5*('BNVP-HDVs-psgr'!AF$2/'BNVP-HDVs-psgr'!AF$5)</f>
        <v>2995589.0999986059</v>
      </c>
      <c r="AG2" s="60">
        <f>AG$5*('BNVP-HDVs-psgr'!AG$2/'BNVP-HDVs-psgr'!AG$5)</f>
        <v>2993691.6861006105</v>
      </c>
      <c r="AH2" s="60">
        <f>AH$5*('BNVP-HDVs-psgr'!AH$2/'BNVP-HDVs-psgr'!AH$5)</f>
        <v>2992653.6241660593</v>
      </c>
      <c r="AI2" s="60">
        <f>AI$5*('BNVP-HDVs-psgr'!AI$2/'BNVP-HDVs-psgr'!AI$5)</f>
        <v>2991058.9171578344</v>
      </c>
    </row>
    <row r="3" spans="1:36" ht="14.25" x14ac:dyDescent="0.45">
      <c r="A3" s="8" t="s">
        <v>1247</v>
      </c>
      <c r="B3" s="61">
        <v>0</v>
      </c>
      <c r="C3" s="61">
        <v>0</v>
      </c>
      <c r="D3" s="61">
        <v>0</v>
      </c>
      <c r="E3" s="61">
        <v>0</v>
      </c>
      <c r="F3" s="61">
        <v>0</v>
      </c>
      <c r="G3" s="61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  <c r="P3" s="61">
        <v>0</v>
      </c>
      <c r="Q3" s="61">
        <v>0</v>
      </c>
      <c r="R3" s="61">
        <v>0</v>
      </c>
      <c r="S3" s="61">
        <v>0</v>
      </c>
      <c r="T3" s="61">
        <v>0</v>
      </c>
      <c r="U3" s="61">
        <v>0</v>
      </c>
      <c r="V3" s="61">
        <v>0</v>
      </c>
      <c r="W3" s="61">
        <v>0</v>
      </c>
      <c r="X3" s="61">
        <v>0</v>
      </c>
      <c r="Y3" s="61">
        <v>0</v>
      </c>
      <c r="Z3" s="61">
        <v>0</v>
      </c>
      <c r="AA3" s="61">
        <v>0</v>
      </c>
      <c r="AB3" s="61">
        <v>0</v>
      </c>
      <c r="AC3" s="61">
        <v>0</v>
      </c>
      <c r="AD3" s="61">
        <v>0</v>
      </c>
      <c r="AE3" s="61">
        <v>0</v>
      </c>
      <c r="AF3" s="61">
        <v>0</v>
      </c>
      <c r="AG3" s="61">
        <v>0</v>
      </c>
      <c r="AH3" s="61">
        <v>0</v>
      </c>
      <c r="AI3" s="61">
        <v>0</v>
      </c>
    </row>
    <row r="4" spans="1:36" ht="14.25" x14ac:dyDescent="0.45">
      <c r="A4" s="8" t="s">
        <v>1248</v>
      </c>
      <c r="B4" s="61">
        <v>0</v>
      </c>
      <c r="C4" s="61">
        <v>0</v>
      </c>
      <c r="D4" s="61">
        <v>0</v>
      </c>
      <c r="E4" s="61">
        <v>0</v>
      </c>
      <c r="F4" s="61">
        <v>0</v>
      </c>
      <c r="G4" s="61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  <c r="P4" s="61">
        <v>0</v>
      </c>
      <c r="Q4" s="61">
        <v>0</v>
      </c>
      <c r="R4" s="61">
        <v>0</v>
      </c>
      <c r="S4" s="61">
        <v>0</v>
      </c>
      <c r="T4" s="61">
        <v>0</v>
      </c>
      <c r="U4" s="61">
        <v>0</v>
      </c>
      <c r="V4" s="61">
        <v>0</v>
      </c>
      <c r="W4" s="61">
        <v>0</v>
      </c>
      <c r="X4" s="61">
        <v>0</v>
      </c>
      <c r="Y4" s="61">
        <v>0</v>
      </c>
      <c r="Z4" s="61">
        <v>0</v>
      </c>
      <c r="AA4" s="61">
        <v>0</v>
      </c>
      <c r="AB4" s="61">
        <v>0</v>
      </c>
      <c r="AC4" s="61">
        <v>0</v>
      </c>
      <c r="AD4" s="61">
        <v>0</v>
      </c>
      <c r="AE4" s="61">
        <v>0</v>
      </c>
      <c r="AF4" s="61">
        <v>0</v>
      </c>
      <c r="AG4" s="61">
        <v>0</v>
      </c>
      <c r="AH4" s="61">
        <v>0</v>
      </c>
      <c r="AI4" s="61">
        <v>0</v>
      </c>
    </row>
    <row r="5" spans="1:36" ht="14.25" x14ac:dyDescent="0.45">
      <c r="A5" s="8" t="s">
        <v>1249</v>
      </c>
      <c r="B5" s="62">
        <v>2500000</v>
      </c>
      <c r="C5" s="61">
        <f t="shared" ref="C5:AI5" si="0">$B5</f>
        <v>2500000</v>
      </c>
      <c r="D5" s="61">
        <f t="shared" si="0"/>
        <v>2500000</v>
      </c>
      <c r="E5" s="61">
        <f t="shared" si="0"/>
        <v>2500000</v>
      </c>
      <c r="F5" s="61">
        <f t="shared" si="0"/>
        <v>2500000</v>
      </c>
      <c r="G5" s="61">
        <f t="shared" si="0"/>
        <v>2500000</v>
      </c>
      <c r="H5" s="61">
        <f t="shared" si="0"/>
        <v>2500000</v>
      </c>
      <c r="I5" s="61">
        <f t="shared" si="0"/>
        <v>2500000</v>
      </c>
      <c r="J5" s="61">
        <f t="shared" si="0"/>
        <v>2500000</v>
      </c>
      <c r="K5" s="61">
        <f t="shared" si="0"/>
        <v>2500000</v>
      </c>
      <c r="L5" s="61">
        <f t="shared" si="0"/>
        <v>2500000</v>
      </c>
      <c r="M5" s="61">
        <f t="shared" si="0"/>
        <v>2500000</v>
      </c>
      <c r="N5" s="61">
        <f t="shared" si="0"/>
        <v>2500000</v>
      </c>
      <c r="O5" s="61">
        <f t="shared" si="0"/>
        <v>2500000</v>
      </c>
      <c r="P5" s="61">
        <f t="shared" si="0"/>
        <v>2500000</v>
      </c>
      <c r="Q5" s="61">
        <f t="shared" si="0"/>
        <v>2500000</v>
      </c>
      <c r="R5" s="61">
        <f t="shared" si="0"/>
        <v>2500000</v>
      </c>
      <c r="S5" s="61">
        <f t="shared" si="0"/>
        <v>2500000</v>
      </c>
      <c r="T5" s="61">
        <f t="shared" si="0"/>
        <v>2500000</v>
      </c>
      <c r="U5" s="61">
        <f t="shared" si="0"/>
        <v>2500000</v>
      </c>
      <c r="V5" s="61">
        <f t="shared" si="0"/>
        <v>2500000</v>
      </c>
      <c r="W5" s="61">
        <f t="shared" si="0"/>
        <v>2500000</v>
      </c>
      <c r="X5" s="61">
        <f t="shared" si="0"/>
        <v>2500000</v>
      </c>
      <c r="Y5" s="61">
        <f t="shared" si="0"/>
        <v>2500000</v>
      </c>
      <c r="Z5" s="61">
        <f t="shared" si="0"/>
        <v>2500000</v>
      </c>
      <c r="AA5" s="61">
        <f t="shared" si="0"/>
        <v>2500000</v>
      </c>
      <c r="AB5" s="61">
        <f t="shared" si="0"/>
        <v>2500000</v>
      </c>
      <c r="AC5" s="61">
        <f t="shared" si="0"/>
        <v>2500000</v>
      </c>
      <c r="AD5" s="61">
        <f t="shared" si="0"/>
        <v>2500000</v>
      </c>
      <c r="AE5" s="61">
        <f t="shared" si="0"/>
        <v>2500000</v>
      </c>
      <c r="AF5" s="61">
        <f t="shared" si="0"/>
        <v>2500000</v>
      </c>
      <c r="AG5" s="61">
        <f t="shared" si="0"/>
        <v>2500000</v>
      </c>
      <c r="AH5" s="61">
        <f t="shared" si="0"/>
        <v>2500000</v>
      </c>
      <c r="AI5" s="61">
        <f t="shared" si="0"/>
        <v>2500000</v>
      </c>
    </row>
    <row r="6" spans="1:36" ht="14.25" x14ac:dyDescent="0.45">
      <c r="A6" s="8" t="s">
        <v>1250</v>
      </c>
      <c r="B6" s="61">
        <v>0</v>
      </c>
      <c r="C6" s="61">
        <v>0</v>
      </c>
      <c r="D6" s="61">
        <v>0</v>
      </c>
      <c r="E6" s="61">
        <v>0</v>
      </c>
      <c r="F6" s="61">
        <v>0</v>
      </c>
      <c r="G6" s="61">
        <v>0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</row>
    <row r="7" spans="1:36" ht="14.25" x14ac:dyDescent="0.45">
      <c r="A7" s="3" t="s">
        <v>1251</v>
      </c>
      <c r="B7" s="61">
        <v>0</v>
      </c>
      <c r="C7" s="61">
        <v>0</v>
      </c>
      <c r="D7" s="61">
        <v>0</v>
      </c>
      <c r="E7" s="61">
        <v>0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0</v>
      </c>
      <c r="R7" s="61">
        <v>0</v>
      </c>
      <c r="S7" s="61">
        <v>0</v>
      </c>
      <c r="T7" s="61">
        <v>0</v>
      </c>
      <c r="U7" s="61">
        <v>0</v>
      </c>
      <c r="V7" s="61">
        <v>0</v>
      </c>
      <c r="W7" s="61">
        <v>0</v>
      </c>
      <c r="X7" s="61">
        <v>0</v>
      </c>
      <c r="Y7" s="61">
        <v>0</v>
      </c>
      <c r="Z7" s="61">
        <v>0</v>
      </c>
      <c r="AA7" s="61">
        <v>0</v>
      </c>
      <c r="AB7" s="61">
        <v>0</v>
      </c>
      <c r="AC7" s="61">
        <v>0</v>
      </c>
      <c r="AD7" s="61">
        <v>0</v>
      </c>
      <c r="AE7" s="61">
        <v>0</v>
      </c>
      <c r="AF7" s="61">
        <v>0</v>
      </c>
      <c r="AG7" s="61">
        <v>0</v>
      </c>
      <c r="AH7" s="61">
        <v>0</v>
      </c>
      <c r="AI7" s="61">
        <v>0</v>
      </c>
      <c r="AJ7" s="57"/>
    </row>
    <row r="8" spans="1:36" ht="14.25" x14ac:dyDescent="0.45">
      <c r="A8" s="3" t="s">
        <v>1252</v>
      </c>
      <c r="B8" s="60">
        <f>B$5*('BNVP-HDVs-psgr'!B$8/'BNVP-HDVs-psgr'!B$5)</f>
        <v>5801890.0178674338</v>
      </c>
      <c r="C8" s="60">
        <f>C$5*('BNVP-HDVs-psgr'!C$8/'BNVP-HDVs-psgr'!C$5)</f>
        <v>5214443.872127383</v>
      </c>
      <c r="D8" s="60">
        <f>D$5*('BNVP-HDVs-psgr'!D$8/'BNVP-HDVs-psgr'!D$5)</f>
        <v>5011262.3460429693</v>
      </c>
      <c r="E8" s="60">
        <f>E$5*('BNVP-HDVs-psgr'!E$8/'BNVP-HDVs-psgr'!E$5)</f>
        <v>4836535.5490007531</v>
      </c>
      <c r="F8" s="60">
        <f>F$5*('BNVP-HDVs-psgr'!F$8/'BNVP-HDVs-psgr'!F$5)</f>
        <v>4629676.7808629116</v>
      </c>
      <c r="G8" s="60">
        <f>G$5*('BNVP-HDVs-psgr'!G$8/'BNVP-HDVs-psgr'!G$5)</f>
        <v>4456551.9390996946</v>
      </c>
      <c r="H8" s="60">
        <f>H$5*('BNVP-HDVs-psgr'!H$8/'BNVP-HDVs-psgr'!H$5)</f>
        <v>4306186.5871846899</v>
      </c>
      <c r="I8" s="60">
        <f>I$5*('BNVP-HDVs-psgr'!I$8/'BNVP-HDVs-psgr'!I$5)</f>
        <v>4189153.7072097412</v>
      </c>
      <c r="J8" s="60">
        <f>J$5*('BNVP-HDVs-psgr'!J$8/'BNVP-HDVs-psgr'!J$5)</f>
        <v>4048813.7882737452</v>
      </c>
      <c r="K8" s="60">
        <f>K$5*('BNVP-HDVs-psgr'!K$8/'BNVP-HDVs-psgr'!K$5)</f>
        <v>3985025.9217032073</v>
      </c>
      <c r="L8" s="60">
        <f>L$5*('BNVP-HDVs-psgr'!L$8/'BNVP-HDVs-psgr'!L$5)</f>
        <v>3934203.5941241342</v>
      </c>
      <c r="M8" s="60">
        <f>M$5*('BNVP-HDVs-psgr'!M$8/'BNVP-HDVs-psgr'!M$5)</f>
        <v>3876409.7508415412</v>
      </c>
      <c r="N8" s="60">
        <f>N$5*('BNVP-HDVs-psgr'!N$8/'BNVP-HDVs-psgr'!N$5)</f>
        <v>3831978.2783210608</v>
      </c>
      <c r="O8" s="60">
        <f>O$5*('BNVP-HDVs-psgr'!O$8/'BNVP-HDVs-psgr'!O$5)</f>
        <v>3776626.819414854</v>
      </c>
      <c r="P8" s="60">
        <f>P$5*('BNVP-HDVs-psgr'!P$8/'BNVP-HDVs-psgr'!P$5)</f>
        <v>3729301.0734569854</v>
      </c>
      <c r="Q8" s="60">
        <f>Q$5*('BNVP-HDVs-psgr'!Q$8/'BNVP-HDVs-psgr'!Q$5)</f>
        <v>3679785.7897025896</v>
      </c>
      <c r="R8" s="60">
        <f>R$5*('BNVP-HDVs-psgr'!R$8/'BNVP-HDVs-psgr'!R$5)</f>
        <v>3627324.2664363496</v>
      </c>
      <c r="S8" s="60">
        <f>S$5*('BNVP-HDVs-psgr'!S$8/'BNVP-HDVs-psgr'!S$5)</f>
        <v>3586573.0290446547</v>
      </c>
      <c r="T8" s="60">
        <f>T$5*('BNVP-HDVs-psgr'!T$8/'BNVP-HDVs-psgr'!T$5)</f>
        <v>3544380.1794257662</v>
      </c>
      <c r="U8" s="60">
        <f>U$5*('BNVP-HDVs-psgr'!U$8/'BNVP-HDVs-psgr'!U$5)</f>
        <v>3504656.7335265265</v>
      </c>
      <c r="V8" s="60">
        <f>V$5*('BNVP-HDVs-psgr'!V$8/'BNVP-HDVs-psgr'!V$5)</f>
        <v>3462975.6984390561</v>
      </c>
      <c r="W8" s="60">
        <f>W$5*('BNVP-HDVs-psgr'!W$8/'BNVP-HDVs-psgr'!W$5)</f>
        <v>3424887.4320174144</v>
      </c>
      <c r="X8" s="60">
        <f>X$5*('BNVP-HDVs-psgr'!X$8/'BNVP-HDVs-psgr'!X$5)</f>
        <v>3388447.6991904806</v>
      </c>
      <c r="Y8" s="60">
        <f>Y$5*('BNVP-HDVs-psgr'!Y$8/'BNVP-HDVs-psgr'!Y$5)</f>
        <v>3352678.4025172098</v>
      </c>
      <c r="Z8" s="60">
        <f>Z$5*('BNVP-HDVs-psgr'!Z$8/'BNVP-HDVs-psgr'!Z$5)</f>
        <v>3314433.0075213974</v>
      </c>
      <c r="AA8" s="60">
        <f>AA$5*('BNVP-HDVs-psgr'!AA$8/'BNVP-HDVs-psgr'!AA$5)</f>
        <v>3283647.0863068695</v>
      </c>
      <c r="AB8" s="60">
        <f>AB$5*('BNVP-HDVs-psgr'!AB$8/'BNVP-HDVs-psgr'!AB$5)</f>
        <v>3250558.6630419218</v>
      </c>
      <c r="AC8" s="60">
        <f>AC$5*('BNVP-HDVs-psgr'!AC$8/'BNVP-HDVs-psgr'!AC$5)</f>
        <v>3219499.7321880255</v>
      </c>
      <c r="AD8" s="60">
        <f>AD$5*('BNVP-HDVs-psgr'!AD$8/'BNVP-HDVs-psgr'!AD$5)</f>
        <v>3190349.9160137638</v>
      </c>
      <c r="AE8" s="60">
        <f>AE$5*('BNVP-HDVs-psgr'!AE$8/'BNVP-HDVs-psgr'!AE$5)</f>
        <v>3160653.7243807623</v>
      </c>
      <c r="AF8" s="60">
        <f>AF$5*('BNVP-HDVs-psgr'!AF$8/'BNVP-HDVs-psgr'!AF$5)</f>
        <v>3132552.6556127667</v>
      </c>
      <c r="AG8" s="60">
        <f>AG$5*('BNVP-HDVs-psgr'!AG$8/'BNVP-HDVs-psgr'!AG$5)</f>
        <v>3107301.480331792</v>
      </c>
      <c r="AH8" s="60">
        <f>AH$5*('BNVP-HDVs-psgr'!AH$8/'BNVP-HDVs-psgr'!AH$5)</f>
        <v>3081027.397486547</v>
      </c>
      <c r="AI8" s="60">
        <f>AI$5*('BNVP-HDVs-psgr'!AI$8/'BNVP-HDVs-psgr'!AI$5)</f>
        <v>3056616.4478110424</v>
      </c>
      <c r="AJ8" s="5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F497D"/>
  </sheetPr>
  <dimension ref="A1:AJ1000"/>
  <sheetViews>
    <sheetView workbookViewId="0">
      <selection activeCell="B2" sqref="B2:AI8"/>
    </sheetView>
  </sheetViews>
  <sheetFormatPr defaultColWidth="12.625" defaultRowHeight="15" customHeight="1" x14ac:dyDescent="0.35"/>
  <cols>
    <col min="1" max="1" width="21.375" customWidth="1"/>
    <col min="2" max="36" width="7.625" customWidth="1"/>
  </cols>
  <sheetData>
    <row r="1" spans="1:36" ht="14.25" x14ac:dyDescent="0.45">
      <c r="A1" s="1" t="s">
        <v>1245</v>
      </c>
      <c r="B1" s="8">
        <f>'AEO 53'!C1</f>
        <v>2017</v>
      </c>
      <c r="C1" s="8">
        <f>'AEO 53'!D1</f>
        <v>2018</v>
      </c>
      <c r="D1" s="8">
        <f>'AEO 53'!E1</f>
        <v>2019</v>
      </c>
      <c r="E1" s="8">
        <f>'AEO 53'!F1</f>
        <v>2020</v>
      </c>
      <c r="F1" s="8">
        <f>'AEO 53'!G1</f>
        <v>2021</v>
      </c>
      <c r="G1" s="8">
        <f>'AEO 53'!H1</f>
        <v>2022</v>
      </c>
      <c r="H1" s="8">
        <f>'AEO 53'!I1</f>
        <v>2023</v>
      </c>
      <c r="I1" s="8">
        <f>'AEO 53'!J1</f>
        <v>2024</v>
      </c>
      <c r="J1" s="8">
        <f>'AEO 53'!K1</f>
        <v>2025</v>
      </c>
      <c r="K1" s="8">
        <f>'AEO 53'!L1</f>
        <v>2026</v>
      </c>
      <c r="L1" s="8">
        <f>'AEO 53'!M1</f>
        <v>2027</v>
      </c>
      <c r="M1" s="8">
        <f>'AEO 53'!N1</f>
        <v>2028</v>
      </c>
      <c r="N1" s="8">
        <f>'AEO 53'!O1</f>
        <v>2029</v>
      </c>
      <c r="O1" s="8">
        <f>'AEO 53'!P1</f>
        <v>2030</v>
      </c>
      <c r="P1" s="8">
        <f>'AEO 53'!Q1</f>
        <v>2031</v>
      </c>
      <c r="Q1" s="8">
        <f>'AEO 53'!R1</f>
        <v>2032</v>
      </c>
      <c r="R1" s="8">
        <f>'AEO 53'!S1</f>
        <v>2033</v>
      </c>
      <c r="S1" s="8">
        <f>'AEO 53'!T1</f>
        <v>2034</v>
      </c>
      <c r="T1" s="8">
        <f>'AEO 53'!U1</f>
        <v>2035</v>
      </c>
      <c r="U1" s="8">
        <f>'AEO 53'!V1</f>
        <v>2036</v>
      </c>
      <c r="V1" s="8">
        <f>'AEO 53'!W1</f>
        <v>2037</v>
      </c>
      <c r="W1" s="8">
        <f>'AEO 53'!X1</f>
        <v>2038</v>
      </c>
      <c r="X1" s="8">
        <f>'AEO 53'!Y1</f>
        <v>2039</v>
      </c>
      <c r="Y1" s="8">
        <f>'AEO 53'!Z1</f>
        <v>2040</v>
      </c>
      <c r="Z1" s="8">
        <f>'AEO 53'!AA1</f>
        <v>2041</v>
      </c>
      <c r="AA1" s="8">
        <f>'AEO 53'!AB1</f>
        <v>2042</v>
      </c>
      <c r="AB1" s="8">
        <f>'AEO 53'!AC1</f>
        <v>2043</v>
      </c>
      <c r="AC1" s="8">
        <f>'AEO 53'!AD1</f>
        <v>2044</v>
      </c>
      <c r="AD1" s="8">
        <f>'AEO 53'!AE1</f>
        <v>2045</v>
      </c>
      <c r="AE1" s="8">
        <f>'AEO 53'!AF1</f>
        <v>2046</v>
      </c>
      <c r="AF1" s="8">
        <f>'AEO 53'!AG1</f>
        <v>2047</v>
      </c>
      <c r="AG1" s="8">
        <f>'AEO 53'!AH1</f>
        <v>2048</v>
      </c>
      <c r="AH1" s="8">
        <f>'AEO 53'!AI1</f>
        <v>2049</v>
      </c>
      <c r="AI1" s="8">
        <f>'AEO 53'!AJ1</f>
        <v>2050</v>
      </c>
    </row>
    <row r="2" spans="1:36" ht="14.25" x14ac:dyDescent="0.45">
      <c r="A2" s="8" t="s">
        <v>1246</v>
      </c>
      <c r="B2" s="60">
        <f>B$5*('BNVP-HDVs-psgr'!B$2/'BNVP-HDVs-psgr'!B$5)</f>
        <v>3660659.6603373885</v>
      </c>
      <c r="C2" s="60">
        <f>C$5*('BNVP-HDVs-psgr'!C$2/'BNVP-HDVs-psgr'!C$5)</f>
        <v>3851560.5940019833</v>
      </c>
      <c r="D2" s="60">
        <f>D$5*('BNVP-HDVs-psgr'!D$2/'BNVP-HDVs-psgr'!D$5)</f>
        <v>3645768.2304850668</v>
      </c>
      <c r="E2" s="60">
        <f>E$5*('BNVP-HDVs-psgr'!E$2/'BNVP-HDVs-psgr'!E$5)</f>
        <v>3549300.4662169046</v>
      </c>
      <c r="F2" s="60">
        <f>F$5*('BNVP-HDVs-psgr'!F$2/'BNVP-HDVs-psgr'!F$5)</f>
        <v>3499554.8251997898</v>
      </c>
      <c r="G2" s="60">
        <f>G$5*('BNVP-HDVs-psgr'!G$2/'BNVP-HDVs-psgr'!G$5)</f>
        <v>3425053.7598566539</v>
      </c>
      <c r="H2" s="60">
        <f>H$5*('BNVP-HDVs-psgr'!H$2/'BNVP-HDVs-psgr'!H$5)</f>
        <v>3356490.9915583148</v>
      </c>
      <c r="I2" s="60">
        <f>I$5*('BNVP-HDVs-psgr'!I$2/'BNVP-HDVs-psgr'!I$5)</f>
        <v>3292755.641785231</v>
      </c>
      <c r="J2" s="60">
        <f>J$5*('BNVP-HDVs-psgr'!J$2/'BNVP-HDVs-psgr'!J$5)</f>
        <v>3235032.7157136598</v>
      </c>
      <c r="K2" s="60">
        <f>K$5*('BNVP-HDVs-psgr'!K$2/'BNVP-HDVs-psgr'!K$5)</f>
        <v>3210061.0738403653</v>
      </c>
      <c r="L2" s="60">
        <f>L$5*('BNVP-HDVs-psgr'!L$2/'BNVP-HDVs-psgr'!L$5)</f>
        <v>3183212.3505859398</v>
      </c>
      <c r="M2" s="60">
        <f>M$5*('BNVP-HDVs-psgr'!M$2/'BNVP-HDVs-psgr'!M$5)</f>
        <v>3163817.2391553707</v>
      </c>
      <c r="N2" s="60">
        <f>N$5*('BNVP-HDVs-psgr'!N$2/'BNVP-HDVs-psgr'!N$5)</f>
        <v>3142503.3294919734</v>
      </c>
      <c r="O2" s="60">
        <f>O$5*('BNVP-HDVs-psgr'!O$2/'BNVP-HDVs-psgr'!O$5)</f>
        <v>3131988.9703643038</v>
      </c>
      <c r="P2" s="60">
        <f>P$5*('BNVP-HDVs-psgr'!P$2/'BNVP-HDVs-psgr'!P$5)</f>
        <v>3117133.3500919775</v>
      </c>
      <c r="Q2" s="60">
        <f>Q$5*('BNVP-HDVs-psgr'!Q$2/'BNVP-HDVs-psgr'!Q$5)</f>
        <v>3105099.6269748639</v>
      </c>
      <c r="R2" s="60">
        <f>R$5*('BNVP-HDVs-psgr'!R$2/'BNVP-HDVs-psgr'!R$5)</f>
        <v>3092738.6376717607</v>
      </c>
      <c r="S2" s="60">
        <f>S$5*('BNVP-HDVs-psgr'!S$2/'BNVP-HDVs-psgr'!S$5)</f>
        <v>3078665.2391416901</v>
      </c>
      <c r="T2" s="60">
        <f>T$5*('BNVP-HDVs-psgr'!T$2/'BNVP-HDVs-psgr'!T$5)</f>
        <v>3065550.3453553035</v>
      </c>
      <c r="U2" s="60">
        <f>U$5*('BNVP-HDVs-psgr'!U$2/'BNVP-HDVs-psgr'!U$5)</f>
        <v>3052723.6990133766</v>
      </c>
      <c r="V2" s="60">
        <f>V$5*('BNVP-HDVs-psgr'!V$2/'BNVP-HDVs-psgr'!V$5)</f>
        <v>3042035.4729787484</v>
      </c>
      <c r="W2" s="60">
        <f>W$5*('BNVP-HDVs-psgr'!W$2/'BNVP-HDVs-psgr'!W$5)</f>
        <v>3030279.1475469959</v>
      </c>
      <c r="X2" s="60">
        <f>X$5*('BNVP-HDVs-psgr'!X$2/'BNVP-HDVs-psgr'!X$5)</f>
        <v>3019610.8366020019</v>
      </c>
      <c r="Y2" s="60">
        <f>Y$5*('BNVP-HDVs-psgr'!Y$2/'BNVP-HDVs-psgr'!Y$5)</f>
        <v>3009662.8046854511</v>
      </c>
      <c r="Z2" s="60">
        <f>Z$5*('BNVP-HDVs-psgr'!Z$2/'BNVP-HDVs-psgr'!Z$5)</f>
        <v>3007847.5927133407</v>
      </c>
      <c r="AA2" s="60">
        <f>AA$5*('BNVP-HDVs-psgr'!AA$2/'BNVP-HDVs-psgr'!AA$5)</f>
        <v>3005682.9010306485</v>
      </c>
      <c r="AB2" s="60">
        <f>AB$5*('BNVP-HDVs-psgr'!AB$2/'BNVP-HDVs-psgr'!AB$5)</f>
        <v>3004705.8975347746</v>
      </c>
      <c r="AC2" s="60">
        <f>AC$5*('BNVP-HDVs-psgr'!AC$2/'BNVP-HDVs-psgr'!AC$5)</f>
        <v>3003413.0266528334</v>
      </c>
      <c r="AD2" s="60">
        <f>AD$5*('BNVP-HDVs-psgr'!AD$2/'BNVP-HDVs-psgr'!AD$5)</f>
        <v>2998786.2275319765</v>
      </c>
      <c r="AE2" s="60">
        <f>AE$5*('BNVP-HDVs-psgr'!AE$2/'BNVP-HDVs-psgr'!AE$5)</f>
        <v>2997028.7331179585</v>
      </c>
      <c r="AF2" s="60">
        <f>AF$5*('BNVP-HDVs-psgr'!AF$2/'BNVP-HDVs-psgr'!AF$5)</f>
        <v>2995589.0999986059</v>
      </c>
      <c r="AG2" s="60">
        <f>AG$5*('BNVP-HDVs-psgr'!AG$2/'BNVP-HDVs-psgr'!AG$5)</f>
        <v>2993691.6861006105</v>
      </c>
      <c r="AH2" s="60">
        <f>AH$5*('BNVP-HDVs-psgr'!AH$2/'BNVP-HDVs-psgr'!AH$5)</f>
        <v>2992653.6241660593</v>
      </c>
      <c r="AI2" s="60">
        <f>AI$5*('BNVP-HDVs-psgr'!AI$2/'BNVP-HDVs-psgr'!AI$5)</f>
        <v>2991058.9171578344</v>
      </c>
    </row>
    <row r="3" spans="1:36" ht="14.25" x14ac:dyDescent="0.45">
      <c r="A3" s="8" t="s">
        <v>1247</v>
      </c>
      <c r="B3" s="61">
        <v>0</v>
      </c>
      <c r="C3" s="61">
        <v>0</v>
      </c>
      <c r="D3" s="61">
        <v>0</v>
      </c>
      <c r="E3" s="61">
        <v>0</v>
      </c>
      <c r="F3" s="61">
        <v>0</v>
      </c>
      <c r="G3" s="61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  <c r="P3" s="61">
        <v>0</v>
      </c>
      <c r="Q3" s="61">
        <v>0</v>
      </c>
      <c r="R3" s="61">
        <v>0</v>
      </c>
      <c r="S3" s="61">
        <v>0</v>
      </c>
      <c r="T3" s="61">
        <v>0</v>
      </c>
      <c r="U3" s="61">
        <v>0</v>
      </c>
      <c r="V3" s="61">
        <v>0</v>
      </c>
      <c r="W3" s="61">
        <v>0</v>
      </c>
      <c r="X3" s="61">
        <v>0</v>
      </c>
      <c r="Y3" s="61">
        <v>0</v>
      </c>
      <c r="Z3" s="61">
        <v>0</v>
      </c>
      <c r="AA3" s="61">
        <v>0</v>
      </c>
      <c r="AB3" s="61">
        <v>0</v>
      </c>
      <c r="AC3" s="61">
        <v>0</v>
      </c>
      <c r="AD3" s="61">
        <v>0</v>
      </c>
      <c r="AE3" s="61">
        <v>0</v>
      </c>
      <c r="AF3" s="61">
        <v>0</v>
      </c>
      <c r="AG3" s="61">
        <v>0</v>
      </c>
      <c r="AH3" s="61">
        <v>0</v>
      </c>
      <c r="AI3" s="61">
        <v>0</v>
      </c>
    </row>
    <row r="4" spans="1:36" ht="14.25" x14ac:dyDescent="0.45">
      <c r="A4" s="8" t="s">
        <v>1248</v>
      </c>
      <c r="B4" s="61">
        <v>0</v>
      </c>
      <c r="C4" s="61">
        <v>0</v>
      </c>
      <c r="D4" s="61">
        <v>0</v>
      </c>
      <c r="E4" s="61">
        <v>0</v>
      </c>
      <c r="F4" s="61">
        <v>0</v>
      </c>
      <c r="G4" s="61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  <c r="P4" s="61">
        <v>0</v>
      </c>
      <c r="Q4" s="61">
        <v>0</v>
      </c>
      <c r="R4" s="61">
        <v>0</v>
      </c>
      <c r="S4" s="61">
        <v>0</v>
      </c>
      <c r="T4" s="61">
        <v>0</v>
      </c>
      <c r="U4" s="61">
        <v>0</v>
      </c>
      <c r="V4" s="61">
        <v>0</v>
      </c>
      <c r="W4" s="61">
        <v>0</v>
      </c>
      <c r="X4" s="61">
        <v>0</v>
      </c>
      <c r="Y4" s="61">
        <v>0</v>
      </c>
      <c r="Z4" s="61">
        <v>0</v>
      </c>
      <c r="AA4" s="61">
        <v>0</v>
      </c>
      <c r="AB4" s="61">
        <v>0</v>
      </c>
      <c r="AC4" s="61">
        <v>0</v>
      </c>
      <c r="AD4" s="61">
        <v>0</v>
      </c>
      <c r="AE4" s="61">
        <v>0</v>
      </c>
      <c r="AF4" s="61">
        <v>0</v>
      </c>
      <c r="AG4" s="61">
        <v>0</v>
      </c>
      <c r="AH4" s="61">
        <v>0</v>
      </c>
      <c r="AI4" s="61">
        <v>0</v>
      </c>
    </row>
    <row r="5" spans="1:36" ht="14.25" x14ac:dyDescent="0.45">
      <c r="A5" s="8" t="s">
        <v>1249</v>
      </c>
      <c r="B5" s="62">
        <v>2500000</v>
      </c>
      <c r="C5" s="61">
        <f t="shared" ref="C5:AI5" si="0">$B5</f>
        <v>2500000</v>
      </c>
      <c r="D5" s="61">
        <f t="shared" si="0"/>
        <v>2500000</v>
      </c>
      <c r="E5" s="61">
        <f t="shared" si="0"/>
        <v>2500000</v>
      </c>
      <c r="F5" s="61">
        <f t="shared" si="0"/>
        <v>2500000</v>
      </c>
      <c r="G5" s="61">
        <f t="shared" si="0"/>
        <v>2500000</v>
      </c>
      <c r="H5" s="61">
        <f t="shared" si="0"/>
        <v>2500000</v>
      </c>
      <c r="I5" s="61">
        <f t="shared" si="0"/>
        <v>2500000</v>
      </c>
      <c r="J5" s="61">
        <f t="shared" si="0"/>
        <v>2500000</v>
      </c>
      <c r="K5" s="61">
        <f t="shared" si="0"/>
        <v>2500000</v>
      </c>
      <c r="L5" s="61">
        <f t="shared" si="0"/>
        <v>2500000</v>
      </c>
      <c r="M5" s="61">
        <f t="shared" si="0"/>
        <v>2500000</v>
      </c>
      <c r="N5" s="61">
        <f t="shared" si="0"/>
        <v>2500000</v>
      </c>
      <c r="O5" s="61">
        <f t="shared" si="0"/>
        <v>2500000</v>
      </c>
      <c r="P5" s="61">
        <f t="shared" si="0"/>
        <v>2500000</v>
      </c>
      <c r="Q5" s="61">
        <f t="shared" si="0"/>
        <v>2500000</v>
      </c>
      <c r="R5" s="61">
        <f t="shared" si="0"/>
        <v>2500000</v>
      </c>
      <c r="S5" s="61">
        <f t="shared" si="0"/>
        <v>2500000</v>
      </c>
      <c r="T5" s="61">
        <f t="shared" si="0"/>
        <v>2500000</v>
      </c>
      <c r="U5" s="61">
        <f t="shared" si="0"/>
        <v>2500000</v>
      </c>
      <c r="V5" s="61">
        <f t="shared" si="0"/>
        <v>2500000</v>
      </c>
      <c r="W5" s="61">
        <f t="shared" si="0"/>
        <v>2500000</v>
      </c>
      <c r="X5" s="61">
        <f t="shared" si="0"/>
        <v>2500000</v>
      </c>
      <c r="Y5" s="61">
        <f t="shared" si="0"/>
        <v>2500000</v>
      </c>
      <c r="Z5" s="61">
        <f t="shared" si="0"/>
        <v>2500000</v>
      </c>
      <c r="AA5" s="61">
        <f t="shared" si="0"/>
        <v>2500000</v>
      </c>
      <c r="AB5" s="61">
        <f t="shared" si="0"/>
        <v>2500000</v>
      </c>
      <c r="AC5" s="61">
        <f t="shared" si="0"/>
        <v>2500000</v>
      </c>
      <c r="AD5" s="61">
        <f t="shared" si="0"/>
        <v>2500000</v>
      </c>
      <c r="AE5" s="61">
        <f t="shared" si="0"/>
        <v>2500000</v>
      </c>
      <c r="AF5" s="61">
        <f t="shared" si="0"/>
        <v>2500000</v>
      </c>
      <c r="AG5" s="61">
        <f t="shared" si="0"/>
        <v>2500000</v>
      </c>
      <c r="AH5" s="61">
        <f t="shared" si="0"/>
        <v>2500000</v>
      </c>
      <c r="AI5" s="61">
        <f t="shared" si="0"/>
        <v>2500000</v>
      </c>
    </row>
    <row r="6" spans="1:36" ht="14.25" x14ac:dyDescent="0.45">
      <c r="A6" s="8" t="s">
        <v>1250</v>
      </c>
      <c r="B6" s="61">
        <v>0</v>
      </c>
      <c r="C6" s="61">
        <v>0</v>
      </c>
      <c r="D6" s="61">
        <v>0</v>
      </c>
      <c r="E6" s="61">
        <v>0</v>
      </c>
      <c r="F6" s="61">
        <v>0</v>
      </c>
      <c r="G6" s="61">
        <v>0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</row>
    <row r="7" spans="1:36" ht="14.25" x14ac:dyDescent="0.45">
      <c r="A7" s="3" t="s">
        <v>1251</v>
      </c>
      <c r="B7" s="61">
        <v>0</v>
      </c>
      <c r="C7" s="61">
        <v>0</v>
      </c>
      <c r="D7" s="61">
        <v>0</v>
      </c>
      <c r="E7" s="61">
        <v>0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0</v>
      </c>
      <c r="R7" s="61">
        <v>0</v>
      </c>
      <c r="S7" s="61">
        <v>0</v>
      </c>
      <c r="T7" s="61">
        <v>0</v>
      </c>
      <c r="U7" s="61">
        <v>0</v>
      </c>
      <c r="V7" s="61">
        <v>0</v>
      </c>
      <c r="W7" s="61">
        <v>0</v>
      </c>
      <c r="X7" s="61">
        <v>0</v>
      </c>
      <c r="Y7" s="61">
        <v>0</v>
      </c>
      <c r="Z7" s="61">
        <v>0</v>
      </c>
      <c r="AA7" s="61">
        <v>0</v>
      </c>
      <c r="AB7" s="61">
        <v>0</v>
      </c>
      <c r="AC7" s="61">
        <v>0</v>
      </c>
      <c r="AD7" s="61">
        <v>0</v>
      </c>
      <c r="AE7" s="61">
        <v>0</v>
      </c>
      <c r="AF7" s="61">
        <v>0</v>
      </c>
      <c r="AG7" s="61">
        <v>0</v>
      </c>
      <c r="AH7" s="61">
        <v>0</v>
      </c>
      <c r="AI7" s="61">
        <v>0</v>
      </c>
      <c r="AJ7" s="57"/>
    </row>
    <row r="8" spans="1:36" ht="14.25" x14ac:dyDescent="0.45">
      <c r="A8" s="3" t="s">
        <v>1252</v>
      </c>
      <c r="B8" s="60">
        <f>B$5*('BNVP-HDVs-psgr'!B$8/'BNVP-HDVs-psgr'!B$5)</f>
        <v>5801890.0178674338</v>
      </c>
      <c r="C8" s="60">
        <f>C$5*('BNVP-HDVs-psgr'!C$8/'BNVP-HDVs-psgr'!C$5)</f>
        <v>5214443.872127383</v>
      </c>
      <c r="D8" s="60">
        <f>D$5*('BNVP-HDVs-psgr'!D$8/'BNVP-HDVs-psgr'!D$5)</f>
        <v>5011262.3460429693</v>
      </c>
      <c r="E8" s="60">
        <f>E$5*('BNVP-HDVs-psgr'!E$8/'BNVP-HDVs-psgr'!E$5)</f>
        <v>4836535.5490007531</v>
      </c>
      <c r="F8" s="60">
        <f>F$5*('BNVP-HDVs-psgr'!F$8/'BNVP-HDVs-psgr'!F$5)</f>
        <v>4629676.7808629116</v>
      </c>
      <c r="G8" s="60">
        <f>G$5*('BNVP-HDVs-psgr'!G$8/'BNVP-HDVs-psgr'!G$5)</f>
        <v>4456551.9390996946</v>
      </c>
      <c r="H8" s="60">
        <f>H$5*('BNVP-HDVs-psgr'!H$8/'BNVP-HDVs-psgr'!H$5)</f>
        <v>4306186.5871846899</v>
      </c>
      <c r="I8" s="60">
        <f>I$5*('BNVP-HDVs-psgr'!I$8/'BNVP-HDVs-psgr'!I$5)</f>
        <v>4189153.7072097412</v>
      </c>
      <c r="J8" s="60">
        <f>J$5*('BNVP-HDVs-psgr'!J$8/'BNVP-HDVs-psgr'!J$5)</f>
        <v>4048813.7882737452</v>
      </c>
      <c r="K8" s="60">
        <f>K$5*('BNVP-HDVs-psgr'!K$8/'BNVP-HDVs-psgr'!K$5)</f>
        <v>3985025.9217032073</v>
      </c>
      <c r="L8" s="60">
        <f>L$5*('BNVP-HDVs-psgr'!L$8/'BNVP-HDVs-psgr'!L$5)</f>
        <v>3934203.5941241342</v>
      </c>
      <c r="M8" s="60">
        <f>M$5*('BNVP-HDVs-psgr'!M$8/'BNVP-HDVs-psgr'!M$5)</f>
        <v>3876409.7508415412</v>
      </c>
      <c r="N8" s="60">
        <f>N$5*('BNVP-HDVs-psgr'!N$8/'BNVP-HDVs-psgr'!N$5)</f>
        <v>3831978.2783210608</v>
      </c>
      <c r="O8" s="60">
        <f>O$5*('BNVP-HDVs-psgr'!O$8/'BNVP-HDVs-psgr'!O$5)</f>
        <v>3776626.819414854</v>
      </c>
      <c r="P8" s="60">
        <f>P$5*('BNVP-HDVs-psgr'!P$8/'BNVP-HDVs-psgr'!P$5)</f>
        <v>3729301.0734569854</v>
      </c>
      <c r="Q8" s="60">
        <f>Q$5*('BNVP-HDVs-psgr'!Q$8/'BNVP-HDVs-psgr'!Q$5)</f>
        <v>3679785.7897025896</v>
      </c>
      <c r="R8" s="60">
        <f>R$5*('BNVP-HDVs-psgr'!R$8/'BNVP-HDVs-psgr'!R$5)</f>
        <v>3627324.2664363496</v>
      </c>
      <c r="S8" s="60">
        <f>S$5*('BNVP-HDVs-psgr'!S$8/'BNVP-HDVs-psgr'!S$5)</f>
        <v>3586573.0290446547</v>
      </c>
      <c r="T8" s="60">
        <f>T$5*('BNVP-HDVs-psgr'!T$8/'BNVP-HDVs-psgr'!T$5)</f>
        <v>3544380.1794257662</v>
      </c>
      <c r="U8" s="60">
        <f>U$5*('BNVP-HDVs-psgr'!U$8/'BNVP-HDVs-psgr'!U$5)</f>
        <v>3504656.7335265265</v>
      </c>
      <c r="V8" s="60">
        <f>V$5*('BNVP-HDVs-psgr'!V$8/'BNVP-HDVs-psgr'!V$5)</f>
        <v>3462975.6984390561</v>
      </c>
      <c r="W8" s="60">
        <f>W$5*('BNVP-HDVs-psgr'!W$8/'BNVP-HDVs-psgr'!W$5)</f>
        <v>3424887.4320174144</v>
      </c>
      <c r="X8" s="60">
        <f>X$5*('BNVP-HDVs-psgr'!X$8/'BNVP-HDVs-psgr'!X$5)</f>
        <v>3388447.6991904806</v>
      </c>
      <c r="Y8" s="60">
        <f>Y$5*('BNVP-HDVs-psgr'!Y$8/'BNVP-HDVs-psgr'!Y$5)</f>
        <v>3352678.4025172098</v>
      </c>
      <c r="Z8" s="60">
        <f>Z$5*('BNVP-HDVs-psgr'!Z$8/'BNVP-HDVs-psgr'!Z$5)</f>
        <v>3314433.0075213974</v>
      </c>
      <c r="AA8" s="60">
        <f>AA$5*('BNVP-HDVs-psgr'!AA$8/'BNVP-HDVs-psgr'!AA$5)</f>
        <v>3283647.0863068695</v>
      </c>
      <c r="AB8" s="60">
        <f>AB$5*('BNVP-HDVs-psgr'!AB$8/'BNVP-HDVs-psgr'!AB$5)</f>
        <v>3250558.6630419218</v>
      </c>
      <c r="AC8" s="60">
        <f>AC$5*('BNVP-HDVs-psgr'!AC$8/'BNVP-HDVs-psgr'!AC$5)</f>
        <v>3219499.7321880255</v>
      </c>
      <c r="AD8" s="60">
        <f>AD$5*('BNVP-HDVs-psgr'!AD$8/'BNVP-HDVs-psgr'!AD$5)</f>
        <v>3190349.9160137638</v>
      </c>
      <c r="AE8" s="60">
        <f>AE$5*('BNVP-HDVs-psgr'!AE$8/'BNVP-HDVs-psgr'!AE$5)</f>
        <v>3160653.7243807623</v>
      </c>
      <c r="AF8" s="60">
        <f>AF$5*('BNVP-HDVs-psgr'!AF$8/'BNVP-HDVs-psgr'!AF$5)</f>
        <v>3132552.6556127667</v>
      </c>
      <c r="AG8" s="60">
        <f>AG$5*('BNVP-HDVs-psgr'!AG$8/'BNVP-HDVs-psgr'!AG$5)</f>
        <v>3107301.480331792</v>
      </c>
      <c r="AH8" s="60">
        <f>AH$5*('BNVP-HDVs-psgr'!AH$8/'BNVP-HDVs-psgr'!AH$5)</f>
        <v>3081027.397486547</v>
      </c>
      <c r="AI8" s="60">
        <f>AI$5*('BNVP-HDVs-psgr'!AI$8/'BNVP-HDVs-psgr'!AI$5)</f>
        <v>3056616.4478110424</v>
      </c>
      <c r="AJ8" s="5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F497D"/>
  </sheetPr>
  <dimension ref="A1:AJ1000"/>
  <sheetViews>
    <sheetView workbookViewId="0">
      <selection activeCell="B2" sqref="B2:AI8"/>
    </sheetView>
  </sheetViews>
  <sheetFormatPr defaultColWidth="12.625" defaultRowHeight="15" customHeight="1" x14ac:dyDescent="0.35"/>
  <cols>
    <col min="1" max="1" width="21.375" customWidth="1"/>
    <col min="2" max="36" width="7.625" customWidth="1"/>
  </cols>
  <sheetData>
    <row r="1" spans="1:36" ht="14.25" x14ac:dyDescent="0.45">
      <c r="A1" s="1" t="s">
        <v>1245</v>
      </c>
      <c r="B1" s="8">
        <f>'AEO 53'!C1</f>
        <v>2017</v>
      </c>
      <c r="C1" s="8">
        <f>'AEO 53'!D1</f>
        <v>2018</v>
      </c>
      <c r="D1" s="8">
        <f>'AEO 53'!E1</f>
        <v>2019</v>
      </c>
      <c r="E1" s="8">
        <f>'AEO 53'!F1</f>
        <v>2020</v>
      </c>
      <c r="F1" s="8">
        <f>'AEO 53'!G1</f>
        <v>2021</v>
      </c>
      <c r="G1" s="8">
        <f>'AEO 53'!H1</f>
        <v>2022</v>
      </c>
      <c r="H1" s="8">
        <f>'AEO 53'!I1</f>
        <v>2023</v>
      </c>
      <c r="I1" s="8">
        <f>'AEO 53'!J1</f>
        <v>2024</v>
      </c>
      <c r="J1" s="8">
        <f>'AEO 53'!K1</f>
        <v>2025</v>
      </c>
      <c r="K1" s="8">
        <f>'AEO 53'!L1</f>
        <v>2026</v>
      </c>
      <c r="L1" s="8">
        <f>'AEO 53'!M1</f>
        <v>2027</v>
      </c>
      <c r="M1" s="8">
        <f>'AEO 53'!N1</f>
        <v>2028</v>
      </c>
      <c r="N1" s="8">
        <f>'AEO 53'!O1</f>
        <v>2029</v>
      </c>
      <c r="O1" s="8">
        <f>'AEO 53'!P1</f>
        <v>2030</v>
      </c>
      <c r="P1" s="8">
        <f>'AEO 53'!Q1</f>
        <v>2031</v>
      </c>
      <c r="Q1" s="8">
        <f>'AEO 53'!R1</f>
        <v>2032</v>
      </c>
      <c r="R1" s="8">
        <f>'AEO 53'!S1</f>
        <v>2033</v>
      </c>
      <c r="S1" s="8">
        <f>'AEO 53'!T1</f>
        <v>2034</v>
      </c>
      <c r="T1" s="8">
        <f>'AEO 53'!U1</f>
        <v>2035</v>
      </c>
      <c r="U1" s="8">
        <f>'AEO 53'!V1</f>
        <v>2036</v>
      </c>
      <c r="V1" s="8">
        <f>'AEO 53'!W1</f>
        <v>2037</v>
      </c>
      <c r="W1" s="8">
        <f>'AEO 53'!X1</f>
        <v>2038</v>
      </c>
      <c r="X1" s="8">
        <f>'AEO 53'!Y1</f>
        <v>2039</v>
      </c>
      <c r="Y1" s="8">
        <f>'AEO 53'!Z1</f>
        <v>2040</v>
      </c>
      <c r="Z1" s="8">
        <f>'AEO 53'!AA1</f>
        <v>2041</v>
      </c>
      <c r="AA1" s="8">
        <f>'AEO 53'!AB1</f>
        <v>2042</v>
      </c>
      <c r="AB1" s="8">
        <f>'AEO 53'!AC1</f>
        <v>2043</v>
      </c>
      <c r="AC1" s="8">
        <f>'AEO 53'!AD1</f>
        <v>2044</v>
      </c>
      <c r="AD1" s="8">
        <f>'AEO 53'!AE1</f>
        <v>2045</v>
      </c>
      <c r="AE1" s="8">
        <f>'AEO 53'!AF1</f>
        <v>2046</v>
      </c>
      <c r="AF1" s="8">
        <f>'AEO 53'!AG1</f>
        <v>2047</v>
      </c>
      <c r="AG1" s="8">
        <f>'AEO 53'!AH1</f>
        <v>2048</v>
      </c>
      <c r="AH1" s="8">
        <f>'AEO 53'!AI1</f>
        <v>2049</v>
      </c>
      <c r="AI1" s="8">
        <f>'AEO 53'!AJ1</f>
        <v>2050</v>
      </c>
    </row>
    <row r="2" spans="1:36" ht="14.25" x14ac:dyDescent="0.45">
      <c r="A2" s="8" t="s">
        <v>1246</v>
      </c>
      <c r="B2" s="60">
        <f>B$5*('BNVP-HDVs-psgr'!B$2/'BNVP-HDVs-psgr'!B$5)</f>
        <v>43927.915924048662</v>
      </c>
      <c r="C2" s="60">
        <f>C$5*('BNVP-HDVs-psgr'!C$2/'BNVP-HDVs-psgr'!C$5)</f>
        <v>46218.727128023798</v>
      </c>
      <c r="D2" s="60">
        <f>D$5*('BNVP-HDVs-psgr'!D$2/'BNVP-HDVs-psgr'!D$5)</f>
        <v>43749.218765820806</v>
      </c>
      <c r="E2" s="60">
        <f>E$5*('BNVP-HDVs-psgr'!E$2/'BNVP-HDVs-psgr'!E$5)</f>
        <v>42591.605594602857</v>
      </c>
      <c r="F2" s="60">
        <f>F$5*('BNVP-HDVs-psgr'!F$2/'BNVP-HDVs-psgr'!F$5)</f>
        <v>41994.657902397477</v>
      </c>
      <c r="G2" s="60">
        <f>G$5*('BNVP-HDVs-psgr'!G$2/'BNVP-HDVs-psgr'!G$5)</f>
        <v>41100.645118279848</v>
      </c>
      <c r="H2" s="60">
        <f>H$5*('BNVP-HDVs-psgr'!H$2/'BNVP-HDVs-psgr'!H$5)</f>
        <v>40277.891898699774</v>
      </c>
      <c r="I2" s="60">
        <f>I$5*('BNVP-HDVs-psgr'!I$2/'BNVP-HDVs-psgr'!I$5)</f>
        <v>39513.067701422769</v>
      </c>
      <c r="J2" s="60">
        <f>J$5*('BNVP-HDVs-psgr'!J$2/'BNVP-HDVs-psgr'!J$5)</f>
        <v>38820.392588563918</v>
      </c>
      <c r="K2" s="60">
        <f>K$5*('BNVP-HDVs-psgr'!K$2/'BNVP-HDVs-psgr'!K$5)</f>
        <v>38520.732886084385</v>
      </c>
      <c r="L2" s="60">
        <f>L$5*('BNVP-HDVs-psgr'!L$2/'BNVP-HDVs-psgr'!L$5)</f>
        <v>38198.548207031279</v>
      </c>
      <c r="M2" s="60">
        <f>M$5*('BNVP-HDVs-psgr'!M$2/'BNVP-HDVs-psgr'!M$5)</f>
        <v>37965.806869864449</v>
      </c>
      <c r="N2" s="60">
        <f>N$5*('BNVP-HDVs-psgr'!N$2/'BNVP-HDVs-psgr'!N$5)</f>
        <v>37710.039953903681</v>
      </c>
      <c r="O2" s="60">
        <f>O$5*('BNVP-HDVs-psgr'!O$2/'BNVP-HDVs-psgr'!O$5)</f>
        <v>37583.867644371647</v>
      </c>
      <c r="P2" s="60">
        <f>P$5*('BNVP-HDVs-psgr'!P$2/'BNVP-HDVs-psgr'!P$5)</f>
        <v>37405.600201103727</v>
      </c>
      <c r="Q2" s="60">
        <f>Q$5*('BNVP-HDVs-psgr'!Q$2/'BNVP-HDVs-psgr'!Q$5)</f>
        <v>37261.195523698363</v>
      </c>
      <c r="R2" s="60">
        <f>R$5*('BNVP-HDVs-psgr'!R$2/'BNVP-HDVs-psgr'!R$5)</f>
        <v>37112.863652061133</v>
      </c>
      <c r="S2" s="60">
        <f>S$5*('BNVP-HDVs-psgr'!S$2/'BNVP-HDVs-psgr'!S$5)</f>
        <v>36943.982869700281</v>
      </c>
      <c r="T2" s="60">
        <f>T$5*('BNVP-HDVs-psgr'!T$2/'BNVP-HDVs-psgr'!T$5)</f>
        <v>36786.604144263642</v>
      </c>
      <c r="U2" s="60">
        <f>U$5*('BNVP-HDVs-psgr'!U$2/'BNVP-HDVs-psgr'!U$5)</f>
        <v>36632.684388160516</v>
      </c>
      <c r="V2" s="60">
        <f>V$5*('BNVP-HDVs-psgr'!V$2/'BNVP-HDVs-psgr'!V$5)</f>
        <v>36504.425675744984</v>
      </c>
      <c r="W2" s="60">
        <f>W$5*('BNVP-HDVs-psgr'!W$2/'BNVP-HDVs-psgr'!W$5)</f>
        <v>36363.349770563953</v>
      </c>
      <c r="X2" s="60">
        <f>X$5*('BNVP-HDVs-psgr'!X$2/'BNVP-HDVs-psgr'!X$5)</f>
        <v>36235.33003922402</v>
      </c>
      <c r="Y2" s="60">
        <f>Y$5*('BNVP-HDVs-psgr'!Y$2/'BNVP-HDVs-psgr'!Y$5)</f>
        <v>36115.953656225414</v>
      </c>
      <c r="Z2" s="60">
        <f>Z$5*('BNVP-HDVs-psgr'!Z$2/'BNVP-HDVs-psgr'!Z$5)</f>
        <v>36094.171112560092</v>
      </c>
      <c r="AA2" s="60">
        <f>AA$5*('BNVP-HDVs-psgr'!AA$2/'BNVP-HDVs-psgr'!AA$5)</f>
        <v>36068.194812367779</v>
      </c>
      <c r="AB2" s="60">
        <f>AB$5*('BNVP-HDVs-psgr'!AB$2/'BNVP-HDVs-psgr'!AB$5)</f>
        <v>36056.470770417298</v>
      </c>
      <c r="AC2" s="60">
        <f>AC$5*('BNVP-HDVs-psgr'!AC$2/'BNVP-HDVs-psgr'!AC$5)</f>
        <v>36040.956319834004</v>
      </c>
      <c r="AD2" s="60">
        <f>AD$5*('BNVP-HDVs-psgr'!AD$2/'BNVP-HDVs-psgr'!AD$5)</f>
        <v>35985.43473038372</v>
      </c>
      <c r="AE2" s="60">
        <f>AE$5*('BNVP-HDVs-psgr'!AE$2/'BNVP-HDVs-psgr'!AE$5)</f>
        <v>35964.344797415499</v>
      </c>
      <c r="AF2" s="60">
        <f>AF$5*('BNVP-HDVs-psgr'!AF$2/'BNVP-HDVs-psgr'!AF$5)</f>
        <v>35947.069199983271</v>
      </c>
      <c r="AG2" s="60">
        <f>AG$5*('BNVP-HDVs-psgr'!AG$2/'BNVP-HDVs-psgr'!AG$5)</f>
        <v>35924.30023320733</v>
      </c>
      <c r="AH2" s="60">
        <f>AH$5*('BNVP-HDVs-psgr'!AH$2/'BNVP-HDVs-psgr'!AH$5)</f>
        <v>35911.843489992716</v>
      </c>
      <c r="AI2" s="60">
        <f>AI$5*('BNVP-HDVs-psgr'!AI$2/'BNVP-HDVs-psgr'!AI$5)</f>
        <v>35892.707005894015</v>
      </c>
    </row>
    <row r="3" spans="1:36" ht="14.25" x14ac:dyDescent="0.45">
      <c r="A3" s="8" t="s">
        <v>1247</v>
      </c>
      <c r="B3" s="61">
        <v>0</v>
      </c>
      <c r="C3" s="61">
        <v>0</v>
      </c>
      <c r="D3" s="61">
        <v>0</v>
      </c>
      <c r="E3" s="61">
        <v>0</v>
      </c>
      <c r="F3" s="61">
        <v>0</v>
      </c>
      <c r="G3" s="61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  <c r="P3" s="61">
        <v>0</v>
      </c>
      <c r="Q3" s="61">
        <v>0</v>
      </c>
      <c r="R3" s="61">
        <v>0</v>
      </c>
      <c r="S3" s="61">
        <v>0</v>
      </c>
      <c r="T3" s="61">
        <v>0</v>
      </c>
      <c r="U3" s="61">
        <v>0</v>
      </c>
      <c r="V3" s="61">
        <v>0</v>
      </c>
      <c r="W3" s="61">
        <v>0</v>
      </c>
      <c r="X3" s="61">
        <v>0</v>
      </c>
      <c r="Y3" s="61">
        <v>0</v>
      </c>
      <c r="Z3" s="61">
        <v>0</v>
      </c>
      <c r="AA3" s="61">
        <v>0</v>
      </c>
      <c r="AB3" s="61">
        <v>0</v>
      </c>
      <c r="AC3" s="61">
        <v>0</v>
      </c>
      <c r="AD3" s="61">
        <v>0</v>
      </c>
      <c r="AE3" s="61">
        <v>0</v>
      </c>
      <c r="AF3" s="61">
        <v>0</v>
      </c>
      <c r="AG3" s="61">
        <v>0</v>
      </c>
      <c r="AH3" s="61">
        <v>0</v>
      </c>
      <c r="AI3" s="61">
        <v>0</v>
      </c>
    </row>
    <row r="4" spans="1:36" ht="14.25" x14ac:dyDescent="0.45">
      <c r="A4" s="8" t="s">
        <v>1248</v>
      </c>
      <c r="B4" s="61">
        <f t="shared" ref="B4:AI4" si="0">B$5</f>
        <v>30000</v>
      </c>
      <c r="C4" s="61">
        <f t="shared" si="0"/>
        <v>30000</v>
      </c>
      <c r="D4" s="61">
        <f t="shared" si="0"/>
        <v>30000</v>
      </c>
      <c r="E4" s="61">
        <f t="shared" si="0"/>
        <v>30000</v>
      </c>
      <c r="F4" s="61">
        <f t="shared" si="0"/>
        <v>30000</v>
      </c>
      <c r="G4" s="61">
        <f t="shared" si="0"/>
        <v>30000</v>
      </c>
      <c r="H4" s="61">
        <f t="shared" si="0"/>
        <v>30000</v>
      </c>
      <c r="I4" s="61">
        <f t="shared" si="0"/>
        <v>30000</v>
      </c>
      <c r="J4" s="61">
        <f t="shared" si="0"/>
        <v>30000</v>
      </c>
      <c r="K4" s="61">
        <f t="shared" si="0"/>
        <v>30000</v>
      </c>
      <c r="L4" s="61">
        <f t="shared" si="0"/>
        <v>30000</v>
      </c>
      <c r="M4" s="61">
        <f t="shared" si="0"/>
        <v>30000</v>
      </c>
      <c r="N4" s="61">
        <f t="shared" si="0"/>
        <v>30000</v>
      </c>
      <c r="O4" s="61">
        <f t="shared" si="0"/>
        <v>30000</v>
      </c>
      <c r="P4" s="61">
        <f t="shared" si="0"/>
        <v>30000</v>
      </c>
      <c r="Q4" s="61">
        <f t="shared" si="0"/>
        <v>30000</v>
      </c>
      <c r="R4" s="61">
        <f t="shared" si="0"/>
        <v>30000</v>
      </c>
      <c r="S4" s="61">
        <f t="shared" si="0"/>
        <v>30000</v>
      </c>
      <c r="T4" s="61">
        <f t="shared" si="0"/>
        <v>30000</v>
      </c>
      <c r="U4" s="61">
        <f t="shared" si="0"/>
        <v>30000</v>
      </c>
      <c r="V4" s="61">
        <f t="shared" si="0"/>
        <v>30000</v>
      </c>
      <c r="W4" s="61">
        <f t="shared" si="0"/>
        <v>30000</v>
      </c>
      <c r="X4" s="61">
        <f t="shared" si="0"/>
        <v>30000</v>
      </c>
      <c r="Y4" s="61">
        <f t="shared" si="0"/>
        <v>30000</v>
      </c>
      <c r="Z4" s="61">
        <f t="shared" si="0"/>
        <v>30000</v>
      </c>
      <c r="AA4" s="61">
        <f t="shared" si="0"/>
        <v>30000</v>
      </c>
      <c r="AB4" s="61">
        <f t="shared" si="0"/>
        <v>30000</v>
      </c>
      <c r="AC4" s="61">
        <f t="shared" si="0"/>
        <v>30000</v>
      </c>
      <c r="AD4" s="61">
        <f t="shared" si="0"/>
        <v>30000</v>
      </c>
      <c r="AE4" s="61">
        <f t="shared" si="0"/>
        <v>30000</v>
      </c>
      <c r="AF4" s="61">
        <f t="shared" si="0"/>
        <v>30000</v>
      </c>
      <c r="AG4" s="61">
        <f t="shared" si="0"/>
        <v>30000</v>
      </c>
      <c r="AH4" s="61">
        <f t="shared" si="0"/>
        <v>30000</v>
      </c>
      <c r="AI4" s="61">
        <f t="shared" si="0"/>
        <v>30000</v>
      </c>
    </row>
    <row r="5" spans="1:36" ht="14.25" x14ac:dyDescent="0.45">
      <c r="A5" s="8" t="s">
        <v>1249</v>
      </c>
      <c r="B5" s="62">
        <f>Ships!A49</f>
        <v>30000</v>
      </c>
      <c r="C5" s="61">
        <f t="shared" ref="C5:AI5" si="1">$B5</f>
        <v>30000</v>
      </c>
      <c r="D5" s="61">
        <f t="shared" si="1"/>
        <v>30000</v>
      </c>
      <c r="E5" s="61">
        <f t="shared" si="1"/>
        <v>30000</v>
      </c>
      <c r="F5" s="61">
        <f t="shared" si="1"/>
        <v>30000</v>
      </c>
      <c r="G5" s="61">
        <f t="shared" si="1"/>
        <v>30000</v>
      </c>
      <c r="H5" s="61">
        <f t="shared" si="1"/>
        <v>30000</v>
      </c>
      <c r="I5" s="61">
        <f t="shared" si="1"/>
        <v>30000</v>
      </c>
      <c r="J5" s="61">
        <f t="shared" si="1"/>
        <v>30000</v>
      </c>
      <c r="K5" s="61">
        <f t="shared" si="1"/>
        <v>30000</v>
      </c>
      <c r="L5" s="61">
        <f t="shared" si="1"/>
        <v>30000</v>
      </c>
      <c r="M5" s="61">
        <f t="shared" si="1"/>
        <v>30000</v>
      </c>
      <c r="N5" s="61">
        <f t="shared" si="1"/>
        <v>30000</v>
      </c>
      <c r="O5" s="61">
        <f t="shared" si="1"/>
        <v>30000</v>
      </c>
      <c r="P5" s="61">
        <f t="shared" si="1"/>
        <v>30000</v>
      </c>
      <c r="Q5" s="61">
        <f t="shared" si="1"/>
        <v>30000</v>
      </c>
      <c r="R5" s="61">
        <f t="shared" si="1"/>
        <v>30000</v>
      </c>
      <c r="S5" s="61">
        <f t="shared" si="1"/>
        <v>30000</v>
      </c>
      <c r="T5" s="61">
        <f t="shared" si="1"/>
        <v>30000</v>
      </c>
      <c r="U5" s="61">
        <f t="shared" si="1"/>
        <v>30000</v>
      </c>
      <c r="V5" s="61">
        <f t="shared" si="1"/>
        <v>30000</v>
      </c>
      <c r="W5" s="61">
        <f t="shared" si="1"/>
        <v>30000</v>
      </c>
      <c r="X5" s="61">
        <f t="shared" si="1"/>
        <v>30000</v>
      </c>
      <c r="Y5" s="61">
        <f t="shared" si="1"/>
        <v>30000</v>
      </c>
      <c r="Z5" s="61">
        <f t="shared" si="1"/>
        <v>30000</v>
      </c>
      <c r="AA5" s="61">
        <f t="shared" si="1"/>
        <v>30000</v>
      </c>
      <c r="AB5" s="61">
        <f t="shared" si="1"/>
        <v>30000</v>
      </c>
      <c r="AC5" s="61">
        <f t="shared" si="1"/>
        <v>30000</v>
      </c>
      <c r="AD5" s="61">
        <f t="shared" si="1"/>
        <v>30000</v>
      </c>
      <c r="AE5" s="61">
        <f t="shared" si="1"/>
        <v>30000</v>
      </c>
      <c r="AF5" s="61">
        <f t="shared" si="1"/>
        <v>30000</v>
      </c>
      <c r="AG5" s="61">
        <f t="shared" si="1"/>
        <v>30000</v>
      </c>
      <c r="AH5" s="61">
        <f t="shared" si="1"/>
        <v>30000</v>
      </c>
      <c r="AI5" s="61">
        <f t="shared" si="1"/>
        <v>30000</v>
      </c>
    </row>
    <row r="6" spans="1:36" ht="14.25" x14ac:dyDescent="0.45">
      <c r="A6" s="8" t="s">
        <v>1250</v>
      </c>
      <c r="B6" s="61">
        <v>0</v>
      </c>
      <c r="C6" s="61">
        <v>0</v>
      </c>
      <c r="D6" s="61">
        <v>0</v>
      </c>
      <c r="E6" s="61">
        <v>0</v>
      </c>
      <c r="F6" s="61">
        <v>0</v>
      </c>
      <c r="G6" s="61">
        <v>0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</row>
    <row r="7" spans="1:36" ht="14.25" x14ac:dyDescent="0.45">
      <c r="A7" s="3" t="s">
        <v>1251</v>
      </c>
      <c r="B7" s="61">
        <v>0</v>
      </c>
      <c r="C7" s="61">
        <v>0</v>
      </c>
      <c r="D7" s="61">
        <v>0</v>
      </c>
      <c r="E7" s="61">
        <v>0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0</v>
      </c>
      <c r="R7" s="61">
        <v>0</v>
      </c>
      <c r="S7" s="61">
        <v>0</v>
      </c>
      <c r="T7" s="61">
        <v>0</v>
      </c>
      <c r="U7" s="61">
        <v>0</v>
      </c>
      <c r="V7" s="61">
        <v>0</v>
      </c>
      <c r="W7" s="61">
        <v>0</v>
      </c>
      <c r="X7" s="61">
        <v>0</v>
      </c>
      <c r="Y7" s="61">
        <v>0</v>
      </c>
      <c r="Z7" s="61">
        <v>0</v>
      </c>
      <c r="AA7" s="61">
        <v>0</v>
      </c>
      <c r="AB7" s="61">
        <v>0</v>
      </c>
      <c r="AC7" s="61">
        <v>0</v>
      </c>
      <c r="AD7" s="61">
        <v>0</v>
      </c>
      <c r="AE7" s="61">
        <v>0</v>
      </c>
      <c r="AF7" s="61">
        <v>0</v>
      </c>
      <c r="AG7" s="61">
        <v>0</v>
      </c>
      <c r="AH7" s="61">
        <v>0</v>
      </c>
      <c r="AI7" s="61">
        <v>0</v>
      </c>
      <c r="AJ7" s="57"/>
    </row>
    <row r="8" spans="1:36" ht="14.25" x14ac:dyDescent="0.45">
      <c r="A8" s="3" t="s">
        <v>1252</v>
      </c>
      <c r="B8" s="60">
        <f>B$5*('BNVP-HDVs-psgr'!B$8/'BNVP-HDVs-psgr'!B$5)</f>
        <v>69622.680214409207</v>
      </c>
      <c r="C8" s="60">
        <f>C$5*('BNVP-HDVs-psgr'!C$8/'BNVP-HDVs-psgr'!C$5)</f>
        <v>62573.326465528604</v>
      </c>
      <c r="D8" s="60">
        <f>D$5*('BNVP-HDVs-psgr'!D$8/'BNVP-HDVs-psgr'!D$5)</f>
        <v>60135.148152515634</v>
      </c>
      <c r="E8" s="60">
        <f>E$5*('BNVP-HDVs-psgr'!E$8/'BNVP-HDVs-psgr'!E$5)</f>
        <v>58038.426588009032</v>
      </c>
      <c r="F8" s="60">
        <f>F$5*('BNVP-HDVs-psgr'!F$8/'BNVP-HDVs-psgr'!F$5)</f>
        <v>55556.121370354944</v>
      </c>
      <c r="G8" s="60">
        <f>G$5*('BNVP-HDVs-psgr'!G$8/'BNVP-HDVs-psgr'!G$5)</f>
        <v>53478.623269196331</v>
      </c>
      <c r="H8" s="60">
        <f>H$5*('BNVP-HDVs-psgr'!H$8/'BNVP-HDVs-psgr'!H$5)</f>
        <v>51674.23904621628</v>
      </c>
      <c r="I8" s="60">
        <f>I$5*('BNVP-HDVs-psgr'!I$8/'BNVP-HDVs-psgr'!I$5)</f>
        <v>50269.844486516893</v>
      </c>
      <c r="J8" s="60">
        <f>J$5*('BNVP-HDVs-psgr'!J$8/'BNVP-HDVs-psgr'!J$5)</f>
        <v>48585.765459284943</v>
      </c>
      <c r="K8" s="60">
        <f>K$5*('BNVP-HDVs-psgr'!K$8/'BNVP-HDVs-psgr'!K$5)</f>
        <v>47820.311060438493</v>
      </c>
      <c r="L8" s="60">
        <f>L$5*('BNVP-HDVs-psgr'!L$8/'BNVP-HDVs-psgr'!L$5)</f>
        <v>47210.443129489613</v>
      </c>
      <c r="M8" s="60">
        <f>M$5*('BNVP-HDVs-psgr'!M$8/'BNVP-HDVs-psgr'!M$5)</f>
        <v>46516.917010098492</v>
      </c>
      <c r="N8" s="60">
        <f>N$5*('BNVP-HDVs-psgr'!N$8/'BNVP-HDVs-psgr'!N$5)</f>
        <v>45983.739339852735</v>
      </c>
      <c r="O8" s="60">
        <f>O$5*('BNVP-HDVs-psgr'!O$8/'BNVP-HDVs-psgr'!O$5)</f>
        <v>45319.521832978244</v>
      </c>
      <c r="P8" s="60">
        <f>P$5*('BNVP-HDVs-psgr'!P$8/'BNVP-HDVs-psgr'!P$5)</f>
        <v>44751.612881483823</v>
      </c>
      <c r="Q8" s="60">
        <f>Q$5*('BNVP-HDVs-psgr'!Q$8/'BNVP-HDVs-psgr'!Q$5)</f>
        <v>44157.429476431076</v>
      </c>
      <c r="R8" s="60">
        <f>R$5*('BNVP-HDVs-psgr'!R$8/'BNVP-HDVs-psgr'!R$5)</f>
        <v>43527.891197236197</v>
      </c>
      <c r="S8" s="60">
        <f>S$5*('BNVP-HDVs-psgr'!S$8/'BNVP-HDVs-psgr'!S$5)</f>
        <v>43038.876348535858</v>
      </c>
      <c r="T8" s="60">
        <f>T$5*('BNVP-HDVs-psgr'!T$8/'BNVP-HDVs-psgr'!T$5)</f>
        <v>42532.562153109197</v>
      </c>
      <c r="U8" s="60">
        <f>U$5*('BNVP-HDVs-psgr'!U$8/'BNVP-HDVs-psgr'!U$5)</f>
        <v>42055.880802318323</v>
      </c>
      <c r="V8" s="60">
        <f>V$5*('BNVP-HDVs-psgr'!V$8/'BNVP-HDVs-psgr'!V$5)</f>
        <v>41555.708381268669</v>
      </c>
      <c r="W8" s="60">
        <f>W$5*('BNVP-HDVs-psgr'!W$8/'BNVP-HDVs-psgr'!W$5)</f>
        <v>41098.649184208974</v>
      </c>
      <c r="X8" s="60">
        <f>X$5*('BNVP-HDVs-psgr'!X$8/'BNVP-HDVs-psgr'!X$5)</f>
        <v>40661.372390285767</v>
      </c>
      <c r="Y8" s="60">
        <f>Y$5*('BNVP-HDVs-psgr'!Y$8/'BNVP-HDVs-psgr'!Y$5)</f>
        <v>40232.140830206517</v>
      </c>
      <c r="Z8" s="60">
        <f>Z$5*('BNVP-HDVs-psgr'!Z$8/'BNVP-HDVs-psgr'!Z$5)</f>
        <v>39773.196090256766</v>
      </c>
      <c r="AA8" s="60">
        <f>AA$5*('BNVP-HDVs-psgr'!AA$8/'BNVP-HDVs-psgr'!AA$5)</f>
        <v>39403.765035682438</v>
      </c>
      <c r="AB8" s="60">
        <f>AB$5*('BNVP-HDVs-psgr'!AB$8/'BNVP-HDVs-psgr'!AB$5)</f>
        <v>39006.703956503065</v>
      </c>
      <c r="AC8" s="60">
        <f>AC$5*('BNVP-HDVs-psgr'!AC$8/'BNVP-HDVs-psgr'!AC$5)</f>
        <v>38633.996786256306</v>
      </c>
      <c r="AD8" s="60">
        <f>AD$5*('BNVP-HDVs-psgr'!AD$8/'BNVP-HDVs-psgr'!AD$5)</f>
        <v>38284.198992165169</v>
      </c>
      <c r="AE8" s="60">
        <f>AE$5*('BNVP-HDVs-psgr'!AE$8/'BNVP-HDVs-psgr'!AE$5)</f>
        <v>37927.844692569153</v>
      </c>
      <c r="AF8" s="60">
        <f>AF$5*('BNVP-HDVs-psgr'!AF$8/'BNVP-HDVs-psgr'!AF$5)</f>
        <v>37590.631867353201</v>
      </c>
      <c r="AG8" s="60">
        <f>AG$5*('BNVP-HDVs-psgr'!AG$8/'BNVP-HDVs-psgr'!AG$5)</f>
        <v>37287.617763981507</v>
      </c>
      <c r="AH8" s="60">
        <f>AH$5*('BNVP-HDVs-psgr'!AH$8/'BNVP-HDVs-psgr'!AH$5)</f>
        <v>36972.328769838568</v>
      </c>
      <c r="AI8" s="60">
        <f>AI$5*('BNVP-HDVs-psgr'!AI$8/'BNVP-HDVs-psgr'!AI$5)</f>
        <v>36679.397373732507</v>
      </c>
      <c r="AJ8" s="5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1F497D"/>
  </sheetPr>
  <dimension ref="A1:AJ1000"/>
  <sheetViews>
    <sheetView workbookViewId="0">
      <selection activeCell="B2" sqref="B2:AI8"/>
    </sheetView>
  </sheetViews>
  <sheetFormatPr defaultColWidth="12.625" defaultRowHeight="15" customHeight="1" x14ac:dyDescent="0.35"/>
  <cols>
    <col min="1" max="1" width="21.375" customWidth="1"/>
    <col min="2" max="36" width="7.625" customWidth="1"/>
  </cols>
  <sheetData>
    <row r="1" spans="1:36" ht="14.25" x14ac:dyDescent="0.45">
      <c r="A1" s="1" t="s">
        <v>1245</v>
      </c>
      <c r="B1" s="8">
        <f>'AEO 53'!C1</f>
        <v>2017</v>
      </c>
      <c r="C1" s="8">
        <f>'AEO 53'!D1</f>
        <v>2018</v>
      </c>
      <c r="D1" s="8">
        <f>'AEO 53'!E1</f>
        <v>2019</v>
      </c>
      <c r="E1" s="8">
        <f>'AEO 53'!F1</f>
        <v>2020</v>
      </c>
      <c r="F1" s="8">
        <f>'AEO 53'!G1</f>
        <v>2021</v>
      </c>
      <c r="G1" s="8">
        <f>'AEO 53'!H1</f>
        <v>2022</v>
      </c>
      <c r="H1" s="8">
        <f>'AEO 53'!I1</f>
        <v>2023</v>
      </c>
      <c r="I1" s="8">
        <f>'AEO 53'!J1</f>
        <v>2024</v>
      </c>
      <c r="J1" s="8">
        <f>'AEO 53'!K1</f>
        <v>2025</v>
      </c>
      <c r="K1" s="8">
        <f>'AEO 53'!L1</f>
        <v>2026</v>
      </c>
      <c r="L1" s="8">
        <f>'AEO 53'!M1</f>
        <v>2027</v>
      </c>
      <c r="M1" s="8">
        <f>'AEO 53'!N1</f>
        <v>2028</v>
      </c>
      <c r="N1" s="8">
        <f>'AEO 53'!O1</f>
        <v>2029</v>
      </c>
      <c r="O1" s="8">
        <f>'AEO 53'!P1</f>
        <v>2030</v>
      </c>
      <c r="P1" s="8">
        <f>'AEO 53'!Q1</f>
        <v>2031</v>
      </c>
      <c r="Q1" s="8">
        <f>'AEO 53'!R1</f>
        <v>2032</v>
      </c>
      <c r="R1" s="8">
        <f>'AEO 53'!S1</f>
        <v>2033</v>
      </c>
      <c r="S1" s="8">
        <f>'AEO 53'!T1</f>
        <v>2034</v>
      </c>
      <c r="T1" s="8">
        <f>'AEO 53'!U1</f>
        <v>2035</v>
      </c>
      <c r="U1" s="8">
        <f>'AEO 53'!V1</f>
        <v>2036</v>
      </c>
      <c r="V1" s="8">
        <f>'AEO 53'!W1</f>
        <v>2037</v>
      </c>
      <c r="W1" s="8">
        <f>'AEO 53'!X1</f>
        <v>2038</v>
      </c>
      <c r="X1" s="8">
        <f>'AEO 53'!Y1</f>
        <v>2039</v>
      </c>
      <c r="Y1" s="8">
        <f>'AEO 53'!Z1</f>
        <v>2040</v>
      </c>
      <c r="Z1" s="8">
        <f>'AEO 53'!AA1</f>
        <v>2041</v>
      </c>
      <c r="AA1" s="8">
        <f>'AEO 53'!AB1</f>
        <v>2042</v>
      </c>
      <c r="AB1" s="8">
        <f>'AEO 53'!AC1</f>
        <v>2043</v>
      </c>
      <c r="AC1" s="8">
        <f>'AEO 53'!AD1</f>
        <v>2044</v>
      </c>
      <c r="AD1" s="8">
        <f>'AEO 53'!AE1</f>
        <v>2045</v>
      </c>
      <c r="AE1" s="8">
        <f>'AEO 53'!AF1</f>
        <v>2046</v>
      </c>
      <c r="AF1" s="8">
        <f>'AEO 53'!AG1</f>
        <v>2047</v>
      </c>
      <c r="AG1" s="8">
        <f>'AEO 53'!AH1</f>
        <v>2048</v>
      </c>
      <c r="AH1" s="8">
        <f>'AEO 53'!AI1</f>
        <v>2049</v>
      </c>
      <c r="AI1" s="8">
        <f>'AEO 53'!AJ1</f>
        <v>2050</v>
      </c>
    </row>
    <row r="2" spans="1:36" ht="14.25" x14ac:dyDescent="0.45">
      <c r="A2" s="8" t="s">
        <v>1246</v>
      </c>
      <c r="B2" s="60">
        <f>B$5*('BNVP-HDVs-psgr'!B$2/'BNVP-HDVs-psgr'!B$5)</f>
        <v>14642638.641349554</v>
      </c>
      <c r="C2" s="60">
        <f>C$5*('BNVP-HDVs-psgr'!C$2/'BNVP-HDVs-psgr'!C$5)</f>
        <v>15406242.376007933</v>
      </c>
      <c r="D2" s="60">
        <f>D$5*('BNVP-HDVs-psgr'!D$2/'BNVP-HDVs-psgr'!D$5)</f>
        <v>14583072.921940267</v>
      </c>
      <c r="E2" s="60">
        <f>E$5*('BNVP-HDVs-psgr'!E$2/'BNVP-HDVs-psgr'!E$5)</f>
        <v>14197201.864867618</v>
      </c>
      <c r="F2" s="60">
        <f>F$5*('BNVP-HDVs-psgr'!F$2/'BNVP-HDVs-psgr'!F$5)</f>
        <v>13998219.300799159</v>
      </c>
      <c r="G2" s="60">
        <f>G$5*('BNVP-HDVs-psgr'!G$2/'BNVP-HDVs-psgr'!G$5)</f>
        <v>13700215.039426615</v>
      </c>
      <c r="H2" s="60">
        <f>H$5*('BNVP-HDVs-psgr'!H$2/'BNVP-HDVs-psgr'!H$5)</f>
        <v>13425963.966233259</v>
      </c>
      <c r="I2" s="60">
        <f>I$5*('BNVP-HDVs-psgr'!I$2/'BNVP-HDVs-psgr'!I$5)</f>
        <v>13171022.567140924</v>
      </c>
      <c r="J2" s="60">
        <f>J$5*('BNVP-HDVs-psgr'!J$2/'BNVP-HDVs-psgr'!J$5)</f>
        <v>12940130.862854639</v>
      </c>
      <c r="K2" s="60">
        <f>K$5*('BNVP-HDVs-psgr'!K$2/'BNVP-HDVs-psgr'!K$5)</f>
        <v>12840244.295361461</v>
      </c>
      <c r="L2" s="60">
        <f>L$5*('BNVP-HDVs-psgr'!L$2/'BNVP-HDVs-psgr'!L$5)</f>
        <v>12732849.402343759</v>
      </c>
      <c r="M2" s="60">
        <f>M$5*('BNVP-HDVs-psgr'!M$2/'BNVP-HDVs-psgr'!M$5)</f>
        <v>12655268.956621483</v>
      </c>
      <c r="N2" s="60">
        <f>N$5*('BNVP-HDVs-psgr'!N$2/'BNVP-HDVs-psgr'!N$5)</f>
        <v>12570013.317967894</v>
      </c>
      <c r="O2" s="60">
        <f>O$5*('BNVP-HDVs-psgr'!O$2/'BNVP-HDVs-psgr'!O$5)</f>
        <v>12527955.881457215</v>
      </c>
      <c r="P2" s="60">
        <f>P$5*('BNVP-HDVs-psgr'!P$2/'BNVP-HDVs-psgr'!P$5)</f>
        <v>12468533.40036791</v>
      </c>
      <c r="Q2" s="60">
        <f>Q$5*('BNVP-HDVs-psgr'!Q$2/'BNVP-HDVs-psgr'!Q$5)</f>
        <v>12420398.507899456</v>
      </c>
      <c r="R2" s="60">
        <f>R$5*('BNVP-HDVs-psgr'!R$2/'BNVP-HDVs-psgr'!R$5)</f>
        <v>12370954.550687043</v>
      </c>
      <c r="S2" s="60">
        <f>S$5*('BNVP-HDVs-psgr'!S$2/'BNVP-HDVs-psgr'!S$5)</f>
        <v>12314660.95656676</v>
      </c>
      <c r="T2" s="60">
        <f>T$5*('BNVP-HDVs-psgr'!T$2/'BNVP-HDVs-psgr'!T$5)</f>
        <v>12262201.381421214</v>
      </c>
      <c r="U2" s="60">
        <f>U$5*('BNVP-HDVs-psgr'!U$2/'BNVP-HDVs-psgr'!U$5)</f>
        <v>12210894.796053506</v>
      </c>
      <c r="V2" s="60">
        <f>V$5*('BNVP-HDVs-psgr'!V$2/'BNVP-HDVs-psgr'!V$5)</f>
        <v>12168141.891914994</v>
      </c>
      <c r="W2" s="60">
        <f>W$5*('BNVP-HDVs-psgr'!W$2/'BNVP-HDVs-psgr'!W$5)</f>
        <v>12121116.590187984</v>
      </c>
      <c r="X2" s="60">
        <f>X$5*('BNVP-HDVs-psgr'!X$2/'BNVP-HDVs-psgr'!X$5)</f>
        <v>12078443.346408008</v>
      </c>
      <c r="Y2" s="60">
        <f>Y$5*('BNVP-HDVs-psgr'!Y$2/'BNVP-HDVs-psgr'!Y$5)</f>
        <v>12038651.218741804</v>
      </c>
      <c r="Z2" s="60">
        <f>Z$5*('BNVP-HDVs-psgr'!Z$2/'BNVP-HDVs-psgr'!Z$5)</f>
        <v>12031390.370853363</v>
      </c>
      <c r="AA2" s="60">
        <f>AA$5*('BNVP-HDVs-psgr'!AA$2/'BNVP-HDVs-psgr'!AA$5)</f>
        <v>12022731.604122594</v>
      </c>
      <c r="AB2" s="60">
        <f>AB$5*('BNVP-HDVs-psgr'!AB$2/'BNVP-HDVs-psgr'!AB$5)</f>
        <v>12018823.590139098</v>
      </c>
      <c r="AC2" s="60">
        <f>AC$5*('BNVP-HDVs-psgr'!AC$2/'BNVP-HDVs-psgr'!AC$5)</f>
        <v>12013652.106611334</v>
      </c>
      <c r="AD2" s="60">
        <f>AD$5*('BNVP-HDVs-psgr'!AD$2/'BNVP-HDVs-psgr'!AD$5)</f>
        <v>11995144.910127906</v>
      </c>
      <c r="AE2" s="60">
        <f>AE$5*('BNVP-HDVs-psgr'!AE$2/'BNVP-HDVs-psgr'!AE$5)</f>
        <v>11988114.932471834</v>
      </c>
      <c r="AF2" s="60">
        <f>AF$5*('BNVP-HDVs-psgr'!AF$2/'BNVP-HDVs-psgr'!AF$5)</f>
        <v>11982356.399994424</v>
      </c>
      <c r="AG2" s="60">
        <f>AG$5*('BNVP-HDVs-psgr'!AG$2/'BNVP-HDVs-psgr'!AG$5)</f>
        <v>11974766.744402442</v>
      </c>
      <c r="AH2" s="60">
        <f>AH$5*('BNVP-HDVs-psgr'!AH$2/'BNVP-HDVs-psgr'!AH$5)</f>
        <v>11970614.496664237</v>
      </c>
      <c r="AI2" s="60">
        <f>AI$5*('BNVP-HDVs-psgr'!AI$2/'BNVP-HDVs-psgr'!AI$5)</f>
        <v>11964235.668631338</v>
      </c>
    </row>
    <row r="3" spans="1:36" ht="14.25" x14ac:dyDescent="0.45">
      <c r="A3" s="8" t="s">
        <v>1247</v>
      </c>
      <c r="B3" s="61">
        <v>0</v>
      </c>
      <c r="C3" s="61">
        <v>0</v>
      </c>
      <c r="D3" s="61">
        <v>0</v>
      </c>
      <c r="E3" s="61">
        <v>0</v>
      </c>
      <c r="F3" s="61">
        <v>0</v>
      </c>
      <c r="G3" s="61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  <c r="P3" s="61">
        <v>0</v>
      </c>
      <c r="Q3" s="61">
        <v>0</v>
      </c>
      <c r="R3" s="61">
        <v>0</v>
      </c>
      <c r="S3" s="61">
        <v>0</v>
      </c>
      <c r="T3" s="61">
        <v>0</v>
      </c>
      <c r="U3" s="61">
        <v>0</v>
      </c>
      <c r="V3" s="61">
        <v>0</v>
      </c>
      <c r="W3" s="61">
        <v>0</v>
      </c>
      <c r="X3" s="61">
        <v>0</v>
      </c>
      <c r="Y3" s="61">
        <v>0</v>
      </c>
      <c r="Z3" s="61">
        <v>0</v>
      </c>
      <c r="AA3" s="61">
        <v>0</v>
      </c>
      <c r="AB3" s="61">
        <v>0</v>
      </c>
      <c r="AC3" s="61">
        <v>0</v>
      </c>
      <c r="AD3" s="61">
        <v>0</v>
      </c>
      <c r="AE3" s="61">
        <v>0</v>
      </c>
      <c r="AF3" s="61">
        <v>0</v>
      </c>
      <c r="AG3" s="61">
        <v>0</v>
      </c>
      <c r="AH3" s="61">
        <v>0</v>
      </c>
      <c r="AI3" s="61">
        <v>0</v>
      </c>
    </row>
    <row r="4" spans="1:36" ht="14.25" x14ac:dyDescent="0.45">
      <c r="A4" s="8" t="s">
        <v>1248</v>
      </c>
      <c r="B4" s="61">
        <v>0</v>
      </c>
      <c r="C4" s="61">
        <v>0</v>
      </c>
      <c r="D4" s="61">
        <v>0</v>
      </c>
      <c r="E4" s="61">
        <v>0</v>
      </c>
      <c r="F4" s="61">
        <v>0</v>
      </c>
      <c r="G4" s="61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  <c r="P4" s="61">
        <v>0</v>
      </c>
      <c r="Q4" s="61">
        <v>0</v>
      </c>
      <c r="R4" s="61">
        <v>0</v>
      </c>
      <c r="S4" s="61">
        <v>0</v>
      </c>
      <c r="T4" s="61">
        <v>0</v>
      </c>
      <c r="U4" s="61">
        <v>0</v>
      </c>
      <c r="V4" s="61">
        <v>0</v>
      </c>
      <c r="W4" s="61">
        <v>0</v>
      </c>
      <c r="X4" s="61">
        <v>0</v>
      </c>
      <c r="Y4" s="61">
        <v>0</v>
      </c>
      <c r="Z4" s="61">
        <v>0</v>
      </c>
      <c r="AA4" s="61">
        <v>0</v>
      </c>
      <c r="AB4" s="61">
        <v>0</v>
      </c>
      <c r="AC4" s="61">
        <v>0</v>
      </c>
      <c r="AD4" s="61">
        <v>0</v>
      </c>
      <c r="AE4" s="61">
        <v>0</v>
      </c>
      <c r="AF4" s="61">
        <v>0</v>
      </c>
      <c r="AG4" s="61">
        <v>0</v>
      </c>
      <c r="AH4" s="61">
        <v>0</v>
      </c>
      <c r="AI4" s="61">
        <v>0</v>
      </c>
    </row>
    <row r="5" spans="1:36" ht="14.25" x14ac:dyDescent="0.45">
      <c r="A5" s="8" t="s">
        <v>1249</v>
      </c>
      <c r="B5" s="62">
        <f>Ships!A35</f>
        <v>10000000</v>
      </c>
      <c r="C5" s="61">
        <f t="shared" ref="C5:AI5" si="0">$B5</f>
        <v>10000000</v>
      </c>
      <c r="D5" s="61">
        <f t="shared" si="0"/>
        <v>10000000</v>
      </c>
      <c r="E5" s="61">
        <f t="shared" si="0"/>
        <v>10000000</v>
      </c>
      <c r="F5" s="61">
        <f t="shared" si="0"/>
        <v>10000000</v>
      </c>
      <c r="G5" s="61">
        <f t="shared" si="0"/>
        <v>10000000</v>
      </c>
      <c r="H5" s="61">
        <f t="shared" si="0"/>
        <v>10000000</v>
      </c>
      <c r="I5" s="61">
        <f t="shared" si="0"/>
        <v>10000000</v>
      </c>
      <c r="J5" s="61">
        <f t="shared" si="0"/>
        <v>10000000</v>
      </c>
      <c r="K5" s="61">
        <f t="shared" si="0"/>
        <v>10000000</v>
      </c>
      <c r="L5" s="61">
        <f t="shared" si="0"/>
        <v>10000000</v>
      </c>
      <c r="M5" s="61">
        <f t="shared" si="0"/>
        <v>10000000</v>
      </c>
      <c r="N5" s="61">
        <f t="shared" si="0"/>
        <v>10000000</v>
      </c>
      <c r="O5" s="61">
        <f t="shared" si="0"/>
        <v>10000000</v>
      </c>
      <c r="P5" s="61">
        <f t="shared" si="0"/>
        <v>10000000</v>
      </c>
      <c r="Q5" s="61">
        <f t="shared" si="0"/>
        <v>10000000</v>
      </c>
      <c r="R5" s="61">
        <f t="shared" si="0"/>
        <v>10000000</v>
      </c>
      <c r="S5" s="61">
        <f t="shared" si="0"/>
        <v>10000000</v>
      </c>
      <c r="T5" s="61">
        <f t="shared" si="0"/>
        <v>10000000</v>
      </c>
      <c r="U5" s="61">
        <f t="shared" si="0"/>
        <v>10000000</v>
      </c>
      <c r="V5" s="61">
        <f t="shared" si="0"/>
        <v>10000000</v>
      </c>
      <c r="W5" s="61">
        <f t="shared" si="0"/>
        <v>10000000</v>
      </c>
      <c r="X5" s="61">
        <f t="shared" si="0"/>
        <v>10000000</v>
      </c>
      <c r="Y5" s="61">
        <f t="shared" si="0"/>
        <v>10000000</v>
      </c>
      <c r="Z5" s="61">
        <f t="shared" si="0"/>
        <v>10000000</v>
      </c>
      <c r="AA5" s="61">
        <f t="shared" si="0"/>
        <v>10000000</v>
      </c>
      <c r="AB5" s="61">
        <f t="shared" si="0"/>
        <v>10000000</v>
      </c>
      <c r="AC5" s="61">
        <f t="shared" si="0"/>
        <v>10000000</v>
      </c>
      <c r="AD5" s="61">
        <f t="shared" si="0"/>
        <v>10000000</v>
      </c>
      <c r="AE5" s="61">
        <f t="shared" si="0"/>
        <v>10000000</v>
      </c>
      <c r="AF5" s="61">
        <f t="shared" si="0"/>
        <v>10000000</v>
      </c>
      <c r="AG5" s="61">
        <f t="shared" si="0"/>
        <v>10000000</v>
      </c>
      <c r="AH5" s="61">
        <f t="shared" si="0"/>
        <v>10000000</v>
      </c>
      <c r="AI5" s="61">
        <f t="shared" si="0"/>
        <v>10000000</v>
      </c>
    </row>
    <row r="6" spans="1:36" ht="14.25" x14ac:dyDescent="0.45">
      <c r="A6" s="8" t="s">
        <v>1250</v>
      </c>
      <c r="B6" s="61">
        <v>0</v>
      </c>
      <c r="C6" s="61">
        <v>0</v>
      </c>
      <c r="D6" s="61">
        <v>0</v>
      </c>
      <c r="E6" s="61">
        <v>0</v>
      </c>
      <c r="F6" s="61">
        <v>0</v>
      </c>
      <c r="G6" s="61">
        <v>0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</row>
    <row r="7" spans="1:36" ht="14.25" x14ac:dyDescent="0.45">
      <c r="A7" s="3" t="s">
        <v>1251</v>
      </c>
      <c r="B7" s="61">
        <v>0</v>
      </c>
      <c r="C7" s="61">
        <v>0</v>
      </c>
      <c r="D7" s="61">
        <v>0</v>
      </c>
      <c r="E7" s="61">
        <v>0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0</v>
      </c>
      <c r="R7" s="61">
        <v>0</v>
      </c>
      <c r="S7" s="61">
        <v>0</v>
      </c>
      <c r="T7" s="61">
        <v>0</v>
      </c>
      <c r="U7" s="61">
        <v>0</v>
      </c>
      <c r="V7" s="61">
        <v>0</v>
      </c>
      <c r="W7" s="61">
        <v>0</v>
      </c>
      <c r="X7" s="61">
        <v>0</v>
      </c>
      <c r="Y7" s="61">
        <v>0</v>
      </c>
      <c r="Z7" s="61">
        <v>0</v>
      </c>
      <c r="AA7" s="61">
        <v>0</v>
      </c>
      <c r="AB7" s="61">
        <v>0</v>
      </c>
      <c r="AC7" s="61">
        <v>0</v>
      </c>
      <c r="AD7" s="61">
        <v>0</v>
      </c>
      <c r="AE7" s="61">
        <v>0</v>
      </c>
      <c r="AF7" s="61">
        <v>0</v>
      </c>
      <c r="AG7" s="61">
        <v>0</v>
      </c>
      <c r="AH7" s="61">
        <v>0</v>
      </c>
      <c r="AI7" s="61">
        <v>0</v>
      </c>
      <c r="AJ7" s="57"/>
    </row>
    <row r="8" spans="1:36" ht="14.25" x14ac:dyDescent="0.45">
      <c r="A8" s="3" t="s">
        <v>1252</v>
      </c>
      <c r="B8" s="60">
        <f>B$5*('BNVP-HDVs-psgr'!B$8/'BNVP-HDVs-psgr'!B$5)</f>
        <v>23207560.071469735</v>
      </c>
      <c r="C8" s="60">
        <f>C$5*('BNVP-HDVs-psgr'!C$8/'BNVP-HDVs-psgr'!C$5)</f>
        <v>20857775.488509532</v>
      </c>
      <c r="D8" s="60">
        <f>D$5*('BNVP-HDVs-psgr'!D$8/'BNVP-HDVs-psgr'!D$5)</f>
        <v>20045049.384171877</v>
      </c>
      <c r="E8" s="60">
        <f>E$5*('BNVP-HDVs-psgr'!E$8/'BNVP-HDVs-psgr'!E$5)</f>
        <v>19346142.196003012</v>
      </c>
      <c r="F8" s="60">
        <f>F$5*('BNVP-HDVs-psgr'!F$8/'BNVP-HDVs-psgr'!F$5)</f>
        <v>18518707.123451646</v>
      </c>
      <c r="G8" s="60">
        <f>G$5*('BNVP-HDVs-psgr'!G$8/'BNVP-HDVs-psgr'!G$5)</f>
        <v>17826207.756398778</v>
      </c>
      <c r="H8" s="60">
        <f>H$5*('BNVP-HDVs-psgr'!H$8/'BNVP-HDVs-psgr'!H$5)</f>
        <v>17224746.34873876</v>
      </c>
      <c r="I8" s="60">
        <f>I$5*('BNVP-HDVs-psgr'!I$8/'BNVP-HDVs-psgr'!I$5)</f>
        <v>16756614.828838965</v>
      </c>
      <c r="J8" s="60">
        <f>J$5*('BNVP-HDVs-psgr'!J$8/'BNVP-HDVs-psgr'!J$5)</f>
        <v>16195255.153094981</v>
      </c>
      <c r="K8" s="60">
        <f>K$5*('BNVP-HDVs-psgr'!K$8/'BNVP-HDVs-psgr'!K$5)</f>
        <v>15940103.686812829</v>
      </c>
      <c r="L8" s="60">
        <f>L$5*('BNVP-HDVs-psgr'!L$8/'BNVP-HDVs-psgr'!L$5)</f>
        <v>15736814.376496537</v>
      </c>
      <c r="M8" s="60">
        <f>M$5*('BNVP-HDVs-psgr'!M$8/'BNVP-HDVs-psgr'!M$5)</f>
        <v>15505639.003366165</v>
      </c>
      <c r="N8" s="60">
        <f>N$5*('BNVP-HDVs-psgr'!N$8/'BNVP-HDVs-psgr'!N$5)</f>
        <v>15327913.113284243</v>
      </c>
      <c r="O8" s="60">
        <f>O$5*('BNVP-HDVs-psgr'!O$8/'BNVP-HDVs-psgr'!O$5)</f>
        <v>15106507.277659416</v>
      </c>
      <c r="P8" s="60">
        <f>P$5*('BNVP-HDVs-psgr'!P$8/'BNVP-HDVs-psgr'!P$5)</f>
        <v>14917204.293827942</v>
      </c>
      <c r="Q8" s="60">
        <f>Q$5*('BNVP-HDVs-psgr'!Q$8/'BNVP-HDVs-psgr'!Q$5)</f>
        <v>14719143.158810358</v>
      </c>
      <c r="R8" s="60">
        <f>R$5*('BNVP-HDVs-psgr'!R$8/'BNVP-HDVs-psgr'!R$5)</f>
        <v>14509297.065745398</v>
      </c>
      <c r="S8" s="60">
        <f>S$5*('BNVP-HDVs-psgr'!S$8/'BNVP-HDVs-psgr'!S$5)</f>
        <v>14346292.116178619</v>
      </c>
      <c r="T8" s="60">
        <f>T$5*('BNVP-HDVs-psgr'!T$8/'BNVP-HDVs-psgr'!T$5)</f>
        <v>14177520.717703065</v>
      </c>
      <c r="U8" s="60">
        <f>U$5*('BNVP-HDVs-psgr'!U$8/'BNVP-HDVs-psgr'!U$5)</f>
        <v>14018626.934106106</v>
      </c>
      <c r="V8" s="60">
        <f>V$5*('BNVP-HDVs-psgr'!V$8/'BNVP-HDVs-psgr'!V$5)</f>
        <v>13851902.793756224</v>
      </c>
      <c r="W8" s="60">
        <f>W$5*('BNVP-HDVs-psgr'!W$8/'BNVP-HDVs-psgr'!W$5)</f>
        <v>13699549.728069657</v>
      </c>
      <c r="X8" s="60">
        <f>X$5*('BNVP-HDVs-psgr'!X$8/'BNVP-HDVs-psgr'!X$5)</f>
        <v>13553790.796761923</v>
      </c>
      <c r="Y8" s="60">
        <f>Y$5*('BNVP-HDVs-psgr'!Y$8/'BNVP-HDVs-psgr'!Y$5)</f>
        <v>13410713.610068839</v>
      </c>
      <c r="Z8" s="60">
        <f>Z$5*('BNVP-HDVs-psgr'!Z$8/'BNVP-HDVs-psgr'!Z$5)</f>
        <v>13257732.03008559</v>
      </c>
      <c r="AA8" s="60">
        <f>AA$5*('BNVP-HDVs-psgr'!AA$8/'BNVP-HDVs-psgr'!AA$5)</f>
        <v>13134588.345227478</v>
      </c>
      <c r="AB8" s="60">
        <f>AB$5*('BNVP-HDVs-psgr'!AB$8/'BNVP-HDVs-psgr'!AB$5)</f>
        <v>13002234.652167687</v>
      </c>
      <c r="AC8" s="60">
        <f>AC$5*('BNVP-HDVs-psgr'!AC$8/'BNVP-HDVs-psgr'!AC$5)</f>
        <v>12877998.928752102</v>
      </c>
      <c r="AD8" s="60">
        <f>AD$5*('BNVP-HDVs-psgr'!AD$8/'BNVP-HDVs-psgr'!AD$5)</f>
        <v>12761399.664055055</v>
      </c>
      <c r="AE8" s="60">
        <f>AE$5*('BNVP-HDVs-psgr'!AE$8/'BNVP-HDVs-psgr'!AE$5)</f>
        <v>12642614.897523049</v>
      </c>
      <c r="AF8" s="60">
        <f>AF$5*('BNVP-HDVs-psgr'!AF$8/'BNVP-HDVs-psgr'!AF$5)</f>
        <v>12530210.622451067</v>
      </c>
      <c r="AG8" s="60">
        <f>AG$5*('BNVP-HDVs-psgr'!AG$8/'BNVP-HDVs-psgr'!AG$5)</f>
        <v>12429205.921327168</v>
      </c>
      <c r="AH8" s="60">
        <f>AH$5*('BNVP-HDVs-psgr'!AH$8/'BNVP-HDVs-psgr'!AH$5)</f>
        <v>12324109.589946188</v>
      </c>
      <c r="AI8" s="60">
        <f>AI$5*('BNVP-HDVs-psgr'!AI$8/'BNVP-HDVs-psgr'!AI$5)</f>
        <v>12226465.79124417</v>
      </c>
      <c r="AJ8" s="5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1F497D"/>
  </sheetPr>
  <dimension ref="A1:AJ1000"/>
  <sheetViews>
    <sheetView workbookViewId="0">
      <selection activeCell="B2" sqref="B2:AI8"/>
    </sheetView>
  </sheetViews>
  <sheetFormatPr defaultColWidth="12.625" defaultRowHeight="15" customHeight="1" x14ac:dyDescent="0.35"/>
  <cols>
    <col min="1" max="1" width="21.375" customWidth="1"/>
    <col min="2" max="36" width="7.625" customWidth="1"/>
  </cols>
  <sheetData>
    <row r="1" spans="1:36" ht="14.25" x14ac:dyDescent="0.45">
      <c r="A1" s="1" t="s">
        <v>1245</v>
      </c>
      <c r="B1" s="8">
        <f>'AEO 53'!C1</f>
        <v>2017</v>
      </c>
      <c r="C1" s="8">
        <f>'AEO 53'!D1</f>
        <v>2018</v>
      </c>
      <c r="D1" s="8">
        <f>'AEO 53'!E1</f>
        <v>2019</v>
      </c>
      <c r="E1" s="8">
        <f>'AEO 53'!F1</f>
        <v>2020</v>
      </c>
      <c r="F1" s="8">
        <f>'AEO 53'!G1</f>
        <v>2021</v>
      </c>
      <c r="G1" s="8">
        <f>'AEO 53'!H1</f>
        <v>2022</v>
      </c>
      <c r="H1" s="8">
        <f>'AEO 53'!I1</f>
        <v>2023</v>
      </c>
      <c r="I1" s="8">
        <f>'AEO 53'!J1</f>
        <v>2024</v>
      </c>
      <c r="J1" s="8">
        <f>'AEO 53'!K1</f>
        <v>2025</v>
      </c>
      <c r="K1" s="8">
        <f>'AEO 53'!L1</f>
        <v>2026</v>
      </c>
      <c r="L1" s="8">
        <f>'AEO 53'!M1</f>
        <v>2027</v>
      </c>
      <c r="M1" s="8">
        <f>'AEO 53'!N1</f>
        <v>2028</v>
      </c>
      <c r="N1" s="8">
        <f>'AEO 53'!O1</f>
        <v>2029</v>
      </c>
      <c r="O1" s="8">
        <f>'AEO 53'!P1</f>
        <v>2030</v>
      </c>
      <c r="P1" s="8">
        <f>'AEO 53'!Q1</f>
        <v>2031</v>
      </c>
      <c r="Q1" s="8">
        <f>'AEO 53'!R1</f>
        <v>2032</v>
      </c>
      <c r="R1" s="8">
        <f>'AEO 53'!S1</f>
        <v>2033</v>
      </c>
      <c r="S1" s="8">
        <f>'AEO 53'!T1</f>
        <v>2034</v>
      </c>
      <c r="T1" s="8">
        <f>'AEO 53'!U1</f>
        <v>2035</v>
      </c>
      <c r="U1" s="8">
        <f>'AEO 53'!V1</f>
        <v>2036</v>
      </c>
      <c r="V1" s="8">
        <f>'AEO 53'!W1</f>
        <v>2037</v>
      </c>
      <c r="W1" s="8">
        <f>'AEO 53'!X1</f>
        <v>2038</v>
      </c>
      <c r="X1" s="8">
        <f>'AEO 53'!Y1</f>
        <v>2039</v>
      </c>
      <c r="Y1" s="8">
        <f>'AEO 53'!Z1</f>
        <v>2040</v>
      </c>
      <c r="Z1" s="8">
        <f>'AEO 53'!AA1</f>
        <v>2041</v>
      </c>
      <c r="AA1" s="8">
        <f>'AEO 53'!AB1</f>
        <v>2042</v>
      </c>
      <c r="AB1" s="8">
        <f>'AEO 53'!AC1</f>
        <v>2043</v>
      </c>
      <c r="AC1" s="8">
        <f>'AEO 53'!AD1</f>
        <v>2044</v>
      </c>
      <c r="AD1" s="8">
        <f>'AEO 53'!AE1</f>
        <v>2045</v>
      </c>
      <c r="AE1" s="8">
        <f>'AEO 53'!AF1</f>
        <v>2046</v>
      </c>
      <c r="AF1" s="8">
        <f>'AEO 53'!AG1</f>
        <v>2047</v>
      </c>
      <c r="AG1" s="8">
        <f>'AEO 53'!AH1</f>
        <v>2048</v>
      </c>
      <c r="AH1" s="8">
        <f>'AEO 53'!AI1</f>
        <v>2049</v>
      </c>
      <c r="AI1" s="8">
        <f>'AEO 53'!AJ1</f>
        <v>2050</v>
      </c>
    </row>
    <row r="2" spans="1:36" ht="14.25" x14ac:dyDescent="0.45">
      <c r="A2" s="8" t="s">
        <v>1246</v>
      </c>
      <c r="B2" s="60">
        <f>B4*('BNVP-LDVs-psgr'!B2/'BNVP-LDVs-psgr'!B4)</f>
        <v>14760.728170802624</v>
      </c>
      <c r="C2" s="60">
        <f>C4*('BNVP-LDVs-psgr'!C2/'BNVP-LDVs-psgr'!C4)</f>
        <v>14336.24640853567</v>
      </c>
      <c r="D2" s="60">
        <f>D4*('BNVP-LDVs-psgr'!C2/'BNVP-LDVs-psgr'!C4)</f>
        <v>14336.24640853567</v>
      </c>
      <c r="E2" s="60">
        <f>E4*('BNVP-LDVs-psgr'!E2/'BNVP-LDVs-psgr'!E4)</f>
        <v>12884.874453514089</v>
      </c>
      <c r="F2" s="60">
        <f>F4*('BNVP-LDVs-psgr'!F2/'BNVP-LDVs-psgr'!F4)</f>
        <v>12593.77057152264</v>
      </c>
      <c r="G2" s="60">
        <f>G4*('BNVP-LDVs-psgr'!G2/'BNVP-LDVs-psgr'!G4)</f>
        <v>12272.023623427332</v>
      </c>
      <c r="H2" s="60">
        <f>H4*('BNVP-LDVs-psgr'!H2/'BNVP-LDVs-psgr'!H4)</f>
        <v>11982.943767969216</v>
      </c>
      <c r="I2" s="60">
        <f>I4*('BNVP-LDVs-psgr'!I2/'BNVP-LDVs-psgr'!I4)</f>
        <v>11739.783093444608</v>
      </c>
      <c r="J2" s="60">
        <f>J4*('BNVP-LDVs-psgr'!J2/'BNVP-LDVs-psgr'!J4)</f>
        <v>11487.767004942089</v>
      </c>
      <c r="K2" s="60">
        <f>K4*('BNVP-LDVs-psgr'!K2/'BNVP-LDVs-psgr'!K4)</f>
        <v>11418.603955230434</v>
      </c>
      <c r="L2" s="60">
        <f>L4*('BNVP-LDVs-psgr'!L2/'BNVP-LDVs-psgr'!L4)</f>
        <v>11375.33859576969</v>
      </c>
      <c r="M2" s="60">
        <f>M4*('BNVP-LDVs-psgr'!M2/'BNVP-LDVs-psgr'!M4)</f>
        <v>11326.644101377367</v>
      </c>
      <c r="N2" s="60">
        <f>N4*('BNVP-LDVs-psgr'!N2/'BNVP-LDVs-psgr'!N4)</f>
        <v>11299.434991760936</v>
      </c>
      <c r="O2" s="60">
        <f>O4*('BNVP-LDVs-psgr'!O2/'BNVP-LDVs-psgr'!O4)</f>
        <v>11264.786153366684</v>
      </c>
      <c r="P2" s="60">
        <f>P4*('BNVP-LDVs-psgr'!P2/'BNVP-LDVs-psgr'!P4)</f>
        <v>11232.967325903037</v>
      </c>
      <c r="Q2" s="60">
        <f>Q4*('BNVP-LDVs-psgr'!Q2/'BNVP-LDVs-psgr'!Q4)</f>
        <v>11196.359863369584</v>
      </c>
      <c r="R2" s="60">
        <f>R4*('BNVP-LDVs-psgr'!R2/'BNVP-LDVs-psgr'!R4)</f>
        <v>11142.088553570926</v>
      </c>
      <c r="S2" s="60">
        <f>S4*('BNVP-LDVs-psgr'!S2/'BNVP-LDVs-psgr'!S4)</f>
        <v>11113.839127907559</v>
      </c>
      <c r="T2" s="60">
        <f>T4*('BNVP-LDVs-psgr'!T2/'BNVP-LDVs-psgr'!T4)</f>
        <v>11078.875016573418</v>
      </c>
      <c r="U2" s="60">
        <f>U4*('BNVP-LDVs-psgr'!U2/'BNVP-LDVs-psgr'!U4)</f>
        <v>11046.601071784175</v>
      </c>
      <c r="V2" s="60">
        <f>V4*('BNVP-LDVs-psgr'!V2/'BNVP-LDVs-psgr'!V4)</f>
        <v>11009.192498705135</v>
      </c>
      <c r="W2" s="60">
        <f>W4*('BNVP-LDVs-psgr'!W2/'BNVP-LDVs-psgr'!W4)</f>
        <v>10974.085644023211</v>
      </c>
      <c r="X2" s="60">
        <f>X4*('BNVP-LDVs-psgr'!X2/'BNVP-LDVs-psgr'!X4)</f>
        <v>10942.098604379133</v>
      </c>
      <c r="Y2" s="60">
        <f>Y4*('BNVP-LDVs-psgr'!Y2/'BNVP-LDVs-psgr'!Y4)</f>
        <v>10909.242784983302</v>
      </c>
      <c r="Z2" s="60">
        <f>Z4*('BNVP-LDVs-psgr'!Z2/'BNVP-LDVs-psgr'!Z4)</f>
        <v>10891.678041223757</v>
      </c>
      <c r="AA2" s="60">
        <f>AA4*('BNVP-LDVs-psgr'!AA2/'BNVP-LDVs-psgr'!AA4)</f>
        <v>10892.505796142597</v>
      </c>
      <c r="AB2" s="60">
        <f>AB4*('BNVP-LDVs-psgr'!AB2/'BNVP-LDVs-psgr'!AB4)</f>
        <v>10884.693610596791</v>
      </c>
      <c r="AC2" s="60">
        <f>AC4*('BNVP-LDVs-psgr'!AC2/'BNVP-LDVs-psgr'!AC4)</f>
        <v>10877.982946001384</v>
      </c>
      <c r="AD2" s="60">
        <f>AD4*('BNVP-LDVs-psgr'!AD2/'BNVP-LDVs-psgr'!AD4)</f>
        <v>10871.824102214267</v>
      </c>
      <c r="AE2" s="60">
        <f>AE4*('BNVP-LDVs-psgr'!AE2/'BNVP-LDVs-psgr'!AE4)</f>
        <v>10859.124995075159</v>
      </c>
      <c r="AF2" s="60">
        <f>AF4*('BNVP-LDVs-psgr'!AF2/'BNVP-LDVs-psgr'!AF4)</f>
        <v>10848.415950693237</v>
      </c>
      <c r="AG2" s="60">
        <f>AG4*('BNVP-LDVs-psgr'!AG2/'BNVP-LDVs-psgr'!AG4)</f>
        <v>10841.856195568649</v>
      </c>
      <c r="AH2" s="60">
        <f>AH4*('BNVP-LDVs-psgr'!AH2/'BNVP-LDVs-psgr'!AH4)</f>
        <v>10830.565619347541</v>
      </c>
      <c r="AI2" s="60">
        <f>AI4*('BNVP-LDVs-psgr'!AI2/'BNVP-LDVs-psgr'!AI4)</f>
        <v>10820.44987633181</v>
      </c>
      <c r="AJ2" s="57"/>
    </row>
    <row r="3" spans="1:36" ht="14.25" x14ac:dyDescent="0.45">
      <c r="A3" s="8" t="s">
        <v>1247</v>
      </c>
      <c r="B3" s="61">
        <v>0</v>
      </c>
      <c r="C3" s="61">
        <v>0</v>
      </c>
      <c r="D3" s="61">
        <v>0</v>
      </c>
      <c r="E3" s="61">
        <v>0</v>
      </c>
      <c r="F3" s="61">
        <v>0</v>
      </c>
      <c r="G3" s="61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  <c r="P3" s="61">
        <v>0</v>
      </c>
      <c r="Q3" s="61">
        <v>0</v>
      </c>
      <c r="R3" s="61">
        <v>0</v>
      </c>
      <c r="S3" s="61">
        <v>0</v>
      </c>
      <c r="T3" s="61">
        <v>0</v>
      </c>
      <c r="U3" s="61">
        <v>0</v>
      </c>
      <c r="V3" s="61">
        <v>0</v>
      </c>
      <c r="W3" s="61">
        <v>0</v>
      </c>
      <c r="X3" s="61">
        <v>0</v>
      </c>
      <c r="Y3" s="61">
        <v>0</v>
      </c>
      <c r="Z3" s="61">
        <v>0</v>
      </c>
      <c r="AA3" s="61">
        <v>0</v>
      </c>
      <c r="AB3" s="61">
        <v>0</v>
      </c>
      <c r="AC3" s="61">
        <v>0</v>
      </c>
      <c r="AD3" s="61">
        <v>0</v>
      </c>
      <c r="AE3" s="61">
        <v>0</v>
      </c>
      <c r="AF3" s="61">
        <v>0</v>
      </c>
      <c r="AG3" s="61">
        <v>0</v>
      </c>
      <c r="AH3" s="61">
        <v>0</v>
      </c>
      <c r="AI3" s="61">
        <v>0</v>
      </c>
    </row>
    <row r="4" spans="1:36" ht="14.25" x14ac:dyDescent="0.45">
      <c r="A4" s="8" t="s">
        <v>1248</v>
      </c>
      <c r="B4" s="62">
        <f>AVERAGE(Motorbikes!C3:C12)</f>
        <v>8980</v>
      </c>
      <c r="C4" s="61">
        <f t="shared" ref="C4:AI4" si="0">$B4</f>
        <v>8980</v>
      </c>
      <c r="D4" s="61">
        <f t="shared" si="0"/>
        <v>8980</v>
      </c>
      <c r="E4" s="61">
        <f t="shared" si="0"/>
        <v>8980</v>
      </c>
      <c r="F4" s="61">
        <f t="shared" si="0"/>
        <v>8980</v>
      </c>
      <c r="G4" s="61">
        <f t="shared" si="0"/>
        <v>8980</v>
      </c>
      <c r="H4" s="61">
        <f t="shared" si="0"/>
        <v>8980</v>
      </c>
      <c r="I4" s="61">
        <f t="shared" si="0"/>
        <v>8980</v>
      </c>
      <c r="J4" s="61">
        <f t="shared" si="0"/>
        <v>8980</v>
      </c>
      <c r="K4" s="61">
        <f t="shared" si="0"/>
        <v>8980</v>
      </c>
      <c r="L4" s="61">
        <f t="shared" si="0"/>
        <v>8980</v>
      </c>
      <c r="M4" s="61">
        <f t="shared" si="0"/>
        <v>8980</v>
      </c>
      <c r="N4" s="61">
        <f t="shared" si="0"/>
        <v>8980</v>
      </c>
      <c r="O4" s="61">
        <f t="shared" si="0"/>
        <v>8980</v>
      </c>
      <c r="P4" s="61">
        <f t="shared" si="0"/>
        <v>8980</v>
      </c>
      <c r="Q4" s="61">
        <f t="shared" si="0"/>
        <v>8980</v>
      </c>
      <c r="R4" s="61">
        <f t="shared" si="0"/>
        <v>8980</v>
      </c>
      <c r="S4" s="61">
        <f t="shared" si="0"/>
        <v>8980</v>
      </c>
      <c r="T4" s="61">
        <f t="shared" si="0"/>
        <v>8980</v>
      </c>
      <c r="U4" s="61">
        <f t="shared" si="0"/>
        <v>8980</v>
      </c>
      <c r="V4" s="61">
        <f t="shared" si="0"/>
        <v>8980</v>
      </c>
      <c r="W4" s="61">
        <f t="shared" si="0"/>
        <v>8980</v>
      </c>
      <c r="X4" s="61">
        <f t="shared" si="0"/>
        <v>8980</v>
      </c>
      <c r="Y4" s="61">
        <f t="shared" si="0"/>
        <v>8980</v>
      </c>
      <c r="Z4" s="61">
        <f t="shared" si="0"/>
        <v>8980</v>
      </c>
      <c r="AA4" s="61">
        <f t="shared" si="0"/>
        <v>8980</v>
      </c>
      <c r="AB4" s="61">
        <f t="shared" si="0"/>
        <v>8980</v>
      </c>
      <c r="AC4" s="61">
        <f t="shared" si="0"/>
        <v>8980</v>
      </c>
      <c r="AD4" s="61">
        <f t="shared" si="0"/>
        <v>8980</v>
      </c>
      <c r="AE4" s="61">
        <f t="shared" si="0"/>
        <v>8980</v>
      </c>
      <c r="AF4" s="61">
        <f t="shared" si="0"/>
        <v>8980</v>
      </c>
      <c r="AG4" s="61">
        <f t="shared" si="0"/>
        <v>8980</v>
      </c>
      <c r="AH4" s="61">
        <f t="shared" si="0"/>
        <v>8980</v>
      </c>
      <c r="AI4" s="61">
        <f t="shared" si="0"/>
        <v>8980</v>
      </c>
    </row>
    <row r="5" spans="1:36" ht="14.25" x14ac:dyDescent="0.45">
      <c r="A5" s="8" t="s">
        <v>1249</v>
      </c>
      <c r="B5" s="61">
        <v>0</v>
      </c>
      <c r="C5" s="61">
        <v>0</v>
      </c>
      <c r="D5" s="61">
        <v>0</v>
      </c>
      <c r="E5" s="61">
        <v>0</v>
      </c>
      <c r="F5" s="61">
        <v>0</v>
      </c>
      <c r="G5" s="61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  <c r="P5" s="61">
        <v>0</v>
      </c>
      <c r="Q5" s="61">
        <v>0</v>
      </c>
      <c r="R5" s="61">
        <v>0</v>
      </c>
      <c r="S5" s="61">
        <v>0</v>
      </c>
      <c r="T5" s="61">
        <v>0</v>
      </c>
      <c r="U5" s="61">
        <v>0</v>
      </c>
      <c r="V5" s="61">
        <v>0</v>
      </c>
      <c r="W5" s="61">
        <v>0</v>
      </c>
      <c r="X5" s="61">
        <v>0</v>
      </c>
      <c r="Y5" s="61">
        <v>0</v>
      </c>
      <c r="Z5" s="61">
        <v>0</v>
      </c>
      <c r="AA5" s="61">
        <v>0</v>
      </c>
      <c r="AB5" s="61">
        <v>0</v>
      </c>
      <c r="AC5" s="61">
        <v>0</v>
      </c>
      <c r="AD5" s="61">
        <v>0</v>
      </c>
      <c r="AE5" s="61">
        <v>0</v>
      </c>
      <c r="AF5" s="61">
        <v>0</v>
      </c>
      <c r="AG5" s="61">
        <v>0</v>
      </c>
      <c r="AH5" s="61">
        <v>0</v>
      </c>
      <c r="AI5" s="61">
        <v>0</v>
      </c>
    </row>
    <row r="6" spans="1:36" ht="14.25" x14ac:dyDescent="0.45">
      <c r="A6" s="8" t="s">
        <v>1250</v>
      </c>
      <c r="B6" s="61">
        <v>0</v>
      </c>
      <c r="C6" s="61">
        <v>0</v>
      </c>
      <c r="D6" s="61">
        <v>0</v>
      </c>
      <c r="E6" s="61">
        <v>0</v>
      </c>
      <c r="F6" s="61">
        <v>0</v>
      </c>
      <c r="G6" s="61">
        <v>0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</row>
    <row r="7" spans="1:36" ht="14.25" x14ac:dyDescent="0.45">
      <c r="A7" s="3" t="s">
        <v>1251</v>
      </c>
      <c r="B7" s="61">
        <v>0</v>
      </c>
      <c r="C7" s="61">
        <v>0</v>
      </c>
      <c r="D7" s="61">
        <v>0</v>
      </c>
      <c r="E7" s="61">
        <v>0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0</v>
      </c>
      <c r="R7" s="61">
        <v>0</v>
      </c>
      <c r="S7" s="61">
        <v>0</v>
      </c>
      <c r="T7" s="61">
        <v>0</v>
      </c>
      <c r="U7" s="61">
        <v>0</v>
      </c>
      <c r="V7" s="61">
        <v>0</v>
      </c>
      <c r="W7" s="61">
        <v>0</v>
      </c>
      <c r="X7" s="61">
        <v>0</v>
      </c>
      <c r="Y7" s="61">
        <v>0</v>
      </c>
      <c r="Z7" s="61">
        <v>0</v>
      </c>
      <c r="AA7" s="61">
        <v>0</v>
      </c>
      <c r="AB7" s="61">
        <v>0</v>
      </c>
      <c r="AC7" s="61">
        <v>0</v>
      </c>
      <c r="AD7" s="61">
        <v>0</v>
      </c>
      <c r="AE7" s="61">
        <v>0</v>
      </c>
      <c r="AF7" s="61">
        <v>0</v>
      </c>
      <c r="AG7" s="61">
        <v>0</v>
      </c>
      <c r="AH7" s="61">
        <v>0</v>
      </c>
      <c r="AI7" s="61">
        <v>0</v>
      </c>
      <c r="AJ7" s="57"/>
    </row>
    <row r="8" spans="1:36" ht="14.25" x14ac:dyDescent="0.45">
      <c r="A8" s="3" t="s">
        <v>1252</v>
      </c>
      <c r="B8" s="61">
        <v>0</v>
      </c>
      <c r="C8" s="61">
        <v>0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  <c r="P8" s="61">
        <v>0</v>
      </c>
      <c r="Q8" s="61">
        <v>0</v>
      </c>
      <c r="R8" s="61">
        <v>0</v>
      </c>
      <c r="S8" s="61">
        <v>0</v>
      </c>
      <c r="T8" s="61">
        <v>0</v>
      </c>
      <c r="U8" s="61">
        <v>0</v>
      </c>
      <c r="V8" s="61">
        <v>0</v>
      </c>
      <c r="W8" s="61">
        <v>0</v>
      </c>
      <c r="X8" s="61">
        <v>0</v>
      </c>
      <c r="Y8" s="61">
        <v>0</v>
      </c>
      <c r="Z8" s="61">
        <v>0</v>
      </c>
      <c r="AA8" s="61">
        <v>0</v>
      </c>
      <c r="AB8" s="61">
        <v>0</v>
      </c>
      <c r="AC8" s="61">
        <v>0</v>
      </c>
      <c r="AD8" s="61">
        <v>0</v>
      </c>
      <c r="AE8" s="61">
        <v>0</v>
      </c>
      <c r="AF8" s="61">
        <v>0</v>
      </c>
      <c r="AG8" s="61">
        <v>0</v>
      </c>
      <c r="AH8" s="61">
        <v>0</v>
      </c>
      <c r="AI8" s="61">
        <v>0</v>
      </c>
      <c r="AJ8" s="5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1F497D"/>
  </sheetPr>
  <dimension ref="A1:AJ1000"/>
  <sheetViews>
    <sheetView tabSelected="1" workbookViewId="0">
      <selection activeCell="E13" sqref="E13"/>
    </sheetView>
  </sheetViews>
  <sheetFormatPr defaultColWidth="12.625" defaultRowHeight="15" customHeight="1" x14ac:dyDescent="0.35"/>
  <cols>
    <col min="1" max="1" width="21.375" customWidth="1"/>
    <col min="2" max="36" width="7.625" customWidth="1"/>
  </cols>
  <sheetData>
    <row r="1" spans="1:36" ht="14.25" x14ac:dyDescent="0.45">
      <c r="A1" s="1" t="s">
        <v>1245</v>
      </c>
      <c r="B1" s="8">
        <f>'AEO 53'!C1</f>
        <v>2017</v>
      </c>
      <c r="C1" s="8">
        <f>'AEO 53'!D1</f>
        <v>2018</v>
      </c>
      <c r="D1" s="8">
        <f>'AEO 53'!E1</f>
        <v>2019</v>
      </c>
      <c r="E1" s="8">
        <f>'AEO 53'!F1</f>
        <v>2020</v>
      </c>
      <c r="F1" s="8">
        <f>'AEO 53'!G1</f>
        <v>2021</v>
      </c>
      <c r="G1" s="8">
        <f>'AEO 53'!H1</f>
        <v>2022</v>
      </c>
      <c r="H1" s="8">
        <f>'AEO 53'!I1</f>
        <v>2023</v>
      </c>
      <c r="I1" s="8">
        <f>'AEO 53'!J1</f>
        <v>2024</v>
      </c>
      <c r="J1" s="8">
        <f>'AEO 53'!K1</f>
        <v>2025</v>
      </c>
      <c r="K1" s="8">
        <f>'AEO 53'!L1</f>
        <v>2026</v>
      </c>
      <c r="L1" s="8">
        <f>'AEO 53'!M1</f>
        <v>2027</v>
      </c>
      <c r="M1" s="8">
        <f>'AEO 53'!N1</f>
        <v>2028</v>
      </c>
      <c r="N1" s="8">
        <f>'AEO 53'!O1</f>
        <v>2029</v>
      </c>
      <c r="O1" s="8">
        <f>'AEO 53'!P1</f>
        <v>2030</v>
      </c>
      <c r="P1" s="8">
        <f>'AEO 53'!Q1</f>
        <v>2031</v>
      </c>
      <c r="Q1" s="8">
        <f>'AEO 53'!R1</f>
        <v>2032</v>
      </c>
      <c r="R1" s="8">
        <f>'AEO 53'!S1</f>
        <v>2033</v>
      </c>
      <c r="S1" s="8">
        <f>'AEO 53'!T1</f>
        <v>2034</v>
      </c>
      <c r="T1" s="8">
        <f>'AEO 53'!U1</f>
        <v>2035</v>
      </c>
      <c r="U1" s="8">
        <f>'AEO 53'!V1</f>
        <v>2036</v>
      </c>
      <c r="V1" s="8">
        <f>'AEO 53'!W1</f>
        <v>2037</v>
      </c>
      <c r="W1" s="8">
        <f>'AEO 53'!X1</f>
        <v>2038</v>
      </c>
      <c r="X1" s="8">
        <f>'AEO 53'!Y1</f>
        <v>2039</v>
      </c>
      <c r="Y1" s="8">
        <f>'AEO 53'!Z1</f>
        <v>2040</v>
      </c>
      <c r="Z1" s="8">
        <f>'AEO 53'!AA1</f>
        <v>2041</v>
      </c>
      <c r="AA1" s="8">
        <f>'AEO 53'!AB1</f>
        <v>2042</v>
      </c>
      <c r="AB1" s="8">
        <f>'AEO 53'!AC1</f>
        <v>2043</v>
      </c>
      <c r="AC1" s="8">
        <f>'AEO 53'!AD1</f>
        <v>2044</v>
      </c>
      <c r="AD1" s="8">
        <f>'AEO 53'!AE1</f>
        <v>2045</v>
      </c>
      <c r="AE1" s="8">
        <f>'AEO 53'!AF1</f>
        <v>2046</v>
      </c>
      <c r="AF1" s="8">
        <f>'AEO 53'!AG1</f>
        <v>2047</v>
      </c>
      <c r="AG1" s="8">
        <f>'AEO 53'!AH1</f>
        <v>2048</v>
      </c>
      <c r="AH1" s="8">
        <f>'AEO 53'!AI1</f>
        <v>2049</v>
      </c>
      <c r="AI1" s="8">
        <f>'AEO 53'!AJ1</f>
        <v>2050</v>
      </c>
    </row>
    <row r="2" spans="1:36" ht="14.25" x14ac:dyDescent="0.45">
      <c r="A2" s="8" t="s">
        <v>1246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</row>
    <row r="3" spans="1:36" ht="14.25" x14ac:dyDescent="0.45">
      <c r="A3" s="8" t="s">
        <v>1247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</row>
    <row r="4" spans="1:36" ht="14.25" x14ac:dyDescent="0.45">
      <c r="A4" s="8" t="s">
        <v>1248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</row>
    <row r="5" spans="1:36" ht="14.25" x14ac:dyDescent="0.45">
      <c r="A5" s="8" t="s">
        <v>1249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</row>
    <row r="6" spans="1:36" ht="14.25" x14ac:dyDescent="0.45">
      <c r="A6" s="8" t="s">
        <v>1250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</row>
    <row r="7" spans="1:36" ht="14.25" x14ac:dyDescent="0.45">
      <c r="A7" s="3" t="s">
        <v>1251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57"/>
    </row>
    <row r="8" spans="1:36" ht="14.25" x14ac:dyDescent="0.45">
      <c r="A8" s="3" t="s">
        <v>1252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5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About</vt:lpstr>
      <vt:lpstr>AEO 39</vt:lpstr>
      <vt:lpstr>AEO 43</vt:lpstr>
      <vt:lpstr>AEO 53</vt:lpstr>
      <vt:lpstr>BEV and PHEV Price Calcs</vt:lpstr>
      <vt:lpstr>LDV Shares</vt:lpstr>
      <vt:lpstr>Hydrogen Vehicle Calcs</vt:lpstr>
      <vt:lpstr>Conventional Daycab Trucks</vt:lpstr>
      <vt:lpstr>Conventional Sleeper Trucks</vt:lpstr>
      <vt:lpstr>Passenger Aircraft</vt:lpstr>
      <vt:lpstr>Ships</vt:lpstr>
      <vt:lpstr>Motorbikes</vt:lpstr>
      <vt:lpstr>BNVP-LDVs-psgr</vt:lpstr>
      <vt:lpstr>BNVP-LDVs-frgt</vt:lpstr>
      <vt:lpstr>BNVP-HDVs-psgr</vt:lpstr>
      <vt:lpstr>BNVP-HDVs-frgt</vt:lpstr>
      <vt:lpstr>BNVP-aircraft-psgr</vt:lpstr>
      <vt:lpstr>BNVP-aircraft-frgt</vt:lpstr>
      <vt:lpstr>BNVP-rail-psgr</vt:lpstr>
      <vt:lpstr>BNVP-rail-frgt</vt:lpstr>
      <vt:lpstr>BNVP-ships-psgr</vt:lpstr>
      <vt:lpstr>BNVP-ships-frgt</vt:lpstr>
      <vt:lpstr>BNVP-motorbikes-psgr</vt:lpstr>
      <vt:lpstr>BNVP-motorbikes-frgt</vt:lpstr>
      <vt:lpstr>cpi_2013to2012</vt:lpstr>
      <vt:lpstr>cpi_2014to2012</vt:lpstr>
      <vt:lpstr>cpi_2016to2012</vt:lpstr>
      <vt:lpstr>cpi_2017to2012</vt:lpstr>
      <vt:lpstr>cpi_2018to2012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2017-07-01T03:43:09Z</dcterms:created>
  <dcterms:modified xsi:type="dcterms:W3CDTF">2020-07-22T01:07:20Z</dcterms:modified>
</cp:coreProperties>
</file>